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8_{E23C3EA7-A2DB-40E6-BE23-0B6B8DC43181}" xr6:coauthVersionLast="43" xr6:coauthVersionMax="43" xr10:uidLastSave="{00000000-0000-0000-0000-000000000000}"/>
  <bookViews>
    <workbookView xWindow="-110" yWindow="-110" windowWidth="19420" windowHeight="10040" activeTab="8" xr2:uid="{00000000-000D-0000-FFFF-FFFF00000000}"/>
  </bookViews>
  <sheets>
    <sheet name="會計項目表" sheetId="2" r:id="rId1"/>
    <sheet name="日記簿" sheetId="1" r:id="rId2"/>
    <sheet name="列印傳票" sheetId="6" r:id="rId3"/>
    <sheet name="分類帳" sheetId="9" r:id="rId4"/>
    <sheet name="資產負債表" sheetId="4" r:id="rId5"/>
    <sheet name="收支營運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收支營運表!#REF!</definedName>
    <definedName name="_xlnm._FilterDatabase" localSheetId="0" hidden="1">會計項目表!$L$1:$L$364</definedName>
    <definedName name="_xlnm._FilterDatabase" localSheetId="4" hidden="1">資產負債表!$A$1:$A$5</definedName>
    <definedName name="DC">分類帳!$F$1</definedName>
    <definedName name="_xlnm.Print_Area" localSheetId="3">分類帳!$A$2:$H$507</definedName>
    <definedName name="_xlnm.Print_Area" localSheetId="1">日記簿!$E$2:$L$3000</definedName>
    <definedName name="_xlnm.Print_Area" localSheetId="2">列印傳票!$B$2:$F$29</definedName>
    <definedName name="_xlnm.Print_Area" localSheetId="5">收支營運表!$A$2:$D$33</definedName>
    <definedName name="_xlnm.Print_Area" localSheetId="0">會計項目表!$K$2:$P$364</definedName>
    <definedName name="_xlnm.Print_Area" localSheetId="6">試算表!$B$2:$H$50</definedName>
    <definedName name="_xlnm.Print_Area" localSheetId="4">資產負債表!$B$2:$I$60</definedName>
    <definedName name="_xlnm.Print_Area" localSheetId="8">說明!$A$3:$N$72</definedName>
    <definedName name="_xlnm.Print_Area" localSheetId="7">範例!#REF!</definedName>
    <definedName name="_xlnm.Print_Titles" localSheetId="3">分類帳!$2:$6</definedName>
    <definedName name="_xlnm.Print_Titles" localSheetId="1">日記簿!$2:$6</definedName>
    <definedName name="_xlnm.Print_Titles" localSheetId="4">資產負債表!$2:$4</definedName>
    <definedName name="公司名稱">日記簿!$G$2</definedName>
    <definedName name="分科號">分類帳!$B$5</definedName>
    <definedName name="分訖日">分類帳!$E$4</definedName>
    <definedName name="分起日">分類帳!$D$4</definedName>
    <definedName name="日記表">日記簿!$A$7:$L$3000</definedName>
    <definedName name="益表">會計項目表!$E$172:$P$367</definedName>
    <definedName name="筆數">日記簿!$B$5</definedName>
    <definedName name="傳票日期">日記簿!$D$7:$D$3000</definedName>
    <definedName name="傳票月份" localSheetId="3">分類帳!#REF!</definedName>
    <definedName name="傳票月份" localSheetId="2">列印傳票!#REF!</definedName>
    <definedName name="傳票月份" localSheetId="5">收支營運表!#REF!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列數" localSheetId="3">分類帳!#REF!</definedName>
    <definedName name="傳票列數">列印傳票!$G$1</definedName>
    <definedName name="傳票科目" localSheetId="3">日記簿!$H$7:$H$3000</definedName>
    <definedName name="傳票科目" localSheetId="2">列印傳票!#REF!</definedName>
    <definedName name="傳票科目" localSheetId="5">收支營運表!#REF!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>日記簿!$H$7:$H$3000</definedName>
    <definedName name="傳票借方" localSheetId="3">日記簿!$K$7:$K$3000</definedName>
    <definedName name="傳票借方" localSheetId="2">列印傳票!#REF!</definedName>
    <definedName name="傳票借方" localSheetId="5">收支營運表!#REF!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>日記簿!$K$7:$K$3000</definedName>
    <definedName name="傳票起始列" localSheetId="3">分類帳!#REF!</definedName>
    <definedName name="傳票起始列">列印傳票!$E$1</definedName>
    <definedName name="傳票貸方" localSheetId="3">日記簿!$L$7:$L$3000</definedName>
    <definedName name="傳票貸方" localSheetId="2">列印傳票!#REF!</definedName>
    <definedName name="傳票貸方" localSheetId="5">收支營運表!#REF!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>日記簿!$L$7:$L$3000</definedName>
    <definedName name="傳票編號">日記簿!$C$1:$C$3000</definedName>
    <definedName name="損益表訖日">收支營運表!$C$4</definedName>
    <definedName name="損益表起日">收支營運表!$B$4</definedName>
    <definedName name="會計科目表">會計項目表!$K$4:$P$364</definedName>
    <definedName name="試算借">會計項目表!$G$4:$O$364</definedName>
    <definedName name="試算貸">會計項目表!$I$4:$O$364</definedName>
    <definedName name="資表">會計項目表!$A$3:$O$171</definedName>
    <definedName name="資表借">會計項目表!$A$3:$O$171</definedName>
    <definedName name="資表貸">會計項目表!$C$3:$O$171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5" i="2" l="1"/>
  <c r="O365" i="2"/>
  <c r="J365" i="2" s="1"/>
  <c r="I365" i="2" s="1"/>
  <c r="F365" i="2"/>
  <c r="E365" i="2" s="1"/>
  <c r="P349" i="2"/>
  <c r="O349" i="2"/>
  <c r="J349" i="2" s="1"/>
  <c r="I349" i="2" s="1"/>
  <c r="F349" i="2"/>
  <c r="E349" i="2" s="1"/>
  <c r="P348" i="2"/>
  <c r="F348" i="2" s="1"/>
  <c r="E348" i="2" s="1"/>
  <c r="O348" i="2"/>
  <c r="J348" i="2" s="1"/>
  <c r="I348" i="2" s="1"/>
  <c r="P347" i="2"/>
  <c r="F347" i="2" s="1"/>
  <c r="E347" i="2" s="1"/>
  <c r="O347" i="2"/>
  <c r="J347" i="2" s="1"/>
  <c r="I347" i="2" s="1"/>
  <c r="F346" i="2"/>
  <c r="E346" i="2" s="1"/>
  <c r="P345" i="2"/>
  <c r="O345" i="2"/>
  <c r="J345" i="2" s="1"/>
  <c r="I345" i="2" s="1"/>
  <c r="F345" i="2"/>
  <c r="E345" i="2" s="1"/>
  <c r="P344" i="2"/>
  <c r="F344" i="2" s="1"/>
  <c r="E344" i="2" s="1"/>
  <c r="O344" i="2"/>
  <c r="J344" i="2" s="1"/>
  <c r="I344" i="2" s="1"/>
  <c r="P343" i="2"/>
  <c r="F343" i="2" s="1"/>
  <c r="E343" i="2" s="1"/>
  <c r="O343" i="2"/>
  <c r="J343" i="2" s="1"/>
  <c r="I343" i="2" s="1"/>
  <c r="P342" i="2"/>
  <c r="O342" i="2"/>
  <c r="J342" i="2" s="1"/>
  <c r="I342" i="2" s="1"/>
  <c r="F342" i="2"/>
  <c r="E342" i="2" s="1"/>
  <c r="P341" i="2"/>
  <c r="F341" i="2" s="1"/>
  <c r="E341" i="2" s="1"/>
  <c r="O341" i="2"/>
  <c r="J341" i="2" s="1"/>
  <c r="I341" i="2" s="1"/>
  <c r="P340" i="2"/>
  <c r="F340" i="2" s="1"/>
  <c r="E340" i="2" s="1"/>
  <c r="O340" i="2"/>
  <c r="J340" i="2" s="1"/>
  <c r="I340" i="2" s="1"/>
  <c r="P339" i="2"/>
  <c r="F339" i="2" s="1"/>
  <c r="E339" i="2" s="1"/>
  <c r="O339" i="2"/>
  <c r="J339" i="2" s="1"/>
  <c r="I339" i="2" s="1"/>
  <c r="P338" i="2"/>
  <c r="O338" i="2"/>
  <c r="J338" i="2" s="1"/>
  <c r="I338" i="2" s="1"/>
  <c r="F338" i="2"/>
  <c r="E338" i="2" s="1"/>
  <c r="P337" i="2"/>
  <c r="O337" i="2"/>
  <c r="J337" i="2" s="1"/>
  <c r="I337" i="2" s="1"/>
  <c r="F337" i="2"/>
  <c r="E337" i="2" s="1"/>
  <c r="P336" i="2"/>
  <c r="F336" i="2" s="1"/>
  <c r="E336" i="2" s="1"/>
  <c r="O336" i="2"/>
  <c r="J336" i="2" s="1"/>
  <c r="I336" i="2" s="1"/>
  <c r="P335" i="2"/>
  <c r="F335" i="2" s="1"/>
  <c r="E335" i="2" s="1"/>
  <c r="O335" i="2"/>
  <c r="J335" i="2" s="1"/>
  <c r="I335" i="2" s="1"/>
  <c r="F334" i="2"/>
  <c r="E334" i="2" s="1"/>
  <c r="P333" i="2"/>
  <c r="O333" i="2"/>
  <c r="J333" i="2" s="1"/>
  <c r="I333" i="2" s="1"/>
  <c r="F333" i="2"/>
  <c r="E333" i="2" s="1"/>
  <c r="P332" i="2"/>
  <c r="O332" i="2"/>
  <c r="J332" i="2" s="1"/>
  <c r="I332" i="2" s="1"/>
  <c r="F332" i="2"/>
  <c r="E332" i="2" s="1"/>
  <c r="P331" i="2"/>
  <c r="F331" i="2" s="1"/>
  <c r="E331" i="2" s="1"/>
  <c r="O331" i="2"/>
  <c r="J331" i="2" s="1"/>
  <c r="I331" i="2" s="1"/>
  <c r="F330" i="2"/>
  <c r="E330" i="2" s="1"/>
  <c r="P329" i="2"/>
  <c r="O329" i="2"/>
  <c r="J329" i="2" s="1"/>
  <c r="I329" i="2" s="1"/>
  <c r="F329" i="2"/>
  <c r="E329" i="2" s="1"/>
  <c r="P328" i="2"/>
  <c r="F328" i="2" s="1"/>
  <c r="E328" i="2" s="1"/>
  <c r="O328" i="2"/>
  <c r="J328" i="2" s="1"/>
  <c r="I328" i="2" s="1"/>
  <c r="P327" i="2"/>
  <c r="F327" i="2" s="1"/>
  <c r="E327" i="2" s="1"/>
  <c r="O327" i="2"/>
  <c r="J327" i="2" s="1"/>
  <c r="I327" i="2" s="1"/>
  <c r="P326" i="2"/>
  <c r="O326" i="2"/>
  <c r="J326" i="2" s="1"/>
  <c r="I326" i="2" s="1"/>
  <c r="F326" i="2"/>
  <c r="E326" i="2" s="1"/>
  <c r="P325" i="2"/>
  <c r="F325" i="2" s="1"/>
  <c r="E325" i="2" s="1"/>
  <c r="O325" i="2"/>
  <c r="J325" i="2" s="1"/>
  <c r="I325" i="2" s="1"/>
  <c r="F323" i="2"/>
  <c r="E323" i="2" s="1"/>
  <c r="P322" i="2"/>
  <c r="O322" i="2"/>
  <c r="J322" i="2" s="1"/>
  <c r="I322" i="2" s="1"/>
  <c r="F322" i="2"/>
  <c r="E322" i="2" s="1"/>
  <c r="P321" i="2"/>
  <c r="O321" i="2"/>
  <c r="J321" i="2" s="1"/>
  <c r="I321" i="2" s="1"/>
  <c r="F321" i="2"/>
  <c r="E321" i="2" s="1"/>
  <c r="P320" i="2"/>
  <c r="F320" i="2" s="1"/>
  <c r="E320" i="2" s="1"/>
  <c r="O320" i="2"/>
  <c r="J320" i="2" s="1"/>
  <c r="I320" i="2" s="1"/>
  <c r="P319" i="2"/>
  <c r="F319" i="2" s="1"/>
  <c r="E319" i="2" s="1"/>
  <c r="O319" i="2"/>
  <c r="J319" i="2" s="1"/>
  <c r="I319" i="2" s="1"/>
  <c r="P318" i="2"/>
  <c r="O318" i="2"/>
  <c r="J318" i="2" s="1"/>
  <c r="I318" i="2" s="1"/>
  <c r="F318" i="2"/>
  <c r="E318" i="2" s="1"/>
  <c r="P317" i="2"/>
  <c r="O317" i="2"/>
  <c r="J317" i="2" s="1"/>
  <c r="I317" i="2" s="1"/>
  <c r="F317" i="2"/>
  <c r="E317" i="2" s="1"/>
  <c r="P316" i="2"/>
  <c r="O316" i="2"/>
  <c r="J316" i="2" s="1"/>
  <c r="I316" i="2" s="1"/>
  <c r="F316" i="2"/>
  <c r="E316" i="2" s="1"/>
  <c r="P315" i="2"/>
  <c r="O315" i="2"/>
  <c r="J315" i="2" s="1"/>
  <c r="I315" i="2" s="1"/>
  <c r="F315" i="2"/>
  <c r="E315" i="2" s="1"/>
  <c r="P314" i="2"/>
  <c r="O314" i="2"/>
  <c r="J314" i="2" s="1"/>
  <c r="I314" i="2" s="1"/>
  <c r="F314" i="2"/>
  <c r="E314" i="2" s="1"/>
  <c r="P313" i="2"/>
  <c r="O313" i="2"/>
  <c r="J313" i="2" s="1"/>
  <c r="I313" i="2" s="1"/>
  <c r="F313" i="2"/>
  <c r="E313" i="2" s="1"/>
  <c r="P312" i="2"/>
  <c r="O312" i="2"/>
  <c r="J312" i="2" s="1"/>
  <c r="I312" i="2" s="1"/>
  <c r="F312" i="2"/>
  <c r="E312" i="2" s="1"/>
  <c r="P311" i="2"/>
  <c r="F311" i="2" s="1"/>
  <c r="E311" i="2" s="1"/>
  <c r="O311" i="2"/>
  <c r="J311" i="2" s="1"/>
  <c r="I311" i="2" s="1"/>
  <c r="F310" i="2"/>
  <c r="E310" i="2" s="1"/>
  <c r="P309" i="2"/>
  <c r="O309" i="2"/>
  <c r="J309" i="2" s="1"/>
  <c r="I309" i="2" s="1"/>
  <c r="F309" i="2"/>
  <c r="E309" i="2" s="1"/>
  <c r="P308" i="2"/>
  <c r="O308" i="2"/>
  <c r="J308" i="2" s="1"/>
  <c r="I308" i="2" s="1"/>
  <c r="F308" i="2"/>
  <c r="E308" i="2" s="1"/>
  <c r="P307" i="2"/>
  <c r="O307" i="2"/>
  <c r="J307" i="2" s="1"/>
  <c r="I307" i="2" s="1"/>
  <c r="F307" i="2"/>
  <c r="E307" i="2" s="1"/>
  <c r="P306" i="2"/>
  <c r="O306" i="2"/>
  <c r="J306" i="2" s="1"/>
  <c r="I306" i="2" s="1"/>
  <c r="F306" i="2"/>
  <c r="E306" i="2" s="1"/>
  <c r="P305" i="2"/>
  <c r="O305" i="2"/>
  <c r="J305" i="2" s="1"/>
  <c r="I305" i="2" s="1"/>
  <c r="F305" i="2"/>
  <c r="E305" i="2" s="1"/>
  <c r="P304" i="2"/>
  <c r="O304" i="2"/>
  <c r="J304" i="2" s="1"/>
  <c r="I304" i="2" s="1"/>
  <c r="F304" i="2"/>
  <c r="E304" i="2" s="1"/>
  <c r="P303" i="2"/>
  <c r="O303" i="2"/>
  <c r="J303" i="2" s="1"/>
  <c r="I303" i="2" s="1"/>
  <c r="F303" i="2"/>
  <c r="E303" i="2" s="1"/>
  <c r="P302" i="2"/>
  <c r="O302" i="2"/>
  <c r="F302" i="2"/>
  <c r="E302" i="2" s="1"/>
  <c r="F301" i="2"/>
  <c r="E301" i="2" s="1"/>
  <c r="P297" i="2"/>
  <c r="F297" i="2" s="1"/>
  <c r="E297" i="2" s="1"/>
  <c r="O297" i="2"/>
  <c r="J297" i="2" s="1"/>
  <c r="I297" i="2" s="1"/>
  <c r="P296" i="2"/>
  <c r="F296" i="2" s="1"/>
  <c r="E296" i="2" s="1"/>
  <c r="O296" i="2"/>
  <c r="J296" i="2" s="1"/>
  <c r="I296" i="2" s="1"/>
  <c r="F295" i="2"/>
  <c r="E295" i="2" s="1"/>
  <c r="P294" i="2"/>
  <c r="F294" i="2" s="1"/>
  <c r="E294" i="2" s="1"/>
  <c r="O294" i="2"/>
  <c r="J294" i="2" s="1"/>
  <c r="I294" i="2" s="1"/>
  <c r="P293" i="2"/>
  <c r="O293" i="2"/>
  <c r="J293" i="2" s="1"/>
  <c r="I293" i="2" s="1"/>
  <c r="F293" i="2"/>
  <c r="E293" i="2" s="1"/>
  <c r="P292" i="2"/>
  <c r="O292" i="2"/>
  <c r="J292" i="2" s="1"/>
  <c r="I292" i="2" s="1"/>
  <c r="F292" i="2"/>
  <c r="E292" i="2" s="1"/>
  <c r="P291" i="2"/>
  <c r="F291" i="2" s="1"/>
  <c r="E291" i="2" s="1"/>
  <c r="O291" i="2"/>
  <c r="J291" i="2" s="1"/>
  <c r="I291" i="2" s="1"/>
  <c r="P290" i="2"/>
  <c r="O290" i="2"/>
  <c r="J290" i="2" s="1"/>
  <c r="I290" i="2" s="1"/>
  <c r="F290" i="2"/>
  <c r="E290" i="2" s="1"/>
  <c r="P289" i="2"/>
  <c r="O289" i="2"/>
  <c r="J289" i="2" s="1"/>
  <c r="I289" i="2" s="1"/>
  <c r="F289" i="2"/>
  <c r="E289" i="2" s="1"/>
  <c r="P288" i="2"/>
  <c r="F288" i="2" s="1"/>
  <c r="E288" i="2" s="1"/>
  <c r="O288" i="2"/>
  <c r="J288" i="2" s="1"/>
  <c r="I288" i="2" s="1"/>
  <c r="P287" i="2"/>
  <c r="F287" i="2" s="1"/>
  <c r="E287" i="2" s="1"/>
  <c r="O287" i="2"/>
  <c r="J287" i="2" s="1"/>
  <c r="I287" i="2" s="1"/>
  <c r="P286" i="2"/>
  <c r="O286" i="2"/>
  <c r="J286" i="2" s="1"/>
  <c r="I286" i="2" s="1"/>
  <c r="F286" i="2"/>
  <c r="E286" i="2" s="1"/>
  <c r="P285" i="2"/>
  <c r="O285" i="2"/>
  <c r="J285" i="2" s="1"/>
  <c r="I285" i="2" s="1"/>
  <c r="F285" i="2"/>
  <c r="E285" i="2" s="1"/>
  <c r="P284" i="2"/>
  <c r="O284" i="2"/>
  <c r="J284" i="2" s="1"/>
  <c r="I284" i="2" s="1"/>
  <c r="F284" i="2"/>
  <c r="E284" i="2" s="1"/>
  <c r="F283" i="2"/>
  <c r="E283" i="2" s="1"/>
  <c r="P282" i="2"/>
  <c r="F282" i="2" s="1"/>
  <c r="E282" i="2" s="1"/>
  <c r="O282" i="2"/>
  <c r="J282" i="2" s="1"/>
  <c r="I282" i="2" s="1"/>
  <c r="P281" i="2"/>
  <c r="F281" i="2" s="1"/>
  <c r="E281" i="2" s="1"/>
  <c r="O281" i="2"/>
  <c r="J281" i="2" s="1"/>
  <c r="I281" i="2" s="1"/>
  <c r="P280" i="2"/>
  <c r="F280" i="2" s="1"/>
  <c r="E280" i="2" s="1"/>
  <c r="O280" i="2"/>
  <c r="J280" i="2" s="1"/>
  <c r="I280" i="2" s="1"/>
  <c r="F279" i="2"/>
  <c r="E279" i="2" s="1"/>
  <c r="P278" i="2"/>
  <c r="O278" i="2"/>
  <c r="J278" i="2" s="1"/>
  <c r="I278" i="2" s="1"/>
  <c r="F278" i="2"/>
  <c r="E278" i="2" s="1"/>
  <c r="P277" i="2"/>
  <c r="O277" i="2"/>
  <c r="J277" i="2" s="1"/>
  <c r="I277" i="2" s="1"/>
  <c r="F277" i="2"/>
  <c r="E277" i="2" s="1"/>
  <c r="P276" i="2"/>
  <c r="O276" i="2"/>
  <c r="J276" i="2" s="1"/>
  <c r="I276" i="2" s="1"/>
  <c r="F276" i="2"/>
  <c r="E276" i="2" s="1"/>
  <c r="P275" i="2"/>
  <c r="F275" i="2" s="1"/>
  <c r="E275" i="2" s="1"/>
  <c r="O275" i="2"/>
  <c r="J275" i="2" s="1"/>
  <c r="I275" i="2" s="1"/>
  <c r="P274" i="2"/>
  <c r="F274" i="2" s="1"/>
  <c r="E274" i="2" s="1"/>
  <c r="O274" i="2"/>
  <c r="J274" i="2" s="1"/>
  <c r="I274" i="2" s="1"/>
  <c r="P273" i="2"/>
  <c r="O273" i="2"/>
  <c r="J273" i="2" s="1"/>
  <c r="I273" i="2" s="1"/>
  <c r="F273" i="2"/>
  <c r="E273" i="2" s="1"/>
  <c r="F272" i="2"/>
  <c r="E272" i="2" s="1"/>
  <c r="P271" i="2"/>
  <c r="F271" i="2" s="1"/>
  <c r="E271" i="2" s="1"/>
  <c r="O271" i="2"/>
  <c r="J271" i="2" s="1"/>
  <c r="I271" i="2" s="1"/>
  <c r="P270" i="2"/>
  <c r="F270" i="2" s="1"/>
  <c r="E270" i="2" s="1"/>
  <c r="O270" i="2"/>
  <c r="J270" i="2" s="1"/>
  <c r="I270" i="2" s="1"/>
  <c r="P269" i="2"/>
  <c r="F269" i="2" s="1"/>
  <c r="E269" i="2" s="1"/>
  <c r="O269" i="2"/>
  <c r="J269" i="2" s="1"/>
  <c r="I269" i="2" s="1"/>
  <c r="P267" i="2"/>
  <c r="F267" i="2" s="1"/>
  <c r="E267" i="2" s="1"/>
  <c r="O267" i="2"/>
  <c r="J267" i="2" s="1"/>
  <c r="I267" i="2" s="1"/>
  <c r="P266" i="2"/>
  <c r="O266" i="2"/>
  <c r="J266" i="2" s="1"/>
  <c r="I266" i="2" s="1"/>
  <c r="F266" i="2"/>
  <c r="E266" i="2" s="1"/>
  <c r="P264" i="2"/>
  <c r="O264" i="2"/>
  <c r="J264" i="2" s="1"/>
  <c r="I264" i="2" s="1"/>
  <c r="F264" i="2"/>
  <c r="E264" i="2" s="1"/>
  <c r="P263" i="2"/>
  <c r="O263" i="2"/>
  <c r="J263" i="2" s="1"/>
  <c r="I263" i="2" s="1"/>
  <c r="F263" i="2"/>
  <c r="E263" i="2" s="1"/>
  <c r="P262" i="2"/>
  <c r="O262" i="2"/>
  <c r="J262" i="2" s="1"/>
  <c r="I262" i="2" s="1"/>
  <c r="F262" i="2"/>
  <c r="E262" i="2" s="1"/>
  <c r="P261" i="2"/>
  <c r="O261" i="2"/>
  <c r="J261" i="2" s="1"/>
  <c r="I261" i="2" s="1"/>
  <c r="F261" i="2"/>
  <c r="E261" i="2" s="1"/>
  <c r="F259" i="2"/>
  <c r="E259" i="2" s="1"/>
  <c r="P258" i="2"/>
  <c r="O258" i="2"/>
  <c r="J258" i="2" s="1"/>
  <c r="I258" i="2" s="1"/>
  <c r="F258" i="2"/>
  <c r="E258" i="2" s="1"/>
  <c r="P257" i="2"/>
  <c r="O257" i="2"/>
  <c r="J257" i="2" s="1"/>
  <c r="I257" i="2" s="1"/>
  <c r="F257" i="2"/>
  <c r="E257" i="2" s="1"/>
  <c r="P255" i="2"/>
  <c r="O255" i="2"/>
  <c r="J255" i="2" s="1"/>
  <c r="I255" i="2" s="1"/>
  <c r="F255" i="2"/>
  <c r="E255" i="2" s="1"/>
  <c r="P254" i="2"/>
  <c r="O254" i="2"/>
  <c r="J254" i="2" s="1"/>
  <c r="I254" i="2" s="1"/>
  <c r="F254" i="2"/>
  <c r="E254" i="2" s="1"/>
  <c r="P253" i="2"/>
  <c r="O253" i="2"/>
  <c r="J253" i="2" s="1"/>
  <c r="I253" i="2" s="1"/>
  <c r="F253" i="2"/>
  <c r="E253" i="2" s="1"/>
  <c r="P252" i="2"/>
  <c r="F252" i="2" s="1"/>
  <c r="E252" i="2" s="1"/>
  <c r="O252" i="2"/>
  <c r="J252" i="2" s="1"/>
  <c r="I252" i="2" s="1"/>
  <c r="F250" i="2"/>
  <c r="E250" i="2" s="1"/>
  <c r="P246" i="2"/>
  <c r="F246" i="2" s="1"/>
  <c r="E246" i="2" s="1"/>
  <c r="P247" i="2"/>
  <c r="F247" i="2" s="1"/>
  <c r="E247" i="2" s="1"/>
  <c r="O246" i="2"/>
  <c r="O247" i="2"/>
  <c r="J247" i="2" s="1"/>
  <c r="I247" i="2" s="1"/>
  <c r="J246" i="2"/>
  <c r="I246" i="2" s="1"/>
  <c r="P245" i="2"/>
  <c r="O245" i="2"/>
  <c r="J245" i="2" s="1"/>
  <c r="I245" i="2" s="1"/>
  <c r="F245" i="2"/>
  <c r="E245" i="2" s="1"/>
  <c r="F239" i="2"/>
  <c r="E239" i="2" s="1"/>
  <c r="F227" i="2"/>
  <c r="E227" i="2" s="1"/>
  <c r="F223" i="2"/>
  <c r="E223" i="2" s="1"/>
  <c r="F216" i="2"/>
  <c r="E216" i="2" s="1"/>
  <c r="P210" i="2"/>
  <c r="O210" i="2"/>
  <c r="J210" i="2" s="1"/>
  <c r="I210" i="2" s="1"/>
  <c r="F210" i="2"/>
  <c r="E210" i="2" s="1"/>
  <c r="P209" i="2"/>
  <c r="O209" i="2"/>
  <c r="J209" i="2" s="1"/>
  <c r="I209" i="2" s="1"/>
  <c r="F209" i="2"/>
  <c r="E209" i="2" s="1"/>
  <c r="P208" i="2"/>
  <c r="O208" i="2"/>
  <c r="J208" i="2" s="1"/>
  <c r="I208" i="2" s="1"/>
  <c r="F208" i="2"/>
  <c r="E208" i="2" s="1"/>
  <c r="P207" i="2"/>
  <c r="O207" i="2"/>
  <c r="J207" i="2" s="1"/>
  <c r="I207" i="2" s="1"/>
  <c r="F207" i="2"/>
  <c r="E207" i="2" s="1"/>
  <c r="P206" i="2"/>
  <c r="O206" i="2"/>
  <c r="J206" i="2" s="1"/>
  <c r="I206" i="2" s="1"/>
  <c r="F206" i="2"/>
  <c r="E206" i="2" s="1"/>
  <c r="P205" i="2"/>
  <c r="O205" i="2"/>
  <c r="J205" i="2" s="1"/>
  <c r="I205" i="2" s="1"/>
  <c r="F205" i="2"/>
  <c r="E205" i="2" s="1"/>
  <c r="P204" i="2"/>
  <c r="O204" i="2"/>
  <c r="J204" i="2" s="1"/>
  <c r="I204" i="2" s="1"/>
  <c r="F204" i="2"/>
  <c r="E204" i="2" s="1"/>
  <c r="F203" i="2"/>
  <c r="E203" i="2" s="1"/>
  <c r="P202" i="2"/>
  <c r="O202" i="2"/>
  <c r="J202" i="2" s="1"/>
  <c r="I202" i="2" s="1"/>
  <c r="F202" i="2"/>
  <c r="E202" i="2" s="1"/>
  <c r="P201" i="2"/>
  <c r="O201" i="2"/>
  <c r="J201" i="2" s="1"/>
  <c r="I201" i="2" s="1"/>
  <c r="F201" i="2"/>
  <c r="E201" i="2" s="1"/>
  <c r="P200" i="2"/>
  <c r="O200" i="2"/>
  <c r="J200" i="2" s="1"/>
  <c r="I200" i="2" s="1"/>
  <c r="F200" i="2"/>
  <c r="E200" i="2" s="1"/>
  <c r="P199" i="2"/>
  <c r="O199" i="2"/>
  <c r="J199" i="2" s="1"/>
  <c r="I199" i="2" s="1"/>
  <c r="F199" i="2"/>
  <c r="E199" i="2" s="1"/>
  <c r="P198" i="2"/>
  <c r="O198" i="2"/>
  <c r="J198" i="2" s="1"/>
  <c r="I198" i="2" s="1"/>
  <c r="F198" i="2"/>
  <c r="E198" i="2" s="1"/>
  <c r="P197" i="2"/>
  <c r="O197" i="2"/>
  <c r="J197" i="2" s="1"/>
  <c r="I197" i="2" s="1"/>
  <c r="F197" i="2"/>
  <c r="E197" i="2" s="1"/>
  <c r="P196" i="2"/>
  <c r="O196" i="2"/>
  <c r="J196" i="2" s="1"/>
  <c r="I196" i="2" s="1"/>
  <c r="F196" i="2"/>
  <c r="E196" i="2" s="1"/>
  <c r="P242" i="2"/>
  <c r="O242" i="2"/>
  <c r="J242" i="2" s="1"/>
  <c r="I242" i="2" s="1"/>
  <c r="F242" i="2"/>
  <c r="E242" i="2" s="1"/>
  <c r="P241" i="2"/>
  <c r="O241" i="2"/>
  <c r="J241" i="2" s="1"/>
  <c r="I241" i="2" s="1"/>
  <c r="F241" i="2"/>
  <c r="E241" i="2" s="1"/>
  <c r="P240" i="2"/>
  <c r="O240" i="2"/>
  <c r="J240" i="2" s="1"/>
  <c r="I240" i="2" s="1"/>
  <c r="F240" i="2"/>
  <c r="E240" i="2" s="1"/>
  <c r="P238" i="2"/>
  <c r="O238" i="2"/>
  <c r="J238" i="2" s="1"/>
  <c r="I238" i="2" s="1"/>
  <c r="F238" i="2"/>
  <c r="E238" i="2" s="1"/>
  <c r="P237" i="2"/>
  <c r="O237" i="2"/>
  <c r="J237" i="2" s="1"/>
  <c r="I237" i="2" s="1"/>
  <c r="F237" i="2"/>
  <c r="E237" i="2" s="1"/>
  <c r="P236" i="2"/>
  <c r="O236" i="2"/>
  <c r="J236" i="2" s="1"/>
  <c r="I236" i="2" s="1"/>
  <c r="F236" i="2"/>
  <c r="E236" i="2" s="1"/>
  <c r="P235" i="2"/>
  <c r="O235" i="2"/>
  <c r="J235" i="2" s="1"/>
  <c r="I235" i="2" s="1"/>
  <c r="F235" i="2"/>
  <c r="E235" i="2" s="1"/>
  <c r="P234" i="2"/>
  <c r="O234" i="2"/>
  <c r="J234" i="2" s="1"/>
  <c r="I234" i="2" s="1"/>
  <c r="F234" i="2"/>
  <c r="E234" i="2" s="1"/>
  <c r="P233" i="2"/>
  <c r="O233" i="2"/>
  <c r="J233" i="2" s="1"/>
  <c r="I233" i="2" s="1"/>
  <c r="F233" i="2"/>
  <c r="E233" i="2" s="1"/>
  <c r="P232" i="2"/>
  <c r="O232" i="2"/>
  <c r="J232" i="2" s="1"/>
  <c r="I232" i="2" s="1"/>
  <c r="F232" i="2"/>
  <c r="E232" i="2" s="1"/>
  <c r="P231" i="2"/>
  <c r="O231" i="2"/>
  <c r="J231" i="2" s="1"/>
  <c r="I231" i="2" s="1"/>
  <c r="F231" i="2"/>
  <c r="E231" i="2" s="1"/>
  <c r="P230" i="2"/>
  <c r="O230" i="2"/>
  <c r="J230" i="2" s="1"/>
  <c r="I230" i="2" s="1"/>
  <c r="F230" i="2"/>
  <c r="E230" i="2" s="1"/>
  <c r="P229" i="2"/>
  <c r="O229" i="2"/>
  <c r="J229" i="2" s="1"/>
  <c r="I229" i="2" s="1"/>
  <c r="F229" i="2"/>
  <c r="E229" i="2" s="1"/>
  <c r="P228" i="2"/>
  <c r="O228" i="2"/>
  <c r="J228" i="2" s="1"/>
  <c r="I228" i="2" s="1"/>
  <c r="F228" i="2"/>
  <c r="E228" i="2" s="1"/>
  <c r="P226" i="2"/>
  <c r="O226" i="2"/>
  <c r="J226" i="2" s="1"/>
  <c r="I226" i="2" s="1"/>
  <c r="F226" i="2"/>
  <c r="E226" i="2" s="1"/>
  <c r="P225" i="2"/>
  <c r="F225" i="2" s="1"/>
  <c r="E225" i="2" s="1"/>
  <c r="O225" i="2"/>
  <c r="J225" i="2" s="1"/>
  <c r="I225" i="2" s="1"/>
  <c r="P224" i="2"/>
  <c r="O224" i="2"/>
  <c r="J224" i="2" s="1"/>
  <c r="I224" i="2" s="1"/>
  <c r="F224" i="2"/>
  <c r="E224" i="2" s="1"/>
  <c r="P222" i="2"/>
  <c r="F222" i="2" s="1"/>
  <c r="E222" i="2" s="1"/>
  <c r="O222" i="2"/>
  <c r="J222" i="2" s="1"/>
  <c r="I222" i="2" s="1"/>
  <c r="P221" i="2"/>
  <c r="F221" i="2" s="1"/>
  <c r="E221" i="2" s="1"/>
  <c r="O221" i="2"/>
  <c r="J221" i="2" s="1"/>
  <c r="I221" i="2" s="1"/>
  <c r="P220" i="2"/>
  <c r="O220" i="2"/>
  <c r="J220" i="2" s="1"/>
  <c r="I220" i="2" s="1"/>
  <c r="F220" i="2"/>
  <c r="E220" i="2" s="1"/>
  <c r="P219" i="2"/>
  <c r="O219" i="2"/>
  <c r="J219" i="2" s="1"/>
  <c r="I219" i="2" s="1"/>
  <c r="F219" i="2"/>
  <c r="E219" i="2" s="1"/>
  <c r="P218" i="2"/>
  <c r="O218" i="2"/>
  <c r="J218" i="2" s="1"/>
  <c r="I218" i="2" s="1"/>
  <c r="F218" i="2"/>
  <c r="E218" i="2" s="1"/>
  <c r="P217" i="2"/>
  <c r="O217" i="2"/>
  <c r="J217" i="2" s="1"/>
  <c r="I217" i="2" s="1"/>
  <c r="F217" i="2"/>
  <c r="E217" i="2" s="1"/>
  <c r="P215" i="2"/>
  <c r="O215" i="2"/>
  <c r="J215" i="2" s="1"/>
  <c r="I215" i="2" s="1"/>
  <c r="F215" i="2"/>
  <c r="E215" i="2" s="1"/>
  <c r="P214" i="2"/>
  <c r="O214" i="2"/>
  <c r="J214" i="2" s="1"/>
  <c r="I214" i="2" s="1"/>
  <c r="F214" i="2"/>
  <c r="E214" i="2" s="1"/>
  <c r="P213" i="2"/>
  <c r="O213" i="2"/>
  <c r="J213" i="2" s="1"/>
  <c r="I213" i="2" s="1"/>
  <c r="F213" i="2"/>
  <c r="E213" i="2" s="1"/>
  <c r="P212" i="2"/>
  <c r="O212" i="2"/>
  <c r="J212" i="2" s="1"/>
  <c r="I212" i="2" s="1"/>
  <c r="F212" i="2"/>
  <c r="E212" i="2" s="1"/>
  <c r="P211" i="2"/>
  <c r="F211" i="2" s="1"/>
  <c r="E211" i="2" s="1"/>
  <c r="O211" i="2"/>
  <c r="J211" i="2" s="1"/>
  <c r="I211" i="2" s="1"/>
  <c r="P189" i="2"/>
  <c r="O189" i="2"/>
  <c r="J189" i="2" s="1"/>
  <c r="I189" i="2" s="1"/>
  <c r="F189" i="2"/>
  <c r="E189" i="2" s="1"/>
  <c r="P188" i="2"/>
  <c r="F188" i="2" s="1"/>
  <c r="E188" i="2" s="1"/>
  <c r="O188" i="2"/>
  <c r="J188" i="2" s="1"/>
  <c r="I188" i="2" s="1"/>
  <c r="P187" i="2"/>
  <c r="O187" i="2"/>
  <c r="J187" i="2" s="1"/>
  <c r="I187" i="2" s="1"/>
  <c r="F187" i="2"/>
  <c r="E187" i="2" s="1"/>
  <c r="P186" i="2"/>
  <c r="O186" i="2"/>
  <c r="J186" i="2" s="1"/>
  <c r="I186" i="2" s="1"/>
  <c r="F186" i="2"/>
  <c r="E186" i="2" s="1"/>
  <c r="P185" i="2"/>
  <c r="O185" i="2"/>
  <c r="J185" i="2" s="1"/>
  <c r="I185" i="2" s="1"/>
  <c r="F185" i="2"/>
  <c r="E185" i="2" s="1"/>
  <c r="P184" i="2"/>
  <c r="O184" i="2"/>
  <c r="J184" i="2" s="1"/>
  <c r="I184" i="2" s="1"/>
  <c r="F184" i="2"/>
  <c r="E184" i="2" s="1"/>
  <c r="P176" i="2"/>
  <c r="O176" i="2"/>
  <c r="J176" i="2" s="1"/>
  <c r="I176" i="2" s="1"/>
  <c r="F176" i="2"/>
  <c r="E176" i="2" s="1"/>
  <c r="O156" i="2"/>
  <c r="J156" i="2" s="1"/>
  <c r="I156" i="2" s="1"/>
  <c r="O155" i="2"/>
  <c r="J155" i="2" s="1"/>
  <c r="I155" i="2" s="1"/>
  <c r="O154" i="2"/>
  <c r="J154" i="2" s="1"/>
  <c r="I154" i="2" s="1"/>
  <c r="O153" i="2"/>
  <c r="F193" i="2" l="1"/>
  <c r="E193" i="2" s="1"/>
  <c r="H327" i="2"/>
  <c r="G327" i="2" s="1"/>
  <c r="H335" i="2"/>
  <c r="G335" i="2" s="1"/>
  <c r="H343" i="2"/>
  <c r="G343" i="2" s="1"/>
  <c r="H270" i="2"/>
  <c r="G270" i="2" s="1"/>
  <c r="H280" i="2"/>
  <c r="G280" i="2" s="1"/>
  <c r="H365" i="2"/>
  <c r="G365" i="2" s="1"/>
  <c r="H319" i="2"/>
  <c r="G319" i="2" s="1"/>
  <c r="H333" i="2"/>
  <c r="G333" i="2" s="1"/>
  <c r="H339" i="2"/>
  <c r="G339" i="2" s="1"/>
  <c r="H347" i="2"/>
  <c r="G347" i="2" s="1"/>
  <c r="H331" i="2"/>
  <c r="G331" i="2" s="1"/>
  <c r="H341" i="2"/>
  <c r="G341" i="2" s="1"/>
  <c r="H296" i="2"/>
  <c r="G296" i="2" s="1"/>
  <c r="H325" i="2"/>
  <c r="G325" i="2" s="1"/>
  <c r="H340" i="2"/>
  <c r="G340" i="2" s="1"/>
  <c r="H344" i="2"/>
  <c r="G344" i="2" s="1"/>
  <c r="H345" i="2"/>
  <c r="G345" i="2" s="1"/>
  <c r="H348" i="2"/>
  <c r="G348" i="2" s="1"/>
  <c r="H349" i="2"/>
  <c r="G349" i="2" s="1"/>
  <c r="H320" i="2"/>
  <c r="G320" i="2" s="1"/>
  <c r="H321" i="2"/>
  <c r="G321" i="2" s="1"/>
  <c r="H328" i="2"/>
  <c r="G328" i="2" s="1"/>
  <c r="H329" i="2"/>
  <c r="G329" i="2" s="1"/>
  <c r="H336" i="2"/>
  <c r="G336" i="2" s="1"/>
  <c r="H337" i="2"/>
  <c r="G337" i="2" s="1"/>
  <c r="H287" i="2"/>
  <c r="G287" i="2" s="1"/>
  <c r="H274" i="2"/>
  <c r="G274" i="2" s="1"/>
  <c r="H282" i="2"/>
  <c r="G282" i="2" s="1"/>
  <c r="H290" i="2"/>
  <c r="G290" i="2" s="1"/>
  <c r="H322" i="2"/>
  <c r="G322" i="2" s="1"/>
  <c r="H326" i="2"/>
  <c r="G326" i="2" s="1"/>
  <c r="H332" i="2"/>
  <c r="G332" i="2" s="1"/>
  <c r="H338" i="2"/>
  <c r="G338" i="2" s="1"/>
  <c r="H342" i="2"/>
  <c r="G342" i="2" s="1"/>
  <c r="H278" i="2"/>
  <c r="G278" i="2" s="1"/>
  <c r="H281" i="2"/>
  <c r="G281" i="2" s="1"/>
  <c r="H286" i="2"/>
  <c r="G286" i="2" s="1"/>
  <c r="H288" i="2"/>
  <c r="G288" i="2" s="1"/>
  <c r="H294" i="2"/>
  <c r="G294" i="2" s="1"/>
  <c r="H297" i="2"/>
  <c r="G297" i="2" s="1"/>
  <c r="H269" i="2"/>
  <c r="G269" i="2" s="1"/>
  <c r="H271" i="2"/>
  <c r="G271" i="2" s="1"/>
  <c r="H275" i="2"/>
  <c r="G275" i="2" s="1"/>
  <c r="H276" i="2"/>
  <c r="G276" i="2" s="1"/>
  <c r="H284" i="2"/>
  <c r="G284" i="2" s="1"/>
  <c r="H291" i="2"/>
  <c r="G291" i="2" s="1"/>
  <c r="H292" i="2"/>
  <c r="G292" i="2" s="1"/>
  <c r="H273" i="2"/>
  <c r="G273" i="2" s="1"/>
  <c r="H277" i="2"/>
  <c r="G277" i="2" s="1"/>
  <c r="H285" i="2"/>
  <c r="G285" i="2" s="1"/>
  <c r="H289" i="2"/>
  <c r="G289" i="2" s="1"/>
  <c r="H293" i="2"/>
  <c r="G293" i="2" s="1"/>
  <c r="H302" i="2"/>
  <c r="G302" i="2" s="1"/>
  <c r="J302" i="2"/>
  <c r="I302" i="2" s="1"/>
  <c r="H303" i="2"/>
  <c r="G303" i="2" s="1"/>
  <c r="H304" i="2"/>
  <c r="G304" i="2" s="1"/>
  <c r="H305" i="2"/>
  <c r="G305" i="2" s="1"/>
  <c r="H306" i="2"/>
  <c r="G306" i="2" s="1"/>
  <c r="H307" i="2"/>
  <c r="G307" i="2" s="1"/>
  <c r="H308" i="2"/>
  <c r="G308" i="2" s="1"/>
  <c r="H309" i="2"/>
  <c r="G309" i="2" s="1"/>
  <c r="H311" i="2"/>
  <c r="G311" i="2" s="1"/>
  <c r="H312" i="2"/>
  <c r="G312" i="2" s="1"/>
  <c r="H313" i="2"/>
  <c r="G313" i="2" s="1"/>
  <c r="H314" i="2"/>
  <c r="G314" i="2" s="1"/>
  <c r="H315" i="2"/>
  <c r="G315" i="2" s="1"/>
  <c r="H316" i="2"/>
  <c r="G316" i="2" s="1"/>
  <c r="H317" i="2"/>
  <c r="G317" i="2" s="1"/>
  <c r="H318" i="2"/>
  <c r="G318" i="2" s="1"/>
  <c r="H252" i="2"/>
  <c r="G252" i="2" s="1"/>
  <c r="H253" i="2"/>
  <c r="G253" i="2" s="1"/>
  <c r="H254" i="2"/>
  <c r="G254" i="2" s="1"/>
  <c r="H255" i="2"/>
  <c r="G255" i="2" s="1"/>
  <c r="H257" i="2"/>
  <c r="G257" i="2" s="1"/>
  <c r="H258" i="2"/>
  <c r="G258" i="2" s="1"/>
  <c r="H261" i="2"/>
  <c r="G261" i="2" s="1"/>
  <c r="H262" i="2"/>
  <c r="G262" i="2" s="1"/>
  <c r="H263" i="2"/>
  <c r="G263" i="2" s="1"/>
  <c r="H264" i="2"/>
  <c r="G264" i="2" s="1"/>
  <c r="H266" i="2"/>
  <c r="G266" i="2" s="1"/>
  <c r="H267" i="2"/>
  <c r="G267" i="2" s="1"/>
  <c r="P248" i="2"/>
  <c r="F248" i="2" s="1"/>
  <c r="O248" i="2"/>
  <c r="H245" i="2"/>
  <c r="G245" i="2" s="1"/>
  <c r="H246" i="2"/>
  <c r="G246" i="2" s="1"/>
  <c r="H247" i="2"/>
  <c r="G247" i="2" s="1"/>
  <c r="H196" i="2"/>
  <c r="G196" i="2" s="1"/>
  <c r="H197" i="2"/>
  <c r="G197" i="2" s="1"/>
  <c r="H198" i="2"/>
  <c r="G198" i="2" s="1"/>
  <c r="H199" i="2"/>
  <c r="G199" i="2" s="1"/>
  <c r="H200" i="2"/>
  <c r="G200" i="2" s="1"/>
  <c r="H201" i="2"/>
  <c r="G201" i="2" s="1"/>
  <c r="H202" i="2"/>
  <c r="G202" i="2" s="1"/>
  <c r="H204" i="2"/>
  <c r="G204" i="2" s="1"/>
  <c r="H205" i="2"/>
  <c r="G205" i="2" s="1"/>
  <c r="H206" i="2"/>
  <c r="G206" i="2" s="1"/>
  <c r="H207" i="2"/>
  <c r="G207" i="2" s="1"/>
  <c r="H208" i="2"/>
  <c r="G208" i="2" s="1"/>
  <c r="H209" i="2"/>
  <c r="G209" i="2" s="1"/>
  <c r="H210" i="2"/>
  <c r="G210" i="2" s="1"/>
  <c r="H211" i="2"/>
  <c r="G211" i="2" s="1"/>
  <c r="H212" i="2"/>
  <c r="G212" i="2" s="1"/>
  <c r="H213" i="2"/>
  <c r="G213" i="2" s="1"/>
  <c r="H214" i="2"/>
  <c r="G214" i="2" s="1"/>
  <c r="H215" i="2"/>
  <c r="G215" i="2" s="1"/>
  <c r="H217" i="2"/>
  <c r="G217" i="2" s="1"/>
  <c r="H218" i="2"/>
  <c r="G218" i="2" s="1"/>
  <c r="H219" i="2"/>
  <c r="G219" i="2" s="1"/>
  <c r="H220" i="2"/>
  <c r="G220" i="2" s="1"/>
  <c r="H221" i="2"/>
  <c r="G221" i="2" s="1"/>
  <c r="H222" i="2"/>
  <c r="G222" i="2" s="1"/>
  <c r="H224" i="2"/>
  <c r="G224" i="2" s="1"/>
  <c r="H225" i="2"/>
  <c r="G225" i="2" s="1"/>
  <c r="H226" i="2"/>
  <c r="G226" i="2" s="1"/>
  <c r="H228" i="2"/>
  <c r="G228" i="2" s="1"/>
  <c r="H229" i="2"/>
  <c r="G229" i="2" s="1"/>
  <c r="H230" i="2"/>
  <c r="G230" i="2" s="1"/>
  <c r="H231" i="2"/>
  <c r="G231" i="2" s="1"/>
  <c r="H232" i="2"/>
  <c r="G232" i="2" s="1"/>
  <c r="H233" i="2"/>
  <c r="G233" i="2" s="1"/>
  <c r="H234" i="2"/>
  <c r="G234" i="2" s="1"/>
  <c r="H235" i="2"/>
  <c r="G235" i="2" s="1"/>
  <c r="H236" i="2"/>
  <c r="G236" i="2" s="1"/>
  <c r="H237" i="2"/>
  <c r="G237" i="2" s="1"/>
  <c r="H238" i="2"/>
  <c r="G238" i="2" s="1"/>
  <c r="H240" i="2"/>
  <c r="G240" i="2" s="1"/>
  <c r="H241" i="2"/>
  <c r="G241" i="2" s="1"/>
  <c r="H242" i="2"/>
  <c r="G242" i="2" s="1"/>
  <c r="H184" i="2"/>
  <c r="G184" i="2" s="1"/>
  <c r="H185" i="2"/>
  <c r="G185" i="2" s="1"/>
  <c r="H186" i="2"/>
  <c r="G186" i="2" s="1"/>
  <c r="H187" i="2"/>
  <c r="G187" i="2" s="1"/>
  <c r="H188" i="2"/>
  <c r="G188" i="2" s="1"/>
  <c r="H189" i="2"/>
  <c r="G189" i="2" s="1"/>
  <c r="H176" i="2"/>
  <c r="G176" i="2" s="1"/>
  <c r="H155" i="2"/>
  <c r="G155" i="2" s="1"/>
  <c r="O157" i="2"/>
  <c r="D157" i="2" s="1"/>
  <c r="D158" i="2" s="1"/>
  <c r="C158" i="2" s="1"/>
  <c r="D155" i="2"/>
  <c r="C155" i="2" s="1"/>
  <c r="D153" i="2"/>
  <c r="C153" i="2" s="1"/>
  <c r="H153" i="2"/>
  <c r="G153" i="2" s="1"/>
  <c r="J153" i="2"/>
  <c r="I153" i="2" s="1"/>
  <c r="D154" i="2"/>
  <c r="C154" i="2" s="1"/>
  <c r="H154" i="2"/>
  <c r="G154" i="2" s="1"/>
  <c r="D156" i="2"/>
  <c r="C156" i="2" s="1"/>
  <c r="H156" i="2"/>
  <c r="G156" i="2" s="1"/>
  <c r="O89" i="2"/>
  <c r="J89" i="2" s="1"/>
  <c r="I89" i="2" s="1"/>
  <c r="O88" i="2"/>
  <c r="J88" i="2" s="1"/>
  <c r="I88" i="2" s="1"/>
  <c r="O87" i="2"/>
  <c r="J87" i="2" s="1"/>
  <c r="I87" i="2" s="1"/>
  <c r="O86" i="2"/>
  <c r="J86" i="2" s="1"/>
  <c r="I86" i="2" s="1"/>
  <c r="O100" i="2"/>
  <c r="J100" i="2" s="1"/>
  <c r="I100" i="2" s="1"/>
  <c r="O99" i="2"/>
  <c r="J99" i="2" s="1"/>
  <c r="I99" i="2" s="1"/>
  <c r="O98" i="2"/>
  <c r="J98" i="2" s="1"/>
  <c r="I98" i="2" s="1"/>
  <c r="O95" i="2"/>
  <c r="J95" i="2" s="1"/>
  <c r="I95" i="2" s="1"/>
  <c r="O92" i="2"/>
  <c r="J92" i="2" s="1"/>
  <c r="I92" i="2" s="1"/>
  <c r="O123" i="2"/>
  <c r="J123" i="2" s="1"/>
  <c r="I123" i="2" s="1"/>
  <c r="O120" i="2"/>
  <c r="J120" i="2" s="1"/>
  <c r="I120" i="2" s="1"/>
  <c r="O118" i="2"/>
  <c r="J118" i="2" s="1"/>
  <c r="I118" i="2" s="1"/>
  <c r="O116" i="2"/>
  <c r="J116" i="2" s="1"/>
  <c r="I116" i="2" s="1"/>
  <c r="O115" i="2"/>
  <c r="J115" i="2" s="1"/>
  <c r="I115" i="2" s="1"/>
  <c r="O114" i="2"/>
  <c r="J114" i="2" s="1"/>
  <c r="I114" i="2" s="1"/>
  <c r="O113" i="2"/>
  <c r="J113" i="2" s="1"/>
  <c r="I113" i="2" s="1"/>
  <c r="O112" i="2"/>
  <c r="J112" i="2" s="1"/>
  <c r="I112" i="2" s="1"/>
  <c r="O111" i="2"/>
  <c r="J111" i="2" s="1"/>
  <c r="I111" i="2" s="1"/>
  <c r="O110" i="2"/>
  <c r="J110" i="2" s="1"/>
  <c r="I110" i="2" s="1"/>
  <c r="O109" i="2"/>
  <c r="J109" i="2" s="1"/>
  <c r="I109" i="2" s="1"/>
  <c r="O105" i="2"/>
  <c r="J105" i="2" s="1"/>
  <c r="I105" i="2" s="1"/>
  <c r="O104" i="2"/>
  <c r="J104" i="2" s="1"/>
  <c r="I104" i="2" s="1"/>
  <c r="O101" i="2"/>
  <c r="J101" i="2" s="1"/>
  <c r="I101" i="2" s="1"/>
  <c r="O85" i="2"/>
  <c r="J85" i="2" s="1"/>
  <c r="I85" i="2" s="1"/>
  <c r="O84" i="2"/>
  <c r="J84" i="2" s="1"/>
  <c r="I84" i="2" s="1"/>
  <c r="O83" i="2"/>
  <c r="J83" i="2" s="1"/>
  <c r="I83" i="2" s="1"/>
  <c r="O82" i="2"/>
  <c r="J82" i="2" s="1"/>
  <c r="I82" i="2" s="1"/>
  <c r="O81" i="2"/>
  <c r="J81" i="2" s="1"/>
  <c r="I81" i="2" s="1"/>
  <c r="O80" i="2"/>
  <c r="J80" i="2" s="1"/>
  <c r="I80" i="2" s="1"/>
  <c r="O79" i="2"/>
  <c r="J79" i="2" s="1"/>
  <c r="I79" i="2" s="1"/>
  <c r="O75" i="2"/>
  <c r="J75" i="2" s="1"/>
  <c r="I75" i="2" s="1"/>
  <c r="O74" i="2"/>
  <c r="J74" i="2" s="1"/>
  <c r="I74" i="2" s="1"/>
  <c r="O73" i="2"/>
  <c r="J73" i="2" s="1"/>
  <c r="I73" i="2" s="1"/>
  <c r="O72" i="2"/>
  <c r="J72" i="2" s="1"/>
  <c r="I72" i="2" s="1"/>
  <c r="O71" i="2"/>
  <c r="J71" i="2" s="1"/>
  <c r="I71" i="2" s="1"/>
  <c r="O70" i="2"/>
  <c r="J70" i="2" s="1"/>
  <c r="I70" i="2" s="1"/>
  <c r="O69" i="2"/>
  <c r="J69" i="2" s="1"/>
  <c r="I69" i="2" s="1"/>
  <c r="O68" i="2"/>
  <c r="E248" i="2" l="1"/>
  <c r="F244" i="2"/>
  <c r="C157" i="2"/>
  <c r="D152" i="2"/>
  <c r="C152" i="2" s="1"/>
  <c r="H88" i="2"/>
  <c r="G88" i="2" s="1"/>
  <c r="H111" i="2"/>
  <c r="G111" i="2" s="1"/>
  <c r="B88" i="2"/>
  <c r="A88" i="2" s="1"/>
  <c r="B111" i="2"/>
  <c r="A111" i="2" s="1"/>
  <c r="H79" i="2"/>
  <c r="G79" i="2" s="1"/>
  <c r="H86" i="2"/>
  <c r="G86" i="2" s="1"/>
  <c r="H92" i="2"/>
  <c r="G92" i="2" s="1"/>
  <c r="H100" i="2"/>
  <c r="G100" i="2" s="1"/>
  <c r="B86" i="2"/>
  <c r="A86" i="2" s="1"/>
  <c r="H74" i="2"/>
  <c r="G74" i="2" s="1"/>
  <c r="H115" i="2"/>
  <c r="G115" i="2" s="1"/>
  <c r="H123" i="2"/>
  <c r="G123" i="2" s="1"/>
  <c r="B92" i="2"/>
  <c r="A92" i="2" s="1"/>
  <c r="B100" i="2"/>
  <c r="A100" i="2" s="1"/>
  <c r="B87" i="2"/>
  <c r="A87" i="2" s="1"/>
  <c r="H87" i="2"/>
  <c r="G87" i="2" s="1"/>
  <c r="B89" i="2"/>
  <c r="A89" i="2" s="1"/>
  <c r="H89" i="2"/>
  <c r="G89" i="2" s="1"/>
  <c r="B79" i="2"/>
  <c r="A79" i="2" s="1"/>
  <c r="H98" i="2"/>
  <c r="G98" i="2" s="1"/>
  <c r="H83" i="2"/>
  <c r="G83" i="2" s="1"/>
  <c r="B98" i="2"/>
  <c r="A98" i="2" s="1"/>
  <c r="H70" i="2"/>
  <c r="G70" i="2" s="1"/>
  <c r="B83" i="2"/>
  <c r="A83" i="2" s="1"/>
  <c r="B115" i="2"/>
  <c r="A115" i="2" s="1"/>
  <c r="B123" i="2"/>
  <c r="A123" i="2" s="1"/>
  <c r="B95" i="2"/>
  <c r="A95" i="2" s="1"/>
  <c r="H95" i="2"/>
  <c r="G95" i="2" s="1"/>
  <c r="B99" i="2"/>
  <c r="A99" i="2" s="1"/>
  <c r="H99" i="2"/>
  <c r="G99" i="2" s="1"/>
  <c r="B74" i="2"/>
  <c r="A74" i="2" s="1"/>
  <c r="H81" i="2"/>
  <c r="G81" i="2" s="1"/>
  <c r="H85" i="2"/>
  <c r="G85" i="2" s="1"/>
  <c r="H104" i="2"/>
  <c r="G104" i="2" s="1"/>
  <c r="H109" i="2"/>
  <c r="G109" i="2" s="1"/>
  <c r="H113" i="2"/>
  <c r="G113" i="2" s="1"/>
  <c r="O76" i="2"/>
  <c r="B76" i="2" s="1"/>
  <c r="A76" i="2" s="1"/>
  <c r="B70" i="2"/>
  <c r="A70" i="2" s="1"/>
  <c r="B81" i="2"/>
  <c r="A81" i="2" s="1"/>
  <c r="B85" i="2"/>
  <c r="A85" i="2" s="1"/>
  <c r="B104" i="2"/>
  <c r="A104" i="2" s="1"/>
  <c r="B109" i="2"/>
  <c r="A109" i="2" s="1"/>
  <c r="B113" i="2"/>
  <c r="A113" i="2" s="1"/>
  <c r="H68" i="2"/>
  <c r="G68" i="2" s="1"/>
  <c r="H72" i="2"/>
  <c r="G72" i="2" s="1"/>
  <c r="B110" i="2"/>
  <c r="A110" i="2" s="1"/>
  <c r="H110" i="2"/>
  <c r="G110" i="2" s="1"/>
  <c r="B112" i="2"/>
  <c r="A112" i="2" s="1"/>
  <c r="H112" i="2"/>
  <c r="G112" i="2" s="1"/>
  <c r="B114" i="2"/>
  <c r="A114" i="2" s="1"/>
  <c r="H114" i="2"/>
  <c r="G114" i="2" s="1"/>
  <c r="B116" i="2"/>
  <c r="A116" i="2" s="1"/>
  <c r="H116" i="2"/>
  <c r="G116" i="2" s="1"/>
  <c r="B118" i="2"/>
  <c r="A118" i="2" s="1"/>
  <c r="H118" i="2"/>
  <c r="G118" i="2" s="1"/>
  <c r="B120" i="2"/>
  <c r="A120" i="2" s="1"/>
  <c r="H120" i="2"/>
  <c r="G120" i="2" s="1"/>
  <c r="B80" i="2"/>
  <c r="A80" i="2" s="1"/>
  <c r="H80" i="2"/>
  <c r="G80" i="2" s="1"/>
  <c r="B82" i="2"/>
  <c r="A82" i="2" s="1"/>
  <c r="H82" i="2"/>
  <c r="G82" i="2" s="1"/>
  <c r="B84" i="2"/>
  <c r="A84" i="2" s="1"/>
  <c r="H84" i="2"/>
  <c r="G84" i="2" s="1"/>
  <c r="B101" i="2"/>
  <c r="A101" i="2" s="1"/>
  <c r="H101" i="2"/>
  <c r="G101" i="2" s="1"/>
  <c r="B105" i="2"/>
  <c r="A105" i="2" s="1"/>
  <c r="H105" i="2"/>
  <c r="G105" i="2" s="1"/>
  <c r="B68" i="2"/>
  <c r="A68" i="2" s="1"/>
  <c r="J68" i="2"/>
  <c r="I68" i="2" s="1"/>
  <c r="B72" i="2"/>
  <c r="A72" i="2" s="1"/>
  <c r="B69" i="2"/>
  <c r="A69" i="2" s="1"/>
  <c r="H69" i="2"/>
  <c r="G69" i="2" s="1"/>
  <c r="B71" i="2"/>
  <c r="A71" i="2" s="1"/>
  <c r="H71" i="2"/>
  <c r="G71" i="2" s="1"/>
  <c r="B73" i="2"/>
  <c r="A73" i="2" s="1"/>
  <c r="H73" i="2"/>
  <c r="G73" i="2" s="1"/>
  <c r="B75" i="2"/>
  <c r="A75" i="2" s="1"/>
  <c r="H75" i="2"/>
  <c r="G75" i="2" s="1"/>
  <c r="I33" i="1"/>
  <c r="B77" i="2" l="1"/>
  <c r="B67" i="2"/>
  <c r="A67" i="2" s="1"/>
  <c r="A77" i="2"/>
  <c r="I166" i="2"/>
  <c r="G166" i="2"/>
  <c r="I8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O195" i="2" l="1"/>
  <c r="O243" i="2" s="1"/>
  <c r="P195" i="2"/>
  <c r="P180" i="2"/>
  <c r="F180" i="2" s="1"/>
  <c r="P179" i="2"/>
  <c r="F179" i="2" s="1"/>
  <c r="E179" i="2" s="1"/>
  <c r="O180" i="2"/>
  <c r="O179" i="2"/>
  <c r="O168" i="2"/>
  <c r="O167" i="2"/>
  <c r="O165" i="2"/>
  <c r="O164" i="2"/>
  <c r="O163" i="2"/>
  <c r="O148" i="2"/>
  <c r="O149" i="2"/>
  <c r="O146" i="2"/>
  <c r="O129" i="2"/>
  <c r="O130" i="2"/>
  <c r="O131" i="2"/>
  <c r="O133" i="2"/>
  <c r="O135" i="2"/>
  <c r="O136" i="2"/>
  <c r="O137" i="2"/>
  <c r="O141" i="2"/>
  <c r="O128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11" i="2"/>
  <c r="O12" i="2"/>
  <c r="O13" i="2"/>
  <c r="O14" i="2"/>
  <c r="O15" i="2"/>
  <c r="O16" i="2"/>
  <c r="O17" i="2"/>
  <c r="O18" i="2"/>
  <c r="O19" i="2"/>
  <c r="O20" i="2"/>
  <c r="O23" i="2"/>
  <c r="O27" i="2"/>
  <c r="O33" i="2"/>
  <c r="F195" i="2" l="1"/>
  <c r="P243" i="2"/>
  <c r="F243" i="2" s="1"/>
  <c r="E180" i="2"/>
  <c r="H15" i="2"/>
  <c r="G15" i="2" s="1"/>
  <c r="J15" i="2"/>
  <c r="I15" i="2" s="1"/>
  <c r="H11" i="2"/>
  <c r="G11" i="2" s="1"/>
  <c r="J11" i="2"/>
  <c r="I11" i="2" s="1"/>
  <c r="H61" i="2"/>
  <c r="G61" i="2" s="1"/>
  <c r="J61" i="2"/>
  <c r="I61" i="2" s="1"/>
  <c r="H57" i="2"/>
  <c r="G57" i="2" s="1"/>
  <c r="J57" i="2"/>
  <c r="I57" i="2" s="1"/>
  <c r="H53" i="2"/>
  <c r="G53" i="2" s="1"/>
  <c r="J53" i="2"/>
  <c r="I53" i="2" s="1"/>
  <c r="H51" i="2"/>
  <c r="G51" i="2" s="1"/>
  <c r="J51" i="2"/>
  <c r="I51" i="2" s="1"/>
  <c r="H128" i="2"/>
  <c r="G128" i="2" s="1"/>
  <c r="J128" i="2"/>
  <c r="I128" i="2" s="1"/>
  <c r="J141" i="2"/>
  <c r="I141" i="2" s="1"/>
  <c r="H141" i="2"/>
  <c r="G141" i="2" s="1"/>
  <c r="J135" i="2"/>
  <c r="I135" i="2" s="1"/>
  <c r="H135" i="2"/>
  <c r="G135" i="2" s="1"/>
  <c r="H133" i="2"/>
  <c r="G133" i="2" s="1"/>
  <c r="J133" i="2"/>
  <c r="I133" i="2" s="1"/>
  <c r="H129" i="2"/>
  <c r="G129" i="2" s="1"/>
  <c r="J129" i="2"/>
  <c r="I129" i="2" s="1"/>
  <c r="J149" i="2"/>
  <c r="I149" i="2" s="1"/>
  <c r="H149" i="2"/>
  <c r="G149" i="2" s="1"/>
  <c r="J163" i="2"/>
  <c r="I163" i="2" s="1"/>
  <c r="H163" i="2"/>
  <c r="G163" i="2" s="1"/>
  <c r="H33" i="2"/>
  <c r="G33" i="2" s="1"/>
  <c r="J33" i="2"/>
  <c r="I33" i="2" s="1"/>
  <c r="H27" i="2"/>
  <c r="G27" i="2" s="1"/>
  <c r="J27" i="2"/>
  <c r="I27" i="2" s="1"/>
  <c r="H20" i="2"/>
  <c r="G20" i="2" s="1"/>
  <c r="J20" i="2"/>
  <c r="I20" i="2" s="1"/>
  <c r="H18" i="2"/>
  <c r="G18" i="2" s="1"/>
  <c r="J18" i="2"/>
  <c r="I18" i="2" s="1"/>
  <c r="H16" i="2"/>
  <c r="G16" i="2" s="1"/>
  <c r="J16" i="2"/>
  <c r="I16" i="2" s="1"/>
  <c r="H14" i="2"/>
  <c r="G14" i="2" s="1"/>
  <c r="J14" i="2"/>
  <c r="I14" i="2" s="1"/>
  <c r="H62" i="2"/>
  <c r="G62" i="2" s="1"/>
  <c r="J62" i="2"/>
  <c r="I62" i="2" s="1"/>
  <c r="H60" i="2"/>
  <c r="G60" i="2" s="1"/>
  <c r="J60" i="2"/>
  <c r="I60" i="2" s="1"/>
  <c r="H58" i="2"/>
  <c r="G58" i="2" s="1"/>
  <c r="J58" i="2"/>
  <c r="I58" i="2" s="1"/>
  <c r="H56" i="2"/>
  <c r="G56" i="2" s="1"/>
  <c r="J56" i="2"/>
  <c r="I56" i="2" s="1"/>
  <c r="H54" i="2"/>
  <c r="G54" i="2" s="1"/>
  <c r="J54" i="2"/>
  <c r="I54" i="2" s="1"/>
  <c r="H52" i="2"/>
  <c r="G52" i="2" s="1"/>
  <c r="J52" i="2"/>
  <c r="I52" i="2" s="1"/>
  <c r="H50" i="2"/>
  <c r="G50" i="2" s="1"/>
  <c r="J50" i="2"/>
  <c r="I50" i="2" s="1"/>
  <c r="H48" i="2"/>
  <c r="G48" i="2" s="1"/>
  <c r="J48" i="2"/>
  <c r="I48" i="2" s="1"/>
  <c r="J136" i="2"/>
  <c r="I136" i="2" s="1"/>
  <c r="H136" i="2"/>
  <c r="G136" i="2" s="1"/>
  <c r="H130" i="2"/>
  <c r="G130" i="2" s="1"/>
  <c r="J130" i="2"/>
  <c r="I130" i="2" s="1"/>
  <c r="J146" i="2"/>
  <c r="I146" i="2" s="1"/>
  <c r="H146" i="2"/>
  <c r="G146" i="2" s="1"/>
  <c r="J148" i="2"/>
  <c r="I148" i="2" s="1"/>
  <c r="H148" i="2"/>
  <c r="G148" i="2" s="1"/>
  <c r="J164" i="2"/>
  <c r="I164" i="2" s="1"/>
  <c r="H164" i="2"/>
  <c r="G164" i="2" s="1"/>
  <c r="H167" i="2"/>
  <c r="G167" i="2" s="1"/>
  <c r="J167" i="2"/>
  <c r="I167" i="2" s="1"/>
  <c r="H179" i="2"/>
  <c r="G179" i="2" s="1"/>
  <c r="J179" i="2"/>
  <c r="I179" i="2" s="1"/>
  <c r="H195" i="2"/>
  <c r="G195" i="2" s="1"/>
  <c r="J195" i="2"/>
  <c r="I195" i="2" s="1"/>
  <c r="H23" i="2"/>
  <c r="G23" i="2" s="1"/>
  <c r="J23" i="2"/>
  <c r="I23" i="2" s="1"/>
  <c r="H17" i="2"/>
  <c r="G17" i="2" s="1"/>
  <c r="J17" i="2"/>
  <c r="I17" i="2" s="1"/>
  <c r="H13" i="2"/>
  <c r="G13" i="2" s="1"/>
  <c r="J13" i="2"/>
  <c r="I13" i="2" s="1"/>
  <c r="H59" i="2"/>
  <c r="G59" i="2" s="1"/>
  <c r="J59" i="2"/>
  <c r="I59" i="2" s="1"/>
  <c r="H55" i="2"/>
  <c r="G55" i="2" s="1"/>
  <c r="J55" i="2"/>
  <c r="I55" i="2" s="1"/>
  <c r="H49" i="2"/>
  <c r="G49" i="2" s="1"/>
  <c r="J49" i="2"/>
  <c r="I49" i="2" s="1"/>
  <c r="J137" i="2"/>
  <c r="I137" i="2" s="1"/>
  <c r="H137" i="2"/>
  <c r="G137" i="2" s="1"/>
  <c r="H131" i="2"/>
  <c r="G131" i="2" s="1"/>
  <c r="J131" i="2"/>
  <c r="I131" i="2" s="1"/>
  <c r="J165" i="2"/>
  <c r="I165" i="2" s="1"/>
  <c r="H165" i="2"/>
  <c r="G165" i="2" s="1"/>
  <c r="H168" i="2"/>
  <c r="G168" i="2" s="1"/>
  <c r="J168" i="2"/>
  <c r="I168" i="2" s="1"/>
  <c r="H180" i="2"/>
  <c r="G180" i="2" s="1"/>
  <c r="J180" i="2"/>
  <c r="I180" i="2" s="1"/>
  <c r="J12" i="2"/>
  <c r="I12" i="2" s="1"/>
  <c r="H12" i="2"/>
  <c r="G12" i="2" s="1"/>
  <c r="J19" i="2"/>
  <c r="I19" i="2" s="1"/>
  <c r="H19" i="2"/>
  <c r="G19" i="2" s="1"/>
  <c r="A2" i="9"/>
  <c r="H5" i="9"/>
  <c r="C7" i="1"/>
  <c r="D7" i="1"/>
  <c r="I7" i="1"/>
  <c r="J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C23" i="1"/>
  <c r="D23" i="1"/>
  <c r="B23" i="1" s="1"/>
  <c r="C24" i="1"/>
  <c r="D24" i="1"/>
  <c r="B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E1" i="6"/>
  <c r="D2" i="6"/>
  <c r="D4" i="8"/>
  <c r="O2" i="2"/>
  <c r="P2" i="2"/>
  <c r="B11" i="2"/>
  <c r="A11" i="2" s="1"/>
  <c r="B12" i="2"/>
  <c r="A12" i="2" s="1"/>
  <c r="B13" i="2"/>
  <c r="A13" i="2" s="1"/>
  <c r="B15" i="2"/>
  <c r="A15" i="2" s="1"/>
  <c r="B16" i="2"/>
  <c r="A16" i="2" s="1"/>
  <c r="B17" i="2"/>
  <c r="A17" i="2" s="1"/>
  <c r="B19" i="2"/>
  <c r="A19" i="2" s="1"/>
  <c r="B20" i="2"/>
  <c r="A20" i="2" s="1"/>
  <c r="B23" i="2"/>
  <c r="A23" i="2" s="1"/>
  <c r="B27" i="2"/>
  <c r="A2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1" i="2"/>
  <c r="A61" i="2" s="1"/>
  <c r="B62" i="2"/>
  <c r="A62" i="2" s="1"/>
  <c r="D129" i="2"/>
  <c r="C129" i="2" s="1"/>
  <c r="D130" i="2"/>
  <c r="C130" i="2" s="1"/>
  <c r="D131" i="2"/>
  <c r="C131" i="2" s="1"/>
  <c r="D133" i="2"/>
  <c r="C133" i="2" s="1"/>
  <c r="D135" i="2"/>
  <c r="C135" i="2" s="1"/>
  <c r="D137" i="2"/>
  <c r="C137" i="2" s="1"/>
  <c r="D141" i="2"/>
  <c r="C141" i="2" s="1"/>
  <c r="D146" i="2"/>
  <c r="C146" i="2" s="1"/>
  <c r="D148" i="2"/>
  <c r="C148" i="2" s="1"/>
  <c r="D163" i="2"/>
  <c r="C163" i="2" s="1"/>
  <c r="D164" i="2"/>
  <c r="C164" i="2" s="1"/>
  <c r="D165" i="2"/>
  <c r="C165" i="2" s="1"/>
  <c r="D167" i="2"/>
  <c r="C167" i="2" s="1"/>
  <c r="D168" i="2"/>
  <c r="C168" i="2" s="1"/>
  <c r="B2" i="13"/>
  <c r="C4" i="13"/>
  <c r="H4" i="13"/>
  <c r="B2" i="4"/>
  <c r="I4" i="4"/>
  <c r="D128" i="2"/>
  <c r="C128" i="2" s="1"/>
  <c r="D136" i="2"/>
  <c r="C136" i="2" s="1"/>
  <c r="D149" i="2"/>
  <c r="C149" i="2" s="1"/>
  <c r="B18" i="2"/>
  <c r="A18" i="2" s="1"/>
  <c r="B14" i="2"/>
  <c r="A14" i="2" s="1"/>
  <c r="B33" i="2"/>
  <c r="A33" i="2" s="1"/>
  <c r="B7" i="1"/>
  <c r="A7" i="1" s="1"/>
  <c r="B4" i="6"/>
  <c r="E195" i="2" l="1"/>
  <c r="B8" i="1"/>
  <c r="A8" i="1" s="1"/>
  <c r="G1" i="6"/>
  <c r="H1" i="1"/>
  <c r="D12" i="1"/>
  <c r="O364" i="2"/>
  <c r="C7" i="6"/>
  <c r="P366" i="2" l="1"/>
  <c r="F366" i="2" s="1"/>
  <c r="O366" i="2"/>
  <c r="F19" i="6"/>
  <c r="A11" i="1"/>
  <c r="B12" i="1"/>
  <c r="D13" i="1"/>
  <c r="A52" i="1"/>
  <c r="H364" i="2"/>
  <c r="G364" i="2" s="1"/>
  <c r="J364" i="2"/>
  <c r="I364" i="2" s="1"/>
  <c r="A31" i="1"/>
  <c r="A46" i="1"/>
  <c r="A45" i="1"/>
  <c r="A43" i="1"/>
  <c r="A39" i="1"/>
  <c r="P364" i="2"/>
  <c r="A27" i="1"/>
  <c r="D12" i="6"/>
  <c r="C13" i="6"/>
  <c r="B14" i="6"/>
  <c r="F14" i="6"/>
  <c r="E15" i="6"/>
  <c r="D16" i="6"/>
  <c r="C17" i="6"/>
  <c r="B18" i="6"/>
  <c r="F18" i="6"/>
  <c r="E19" i="6"/>
  <c r="D20" i="6"/>
  <c r="C21" i="6"/>
  <c r="B22" i="6"/>
  <c r="F22" i="6"/>
  <c r="E23" i="6"/>
  <c r="D24" i="6"/>
  <c r="C25" i="6"/>
  <c r="B26" i="6"/>
  <c r="F26" i="6"/>
  <c r="F25" i="6"/>
  <c r="E22" i="6"/>
  <c r="D19" i="6"/>
  <c r="C16" i="6"/>
  <c r="B13" i="6"/>
  <c r="F15" i="6"/>
  <c r="C22" i="6"/>
  <c r="B15" i="6"/>
  <c r="D13" i="6"/>
  <c r="B12" i="6"/>
  <c r="F12" i="6"/>
  <c r="E13" i="6"/>
  <c r="D14" i="6"/>
  <c r="C15" i="6"/>
  <c r="B16" i="6"/>
  <c r="F16" i="6"/>
  <c r="E17" i="6"/>
  <c r="D18" i="6"/>
  <c r="C19" i="6"/>
  <c r="B20" i="6"/>
  <c r="F20" i="6"/>
  <c r="E21" i="6"/>
  <c r="D22" i="6"/>
  <c r="C23" i="6"/>
  <c r="B24" i="6"/>
  <c r="F24" i="6"/>
  <c r="E25" i="6"/>
  <c r="D26" i="6"/>
  <c r="C24" i="6"/>
  <c r="B21" i="6"/>
  <c r="F17" i="6"/>
  <c r="E14" i="6"/>
  <c r="E12" i="6"/>
  <c r="B19" i="6"/>
  <c r="D25" i="6"/>
  <c r="D21" i="6"/>
  <c r="E16" i="6"/>
  <c r="E26" i="6"/>
  <c r="B25" i="6"/>
  <c r="D23" i="6"/>
  <c r="F21" i="6"/>
  <c r="C20" i="6"/>
  <c r="E18" i="6"/>
  <c r="B17" i="6"/>
  <c r="D15" i="6"/>
  <c r="F13" i="6"/>
  <c r="C12" i="6"/>
  <c r="C14" i="6"/>
  <c r="D17" i="6"/>
  <c r="E20" i="6"/>
  <c r="F23" i="6"/>
  <c r="C18" i="6"/>
  <c r="E24" i="6"/>
  <c r="B23" i="6"/>
  <c r="C26" i="6"/>
  <c r="D10" i="6"/>
  <c r="C10" i="6"/>
  <c r="E11" i="6"/>
  <c r="D11" i="6"/>
  <c r="F11" i="6"/>
  <c r="B11" i="6"/>
  <c r="C11" i="6"/>
  <c r="F10" i="6"/>
  <c r="B10" i="6"/>
  <c r="E10" i="6"/>
  <c r="B9" i="6"/>
  <c r="F9" i="6"/>
  <c r="E9" i="6"/>
  <c r="C9" i="6"/>
  <c r="D9" i="6"/>
  <c r="D7" i="6"/>
  <c r="E7" i="6"/>
  <c r="B7" i="6"/>
  <c r="E8" i="6"/>
  <c r="F8" i="6"/>
  <c r="D8" i="6"/>
  <c r="B8" i="6"/>
  <c r="F7" i="6"/>
  <c r="C8" i="6"/>
  <c r="F364" i="2" l="1"/>
  <c r="A12" i="1"/>
  <c r="D20" i="1"/>
  <c r="B20" i="1" s="1"/>
  <c r="B13" i="1"/>
  <c r="D14" i="1"/>
  <c r="E27" i="6"/>
  <c r="F27" i="6"/>
  <c r="D15" i="1" l="1"/>
  <c r="B14" i="1"/>
  <c r="A14" i="1" s="1"/>
  <c r="A13" i="1"/>
  <c r="D16" i="1" l="1"/>
  <c r="B15" i="1"/>
  <c r="D17" i="1" l="1"/>
  <c r="B17" i="1" s="1"/>
  <c r="A17" i="1" s="1"/>
  <c r="B16" i="1"/>
  <c r="A16" i="1" s="1"/>
  <c r="A34" i="1"/>
  <c r="A20" i="1"/>
  <c r="A33" i="1"/>
  <c r="A15" i="1"/>
  <c r="D18" i="1" l="1"/>
  <c r="D4" i="6"/>
  <c r="B18" i="1" l="1"/>
  <c r="D19" i="1"/>
  <c r="O361" i="2"/>
  <c r="P356" i="2"/>
  <c r="F356" i="2" s="1"/>
  <c r="E356" i="2" s="1"/>
  <c r="O139" i="2"/>
  <c r="O352" i="2"/>
  <c r="P352" i="2"/>
  <c r="O355" i="2"/>
  <c r="O173" i="2"/>
  <c r="P354" i="2"/>
  <c r="F354" i="2" s="1"/>
  <c r="E354" i="2" s="1"/>
  <c r="O356" i="2"/>
  <c r="O36" i="2"/>
  <c r="P173" i="2"/>
  <c r="O147" i="2"/>
  <c r="P355" i="2"/>
  <c r="F355" i="2" s="1"/>
  <c r="E355" i="2" s="1"/>
  <c r="O140" i="2"/>
  <c r="O175" i="2"/>
  <c r="O354" i="2"/>
  <c r="P175" i="2"/>
  <c r="F175" i="2" s="1"/>
  <c r="E175" i="2" s="1"/>
  <c r="P353" i="2"/>
  <c r="F353" i="2" s="1"/>
  <c r="O4" i="2"/>
  <c r="P361" i="2"/>
  <c r="O5" i="2"/>
  <c r="O353" i="2"/>
  <c r="I1" i="1"/>
  <c r="A21" i="1"/>
  <c r="A18" i="1"/>
  <c r="P324" i="2" l="1"/>
  <c r="O324" i="2"/>
  <c r="P178" i="2"/>
  <c r="F178" i="2" s="1"/>
  <c r="O178" i="2"/>
  <c r="O142" i="2"/>
  <c r="O9" i="2"/>
  <c r="O6" i="2"/>
  <c r="O7" i="2"/>
  <c r="O162" i="2"/>
  <c r="P298" i="2"/>
  <c r="F298" i="2" s="1"/>
  <c r="E298" i="2" s="1"/>
  <c r="P177" i="2"/>
  <c r="F177" i="2" s="1"/>
  <c r="O177" i="2"/>
  <c r="E366" i="2"/>
  <c r="F363" i="2"/>
  <c r="O10" i="2"/>
  <c r="H10" i="2" s="1"/>
  <c r="O256" i="2"/>
  <c r="P265" i="2"/>
  <c r="F265" i="2" s="1"/>
  <c r="E265" i="2" s="1"/>
  <c r="O260" i="2"/>
  <c r="O298" i="2"/>
  <c r="O268" i="2"/>
  <c r="O265" i="2"/>
  <c r="P251" i="2"/>
  <c r="O183" i="2"/>
  <c r="P260" i="2"/>
  <c r="F260" i="2" s="1"/>
  <c r="P183" i="2"/>
  <c r="P268" i="2"/>
  <c r="F268" i="2" s="1"/>
  <c r="O251" i="2"/>
  <c r="P256" i="2"/>
  <c r="F256" i="2" s="1"/>
  <c r="E256" i="2" s="1"/>
  <c r="F352" i="2"/>
  <c r="E352" i="2" s="1"/>
  <c r="P357" i="2"/>
  <c r="O357" i="2"/>
  <c r="O22" i="2"/>
  <c r="O122" i="2"/>
  <c r="O90" i="2"/>
  <c r="O132" i="2"/>
  <c r="O134" i="2"/>
  <c r="O38" i="2"/>
  <c r="O91" i="2"/>
  <c r="O94" i="2"/>
  <c r="O121" i="2"/>
  <c r="O47" i="2"/>
  <c r="O103" i="2"/>
  <c r="O41" i="2"/>
  <c r="O119" i="2"/>
  <c r="O117" i="2"/>
  <c r="O29" i="2"/>
  <c r="O31" i="2"/>
  <c r="O96" i="2"/>
  <c r="O102" i="2"/>
  <c r="O40" i="2"/>
  <c r="O37" i="2"/>
  <c r="O42" i="2"/>
  <c r="O26" i="2"/>
  <c r="O28" i="2"/>
  <c r="O25" i="2"/>
  <c r="O34" i="2"/>
  <c r="O43" i="2"/>
  <c r="O30" i="2"/>
  <c r="O97" i="2"/>
  <c r="O93" i="2"/>
  <c r="O39" i="2"/>
  <c r="O32" i="2"/>
  <c r="O8" i="2"/>
  <c r="O63" i="2"/>
  <c r="O64" i="2"/>
  <c r="J5" i="2"/>
  <c r="I5" i="2" s="1"/>
  <c r="B5" i="2"/>
  <c r="H5" i="2"/>
  <c r="B7" i="2"/>
  <c r="J7" i="2"/>
  <c r="I7" i="2" s="1"/>
  <c r="H7" i="2"/>
  <c r="J162" i="2"/>
  <c r="D162" i="2"/>
  <c r="H162" i="2"/>
  <c r="G162" i="2" s="1"/>
  <c r="J4" i="2"/>
  <c r="I4" i="2" s="1"/>
  <c r="H4" i="2"/>
  <c r="B4" i="2"/>
  <c r="J354" i="2"/>
  <c r="I354" i="2" s="1"/>
  <c r="H354" i="2"/>
  <c r="G354" i="2" s="1"/>
  <c r="H175" i="2"/>
  <c r="G175" i="2" s="1"/>
  <c r="J175" i="2"/>
  <c r="I175" i="2" s="1"/>
  <c r="F194" i="2"/>
  <c r="F173" i="2"/>
  <c r="E173" i="2" s="1"/>
  <c r="H356" i="2"/>
  <c r="G356" i="2" s="1"/>
  <c r="J356" i="2"/>
  <c r="I356" i="2" s="1"/>
  <c r="J173" i="2"/>
  <c r="H173" i="2"/>
  <c r="G173" i="2" s="1"/>
  <c r="H355" i="2"/>
  <c r="G355" i="2" s="1"/>
  <c r="J355" i="2"/>
  <c r="I355" i="2" s="1"/>
  <c r="H352" i="2"/>
  <c r="G352" i="2" s="1"/>
  <c r="J352" i="2"/>
  <c r="I352" i="2" s="1"/>
  <c r="J361" i="2"/>
  <c r="I361" i="2" s="1"/>
  <c r="H361" i="2"/>
  <c r="G361" i="2" s="1"/>
  <c r="B19" i="1"/>
  <c r="O138" i="2"/>
  <c r="O21" i="2"/>
  <c r="P174" i="2"/>
  <c r="F174" i="2" s="1"/>
  <c r="H7" i="9"/>
  <c r="C7" i="9" s="1"/>
  <c r="O174" i="2"/>
  <c r="O35" i="2"/>
  <c r="O24" i="2"/>
  <c r="B6" i="2"/>
  <c r="A6" i="2" s="1"/>
  <c r="H6" i="2"/>
  <c r="J6" i="2"/>
  <c r="I6" i="2" s="1"/>
  <c r="J353" i="2"/>
  <c r="I353" i="2" s="1"/>
  <c r="H353" i="2"/>
  <c r="J142" i="2"/>
  <c r="H142" i="2"/>
  <c r="G142" i="2" s="1"/>
  <c r="D142" i="2"/>
  <c r="D140" i="2"/>
  <c r="C140" i="2" s="1"/>
  <c r="H140" i="2"/>
  <c r="G140" i="2" s="1"/>
  <c r="J140" i="2"/>
  <c r="I140" i="2" s="1"/>
  <c r="D147" i="2"/>
  <c r="C147" i="2" s="1"/>
  <c r="J147" i="2"/>
  <c r="I147" i="2" s="1"/>
  <c r="O150" i="2"/>
  <c r="D150" i="2" s="1"/>
  <c r="C150" i="2" s="1"/>
  <c r="H147" i="2"/>
  <c r="G147" i="2" s="1"/>
  <c r="B36" i="2"/>
  <c r="A36" i="2" s="1"/>
  <c r="H36" i="2"/>
  <c r="G36" i="2" s="1"/>
  <c r="J36" i="2"/>
  <c r="I36" i="2" s="1"/>
  <c r="D139" i="2"/>
  <c r="C139" i="2" s="1"/>
  <c r="J139" i="2"/>
  <c r="I139" i="2" s="1"/>
  <c r="H139" i="2"/>
  <c r="G139" i="2" s="1"/>
  <c r="J22" i="2"/>
  <c r="I22" i="2" s="1"/>
  <c r="B22" i="2"/>
  <c r="A22" i="2" s="1"/>
  <c r="H22" i="2"/>
  <c r="G22" i="2" s="1"/>
  <c r="E364" i="2"/>
  <c r="J324" i="2" l="1"/>
  <c r="I324" i="2" s="1"/>
  <c r="H324" i="2"/>
  <c r="O350" i="2"/>
  <c r="F324" i="2"/>
  <c r="P350" i="2"/>
  <c r="F350" i="2" s="1"/>
  <c r="F300" i="2" s="1"/>
  <c r="A24" i="1"/>
  <c r="A28" i="1"/>
  <c r="J178" i="2"/>
  <c r="H178" i="2"/>
  <c r="G178" i="2" s="1"/>
  <c r="A23" i="1"/>
  <c r="A22" i="1"/>
  <c r="J9" i="2"/>
  <c r="I9" i="2" s="1"/>
  <c r="H9" i="2"/>
  <c r="B9" i="2"/>
  <c r="B10" i="2"/>
  <c r="J10" i="2"/>
  <c r="I10" i="2" s="1"/>
  <c r="J177" i="2"/>
  <c r="H177" i="2"/>
  <c r="G177" i="2" s="1"/>
  <c r="F251" i="2"/>
  <c r="E251" i="2" s="1"/>
  <c r="P299" i="2"/>
  <c r="J268" i="2"/>
  <c r="I268" i="2" s="1"/>
  <c r="H268" i="2"/>
  <c r="J260" i="2"/>
  <c r="I260" i="2" s="1"/>
  <c r="H260" i="2"/>
  <c r="J256" i="2"/>
  <c r="I256" i="2" s="1"/>
  <c r="H256" i="2"/>
  <c r="G256" i="2" s="1"/>
  <c r="O299" i="2"/>
  <c r="O358" i="2" s="1"/>
  <c r="J251" i="2"/>
  <c r="I251" i="2" s="1"/>
  <c r="H251" i="2"/>
  <c r="G251" i="2" s="1"/>
  <c r="P190" i="2"/>
  <c r="F190" i="2" s="1"/>
  <c r="F183" i="2"/>
  <c r="J183" i="2"/>
  <c r="H183" i="2"/>
  <c r="G183" i="2" s="1"/>
  <c r="O190" i="2"/>
  <c r="J265" i="2"/>
  <c r="I265" i="2" s="1"/>
  <c r="H265" i="2"/>
  <c r="G265" i="2" s="1"/>
  <c r="J298" i="2"/>
  <c r="I298" i="2" s="1"/>
  <c r="H298" i="2"/>
  <c r="G298" i="2" s="1"/>
  <c r="E174" i="2"/>
  <c r="G7" i="2"/>
  <c r="H8" i="2"/>
  <c r="G8" i="2" s="1"/>
  <c r="B8" i="2"/>
  <c r="A8" i="2" s="1"/>
  <c r="J8" i="2"/>
  <c r="I8" i="2" s="1"/>
  <c r="J39" i="2"/>
  <c r="I39" i="2" s="1"/>
  <c r="H39" i="2"/>
  <c r="G39" i="2" s="1"/>
  <c r="B39" i="2"/>
  <c r="A39" i="2" s="1"/>
  <c r="J97" i="2"/>
  <c r="I97" i="2" s="1"/>
  <c r="H97" i="2"/>
  <c r="G97" i="2" s="1"/>
  <c r="B97" i="2"/>
  <c r="A97" i="2" s="1"/>
  <c r="H43" i="2"/>
  <c r="G43" i="2" s="1"/>
  <c r="J43" i="2"/>
  <c r="I43" i="2" s="1"/>
  <c r="B43" i="2"/>
  <c r="A43" i="2" s="1"/>
  <c r="H25" i="2"/>
  <c r="G25" i="2" s="1"/>
  <c r="B25" i="2"/>
  <c r="A25" i="2" s="1"/>
  <c r="J25" i="2"/>
  <c r="I25" i="2" s="1"/>
  <c r="H26" i="2"/>
  <c r="G26" i="2" s="1"/>
  <c r="J26" i="2"/>
  <c r="I26" i="2" s="1"/>
  <c r="B26" i="2"/>
  <c r="A26" i="2" s="1"/>
  <c r="H37" i="2"/>
  <c r="G37" i="2" s="1"/>
  <c r="J37" i="2"/>
  <c r="I37" i="2" s="1"/>
  <c r="B37" i="2"/>
  <c r="A37" i="2" s="1"/>
  <c r="J102" i="2"/>
  <c r="I102" i="2" s="1"/>
  <c r="H102" i="2"/>
  <c r="G102" i="2" s="1"/>
  <c r="B102" i="2"/>
  <c r="A102" i="2" s="1"/>
  <c r="H31" i="2"/>
  <c r="G31" i="2" s="1"/>
  <c r="J31" i="2"/>
  <c r="I31" i="2" s="1"/>
  <c r="B31" i="2"/>
  <c r="A31" i="2" s="1"/>
  <c r="J117" i="2"/>
  <c r="I117" i="2" s="1"/>
  <c r="O124" i="2"/>
  <c r="B124" i="2" s="1"/>
  <c r="H117" i="2"/>
  <c r="G117" i="2" s="1"/>
  <c r="B117" i="2"/>
  <c r="A117" i="2" s="1"/>
  <c r="J41" i="2"/>
  <c r="I41" i="2" s="1"/>
  <c r="H41" i="2"/>
  <c r="G41" i="2" s="1"/>
  <c r="B41" i="2"/>
  <c r="A41" i="2" s="1"/>
  <c r="H47" i="2"/>
  <c r="G47" i="2" s="1"/>
  <c r="J47" i="2"/>
  <c r="I47" i="2" s="1"/>
  <c r="B47" i="2"/>
  <c r="A47" i="2" s="1"/>
  <c r="J94" i="2"/>
  <c r="I94" i="2" s="1"/>
  <c r="H94" i="2"/>
  <c r="G94" i="2" s="1"/>
  <c r="B94" i="2"/>
  <c r="A94" i="2" s="1"/>
  <c r="H38" i="2"/>
  <c r="G38" i="2" s="1"/>
  <c r="J38" i="2"/>
  <c r="I38" i="2" s="1"/>
  <c r="B38" i="2"/>
  <c r="A38" i="2" s="1"/>
  <c r="H132" i="2"/>
  <c r="G132" i="2" s="1"/>
  <c r="J132" i="2"/>
  <c r="I132" i="2" s="1"/>
  <c r="D132" i="2"/>
  <c r="C132" i="2" s="1"/>
  <c r="J122" i="2"/>
  <c r="I122" i="2" s="1"/>
  <c r="H122" i="2"/>
  <c r="B122" i="2"/>
  <c r="H32" i="2"/>
  <c r="G32" i="2" s="1"/>
  <c r="J32" i="2"/>
  <c r="I32" i="2" s="1"/>
  <c r="B32" i="2"/>
  <c r="A32" i="2" s="1"/>
  <c r="J93" i="2"/>
  <c r="I93" i="2" s="1"/>
  <c r="H93" i="2"/>
  <c r="G93" i="2" s="1"/>
  <c r="B93" i="2"/>
  <c r="A93" i="2" s="1"/>
  <c r="H30" i="2"/>
  <c r="G30" i="2" s="1"/>
  <c r="J30" i="2"/>
  <c r="I30" i="2" s="1"/>
  <c r="B30" i="2"/>
  <c r="A30" i="2" s="1"/>
  <c r="H34" i="2"/>
  <c r="G34" i="2" s="1"/>
  <c r="J34" i="2"/>
  <c r="I34" i="2" s="1"/>
  <c r="B34" i="2"/>
  <c r="A34" i="2" s="1"/>
  <c r="H28" i="2"/>
  <c r="G28" i="2" s="1"/>
  <c r="J28" i="2"/>
  <c r="I28" i="2" s="1"/>
  <c r="B28" i="2"/>
  <c r="A28" i="2" s="1"/>
  <c r="H42" i="2"/>
  <c r="G42" i="2" s="1"/>
  <c r="B42" i="2"/>
  <c r="A42" i="2" s="1"/>
  <c r="J42" i="2"/>
  <c r="I42" i="2" s="1"/>
  <c r="J40" i="2"/>
  <c r="I40" i="2" s="1"/>
  <c r="B40" i="2"/>
  <c r="A40" i="2" s="1"/>
  <c r="H40" i="2"/>
  <c r="G40" i="2" s="1"/>
  <c r="J96" i="2"/>
  <c r="I96" i="2" s="1"/>
  <c r="H96" i="2"/>
  <c r="G96" i="2" s="1"/>
  <c r="B96" i="2"/>
  <c r="A96" i="2" s="1"/>
  <c r="H29" i="2"/>
  <c r="G29" i="2" s="1"/>
  <c r="J29" i="2"/>
  <c r="I29" i="2" s="1"/>
  <c r="B29" i="2"/>
  <c r="A29" i="2" s="1"/>
  <c r="J119" i="2"/>
  <c r="I119" i="2" s="1"/>
  <c r="H119" i="2"/>
  <c r="G119" i="2" s="1"/>
  <c r="B119" i="2"/>
  <c r="A119" i="2" s="1"/>
  <c r="J103" i="2"/>
  <c r="I103" i="2" s="1"/>
  <c r="B103" i="2"/>
  <c r="A103" i="2" s="1"/>
  <c r="H103" i="2"/>
  <c r="G103" i="2" s="1"/>
  <c r="J121" i="2"/>
  <c r="I121" i="2" s="1"/>
  <c r="H121" i="2"/>
  <c r="G121" i="2" s="1"/>
  <c r="B121" i="2"/>
  <c r="A121" i="2" s="1"/>
  <c r="J91" i="2"/>
  <c r="I91" i="2" s="1"/>
  <c r="H91" i="2"/>
  <c r="G91" i="2" s="1"/>
  <c r="B91" i="2"/>
  <c r="A91" i="2" s="1"/>
  <c r="J134" i="2"/>
  <c r="I134" i="2" s="1"/>
  <c r="D134" i="2"/>
  <c r="C134" i="2" s="1"/>
  <c r="H134" i="2"/>
  <c r="G134" i="2" s="1"/>
  <c r="J90" i="2"/>
  <c r="I90" i="2" s="1"/>
  <c r="B90" i="2"/>
  <c r="O106" i="2"/>
  <c r="B106" i="2" s="1"/>
  <c r="H90" i="2"/>
  <c r="O65" i="2"/>
  <c r="B65" i="2" s="1"/>
  <c r="G4" i="2"/>
  <c r="H64" i="2"/>
  <c r="G64" i="2" s="1"/>
  <c r="B64" i="2"/>
  <c r="J64" i="2"/>
  <c r="J63" i="2"/>
  <c r="I63" i="2" s="1"/>
  <c r="H63" i="2"/>
  <c r="B63" i="2"/>
  <c r="D151" i="2"/>
  <c r="C151" i="2" s="1"/>
  <c r="D145" i="2"/>
  <c r="C145" i="2" s="1"/>
  <c r="G6" i="2"/>
  <c r="O44" i="2"/>
  <c r="B24" i="2"/>
  <c r="J24" i="2"/>
  <c r="I24" i="2" s="1"/>
  <c r="H24" i="2"/>
  <c r="B35" i="2"/>
  <c r="J35" i="2"/>
  <c r="I35" i="2" s="1"/>
  <c r="H35" i="2"/>
  <c r="J174" i="2"/>
  <c r="I174" i="2" s="1"/>
  <c r="H174" i="2"/>
  <c r="O181" i="2"/>
  <c r="O191" i="2" s="1"/>
  <c r="J138" i="2"/>
  <c r="D138" i="2"/>
  <c r="H138" i="2"/>
  <c r="G138" i="2" s="1"/>
  <c r="O143" i="2"/>
  <c r="O159" i="2" s="1"/>
  <c r="G5" i="2"/>
  <c r="F357" i="2"/>
  <c r="F351" i="2" s="1"/>
  <c r="H21" i="2"/>
  <c r="J21" i="2"/>
  <c r="B21" i="2"/>
  <c r="A21" i="2" s="1"/>
  <c r="A25" i="1"/>
  <c r="A19" i="1"/>
  <c r="A35" i="1"/>
  <c r="B5" i="1"/>
  <c r="A30" i="1"/>
  <c r="P181" i="2"/>
  <c r="G324" i="2" l="1"/>
  <c r="G260" i="2"/>
  <c r="G90" i="2"/>
  <c r="I178" i="2"/>
  <c r="G9" i="2"/>
  <c r="I183" i="2"/>
  <c r="I177" i="2"/>
  <c r="P358" i="2"/>
  <c r="F358" i="2" s="1"/>
  <c r="F359" i="2" s="1"/>
  <c r="F299" i="2"/>
  <c r="F249" i="2" s="1"/>
  <c r="G268" i="2"/>
  <c r="G122" i="2"/>
  <c r="P191" i="2"/>
  <c r="F191" i="2" s="1"/>
  <c r="F192" i="2" s="1"/>
  <c r="O360" i="2"/>
  <c r="F182" i="2"/>
  <c r="G10" i="2"/>
  <c r="O126" i="2"/>
  <c r="B126" i="2" s="1"/>
  <c r="B107" i="2"/>
  <c r="B78" i="2"/>
  <c r="B125" i="2"/>
  <c r="B108" i="2"/>
  <c r="I64" i="2"/>
  <c r="G63" i="2"/>
  <c r="K1" i="1"/>
  <c r="F181" i="2"/>
  <c r="G21" i="2"/>
  <c r="H1" i="2"/>
  <c r="D1" i="13" s="1"/>
  <c r="B66" i="2"/>
  <c r="B46" i="2"/>
  <c r="D143" i="2"/>
  <c r="G24" i="2"/>
  <c r="G353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1" i="2"/>
  <c r="I142" i="2"/>
  <c r="I173" i="2"/>
  <c r="I162" i="2"/>
  <c r="J1" i="2"/>
  <c r="H1" i="13" s="1"/>
  <c r="E357" i="2"/>
  <c r="I138" i="2"/>
  <c r="G174" i="2"/>
  <c r="G35" i="2"/>
  <c r="B44" i="2"/>
  <c r="P360" i="2" l="1"/>
  <c r="O362" i="2"/>
  <c r="O367" i="2" s="1"/>
  <c r="O166" i="2"/>
  <c r="P166" i="2"/>
  <c r="F172" i="2"/>
  <c r="E324" i="2" s="1"/>
  <c r="H8" i="9"/>
  <c r="H9" i="9" s="1"/>
  <c r="H10" i="9" s="1"/>
  <c r="H11" i="9" s="1"/>
  <c r="H12" i="9" s="1"/>
  <c r="H13" i="9" s="1"/>
  <c r="H14" i="9" s="1"/>
  <c r="H15" i="9" s="1"/>
  <c r="H16" i="9" s="1"/>
  <c r="D144" i="2"/>
  <c r="D127" i="2"/>
  <c r="B7" i="13"/>
  <c r="D92" i="13"/>
  <c r="C95" i="13"/>
  <c r="C28" i="13"/>
  <c r="C92" i="13"/>
  <c r="C99" i="13"/>
  <c r="D30" i="13"/>
  <c r="C73" i="13"/>
  <c r="C13" i="13"/>
  <c r="D7" i="13"/>
  <c r="D8" i="13" s="1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B45" i="2"/>
  <c r="A44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H8" i="13" s="1"/>
  <c r="G36" i="13"/>
  <c r="G21" i="13"/>
  <c r="H85" i="13"/>
  <c r="G44" i="13"/>
  <c r="G93" i="13"/>
  <c r="F66" i="13"/>
  <c r="F54" i="13"/>
  <c r="F89" i="13"/>
  <c r="F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59" i="2"/>
  <c r="E194" i="2"/>
  <c r="E353" i="2"/>
  <c r="E181" i="2"/>
  <c r="E178" i="2" l="1"/>
  <c r="E260" i="2"/>
  <c r="A78" i="2"/>
  <c r="A9" i="2"/>
  <c r="A90" i="2"/>
  <c r="A106" i="2"/>
  <c r="A107" i="2"/>
  <c r="P362" i="2"/>
  <c r="P367" i="2" s="1"/>
  <c r="F360" i="2"/>
  <c r="E177" i="2"/>
  <c r="E183" i="2"/>
  <c r="E190" i="2"/>
  <c r="E182" i="2"/>
  <c r="E359" i="2"/>
  <c r="E191" i="2"/>
  <c r="E268" i="2"/>
  <c r="A125" i="2"/>
  <c r="A10" i="2"/>
  <c r="A124" i="2"/>
  <c r="A122" i="2"/>
  <c r="A108" i="2"/>
  <c r="E363" i="2"/>
  <c r="E358" i="2"/>
  <c r="E172" i="2"/>
  <c r="E350" i="2"/>
  <c r="E244" i="2"/>
  <c r="E249" i="2"/>
  <c r="E300" i="2"/>
  <c r="E299" i="2"/>
  <c r="E192" i="2"/>
  <c r="H9" i="13"/>
  <c r="D9" i="13"/>
  <c r="E360" i="2"/>
  <c r="E243" i="2"/>
  <c r="E351" i="2"/>
  <c r="N1" i="2"/>
  <c r="E1" i="1" s="1"/>
  <c r="O169" i="2"/>
  <c r="D166" i="2"/>
  <c r="E8" i="13"/>
  <c r="A64" i="2"/>
  <c r="A7" i="2"/>
  <c r="A63" i="2"/>
  <c r="A65" i="2"/>
  <c r="A46" i="2"/>
  <c r="A66" i="2"/>
  <c r="D160" i="2"/>
  <c r="C159" i="2"/>
  <c r="A4" i="2"/>
  <c r="A3" i="2"/>
  <c r="A5" i="2"/>
  <c r="B1" i="2"/>
  <c r="D1" i="4" s="1"/>
  <c r="A24" i="2"/>
  <c r="A35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44" i="2"/>
  <c r="A45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38" i="2"/>
  <c r="C142" i="2"/>
  <c r="C127" i="2"/>
  <c r="C143" i="2"/>
  <c r="F361" i="2" l="1"/>
  <c r="F362" i="2"/>
  <c r="H10" i="13"/>
  <c r="E9" i="13"/>
  <c r="D10" i="13"/>
  <c r="A1" i="13"/>
  <c r="A1" i="9"/>
  <c r="A1" i="6"/>
  <c r="A1" i="8"/>
  <c r="K1" i="2"/>
  <c r="A1" i="4"/>
  <c r="E1" i="14"/>
  <c r="A1" i="7"/>
  <c r="D169" i="2"/>
  <c r="O171" i="2"/>
  <c r="D171" i="2" s="1"/>
  <c r="H16" i="13"/>
  <c r="H17" i="13" s="1"/>
  <c r="C160" i="2"/>
  <c r="H11" i="13" l="1"/>
  <c r="F367" i="2"/>
  <c r="E367" i="2" s="1"/>
  <c r="E362" i="2"/>
  <c r="F1" i="2"/>
  <c r="E361" i="2"/>
  <c r="H12" i="13"/>
  <c r="H13" i="13" s="1"/>
  <c r="E10" i="13"/>
  <c r="D11" i="13"/>
  <c r="D161" i="2"/>
  <c r="C166" i="2" s="1"/>
  <c r="D170" i="2"/>
  <c r="H18" i="13"/>
  <c r="H19" i="13" s="1"/>
  <c r="H14" i="13" l="1"/>
  <c r="H15" i="13" s="1"/>
  <c r="E11" i="13"/>
  <c r="B6" i="8"/>
  <c r="B9" i="8"/>
  <c r="B13" i="8"/>
  <c r="B17" i="8"/>
  <c r="B21" i="8"/>
  <c r="B25" i="8"/>
  <c r="B29" i="8"/>
  <c r="B33" i="8"/>
  <c r="B37" i="8"/>
  <c r="B41" i="8"/>
  <c r="B45" i="8"/>
  <c r="B49" i="8"/>
  <c r="B53" i="8"/>
  <c r="B57" i="8"/>
  <c r="B61" i="8"/>
  <c r="B65" i="8"/>
  <c r="B69" i="8"/>
  <c r="B73" i="8"/>
  <c r="B77" i="8"/>
  <c r="B81" i="8"/>
  <c r="B85" i="8"/>
  <c r="B89" i="8"/>
  <c r="B93" i="8"/>
  <c r="B97" i="8"/>
  <c r="B8" i="8"/>
  <c r="B12" i="8"/>
  <c r="B16" i="8"/>
  <c r="B20" i="8"/>
  <c r="B24" i="8"/>
  <c r="B28" i="8"/>
  <c r="B32" i="8"/>
  <c r="B36" i="8"/>
  <c r="B40" i="8"/>
  <c r="B44" i="8"/>
  <c r="B48" i="8"/>
  <c r="B52" i="8"/>
  <c r="B56" i="8"/>
  <c r="B60" i="8"/>
  <c r="B64" i="8"/>
  <c r="B68" i="8"/>
  <c r="B72" i="8"/>
  <c r="B76" i="8"/>
  <c r="B80" i="8"/>
  <c r="B84" i="8"/>
  <c r="B92" i="8"/>
  <c r="B100" i="8"/>
  <c r="B90" i="8"/>
  <c r="B98" i="8"/>
  <c r="D8" i="8"/>
  <c r="A32" i="8"/>
  <c r="A22" i="8"/>
  <c r="A99" i="8"/>
  <c r="A91" i="8"/>
  <c r="A23" i="8"/>
  <c r="A72" i="8"/>
  <c r="D62" i="8"/>
  <c r="D82" i="8"/>
  <c r="A9" i="8"/>
  <c r="A29" i="8"/>
  <c r="A59" i="8"/>
  <c r="A34" i="8"/>
  <c r="A60" i="8"/>
  <c r="D35" i="8"/>
  <c r="D18" i="8"/>
  <c r="D92" i="8"/>
  <c r="A11" i="8"/>
  <c r="A20" i="8"/>
  <c r="A62" i="8"/>
  <c r="A94" i="8"/>
  <c r="A100" i="8"/>
  <c r="A85" i="8"/>
  <c r="A56" i="8"/>
  <c r="A61" i="8"/>
  <c r="D57" i="8"/>
  <c r="D94" i="8"/>
  <c r="D40" i="8"/>
  <c r="D77" i="8"/>
  <c r="D23" i="8"/>
  <c r="D60" i="8"/>
  <c r="A7" i="8"/>
  <c r="D100" i="8"/>
  <c r="D68" i="8"/>
  <c r="B7" i="8"/>
  <c r="B11" i="8"/>
  <c r="B15" i="8"/>
  <c r="B19" i="8"/>
  <c r="B23" i="8"/>
  <c r="B27" i="8"/>
  <c r="B31" i="8"/>
  <c r="B35" i="8"/>
  <c r="B39" i="8"/>
  <c r="B43" i="8"/>
  <c r="B47" i="8"/>
  <c r="B51" i="8"/>
  <c r="B55" i="8"/>
  <c r="B59" i="8"/>
  <c r="B63" i="8"/>
  <c r="B67" i="8"/>
  <c r="B71" i="8"/>
  <c r="B75" i="8"/>
  <c r="B79" i="8"/>
  <c r="B83" i="8"/>
  <c r="B87" i="8"/>
  <c r="B91" i="8"/>
  <c r="B95" i="8"/>
  <c r="B99" i="8"/>
  <c r="B10" i="8"/>
  <c r="B14" i="8"/>
  <c r="B18" i="8"/>
  <c r="B22" i="8"/>
  <c r="B26" i="8"/>
  <c r="B30" i="8"/>
  <c r="B34" i="8"/>
  <c r="B38" i="8"/>
  <c r="B42" i="8"/>
  <c r="B46" i="8"/>
  <c r="B50" i="8"/>
  <c r="B54" i="8"/>
  <c r="B58" i="8"/>
  <c r="B62" i="8"/>
  <c r="B66" i="8"/>
  <c r="B70" i="8"/>
  <c r="B74" i="8"/>
  <c r="B78" i="8"/>
  <c r="B82" i="8"/>
  <c r="B88" i="8"/>
  <c r="B96" i="8"/>
  <c r="B86" i="8"/>
  <c r="B94" i="8"/>
  <c r="D6" i="8"/>
  <c r="A6" i="8"/>
  <c r="A48" i="8"/>
  <c r="A96" i="8"/>
  <c r="D25" i="8"/>
  <c r="A95" i="8"/>
  <c r="D45" i="8"/>
  <c r="A14" i="8"/>
  <c r="D28" i="8"/>
  <c r="D99" i="8"/>
  <c r="A73" i="8"/>
  <c r="A84" i="8"/>
  <c r="A30" i="8"/>
  <c r="A28" i="8"/>
  <c r="D89" i="8"/>
  <c r="D72" i="8"/>
  <c r="D55" i="8"/>
  <c r="A58" i="8"/>
  <c r="A69" i="8"/>
  <c r="A43" i="8"/>
  <c r="A75" i="8"/>
  <c r="A86" i="8"/>
  <c r="A67" i="8"/>
  <c r="A97" i="8"/>
  <c r="A88" i="8"/>
  <c r="A54" i="8"/>
  <c r="D30" i="8"/>
  <c r="D67" i="8"/>
  <c r="D19" i="8"/>
  <c r="D50" i="8"/>
  <c r="D87" i="8"/>
  <c r="D7" i="8"/>
  <c r="A8" i="8"/>
  <c r="D84" i="8"/>
  <c r="D52" i="8"/>
  <c r="D20" i="8"/>
  <c r="D79" i="8"/>
  <c r="D47" i="8"/>
  <c r="D36" i="8"/>
  <c r="D63" i="8"/>
  <c r="D9" i="8"/>
  <c r="D74" i="8"/>
  <c r="D42" i="8"/>
  <c r="D10" i="8"/>
  <c r="D69" i="8"/>
  <c r="D37" i="8"/>
  <c r="D96" i="8"/>
  <c r="D64" i="8"/>
  <c r="D32" i="8"/>
  <c r="D91" i="8"/>
  <c r="D59" i="8"/>
  <c r="D27" i="8"/>
  <c r="D86" i="8"/>
  <c r="D54" i="8"/>
  <c r="D22" i="8"/>
  <c r="D81" i="8"/>
  <c r="D49" i="8"/>
  <c r="D13" i="8"/>
  <c r="A44" i="8"/>
  <c r="A47" i="8"/>
  <c r="A12" i="8"/>
  <c r="A80" i="8"/>
  <c r="A27" i="8"/>
  <c r="A68" i="8"/>
  <c r="A64" i="8"/>
  <c r="A66" i="8"/>
  <c r="A70" i="8"/>
  <c r="A25" i="8"/>
  <c r="A18" i="8"/>
  <c r="A16" i="8"/>
  <c r="D95" i="8"/>
  <c r="D31" i="8"/>
  <c r="D90" i="8"/>
  <c r="D58" i="8"/>
  <c r="D26" i="8"/>
  <c r="D85" i="8"/>
  <c r="D53" i="8"/>
  <c r="D21" i="8"/>
  <c r="D80" i="8"/>
  <c r="D48" i="8"/>
  <c r="D16" i="8"/>
  <c r="D75" i="8"/>
  <c r="D43" i="8"/>
  <c r="D15" i="8"/>
  <c r="D70" i="8"/>
  <c r="D38" i="8"/>
  <c r="D97" i="8"/>
  <c r="D65" i="8"/>
  <c r="D33" i="8"/>
  <c r="A10" i="8"/>
  <c r="A89" i="8"/>
  <c r="A40" i="8"/>
  <c r="A93" i="8"/>
  <c r="A49" i="8"/>
  <c r="A98" i="8"/>
  <c r="A78" i="8"/>
  <c r="A17" i="8"/>
  <c r="A46" i="8"/>
  <c r="A38" i="8"/>
  <c r="A31" i="8"/>
  <c r="A74" i="8"/>
  <c r="A50" i="8"/>
  <c r="A92" i="8"/>
  <c r="A87" i="8"/>
  <c r="A26" i="8"/>
  <c r="A77" i="8"/>
  <c r="A65" i="8"/>
  <c r="A82" i="8"/>
  <c r="A41" i="8"/>
  <c r="A81" i="8"/>
  <c r="A15" i="8"/>
  <c r="A19" i="8"/>
  <c r="A55" i="8"/>
  <c r="A79" i="8"/>
  <c r="A42" i="8"/>
  <c r="A52" i="8"/>
  <c r="A51" i="8"/>
  <c r="D11" i="8"/>
  <c r="D73" i="8"/>
  <c r="D46" i="8"/>
  <c r="D17" i="8"/>
  <c r="D83" i="8"/>
  <c r="D56" i="8"/>
  <c r="D29" i="8"/>
  <c r="D93" i="8"/>
  <c r="D66" i="8"/>
  <c r="D39" i="8"/>
  <c r="D12" i="8"/>
  <c r="D76" i="8"/>
  <c r="A39" i="8"/>
  <c r="A13" i="8"/>
  <c r="A21" i="8"/>
  <c r="A63" i="8"/>
  <c r="A53" i="8"/>
  <c r="A24" i="8"/>
  <c r="A45" i="8"/>
  <c r="A37" i="8"/>
  <c r="A71" i="8"/>
  <c r="A90" i="8"/>
  <c r="A57" i="8"/>
  <c r="A36" i="8"/>
  <c r="A83" i="8"/>
  <c r="A76" i="8"/>
  <c r="A35" i="8"/>
  <c r="A33" i="8"/>
  <c r="D41" i="8"/>
  <c r="D14" i="8"/>
  <c r="D78" i="8"/>
  <c r="D51" i="8"/>
  <c r="D24" i="8"/>
  <c r="D88" i="8"/>
  <c r="D61" i="8"/>
  <c r="D34" i="8"/>
  <c r="D98" i="8"/>
  <c r="D71" i="8"/>
  <c r="D44" i="8"/>
  <c r="D12" i="13"/>
  <c r="C170" i="2"/>
  <c r="C161" i="2"/>
  <c r="C162" i="2"/>
  <c r="C169" i="2"/>
  <c r="D1" i="2"/>
  <c r="E12" i="13" l="1"/>
  <c r="D13" i="13"/>
  <c r="I1" i="4"/>
  <c r="A126" i="2"/>
  <c r="C171" i="2"/>
  <c r="H51" i="4" s="1"/>
  <c r="D16" i="13"/>
  <c r="E16" i="13" s="1"/>
  <c r="E13" i="13" l="1"/>
  <c r="D14" i="13"/>
  <c r="E14" i="13" s="1"/>
  <c r="I7" i="4"/>
  <c r="G7" i="4"/>
  <c r="G8" i="4"/>
  <c r="H6" i="4"/>
  <c r="H9" i="4"/>
  <c r="H10" i="4"/>
  <c r="C7" i="4"/>
  <c r="C11" i="4"/>
  <c r="C15" i="4"/>
  <c r="C10" i="4"/>
  <c r="C14" i="4"/>
  <c r="C6" i="4"/>
  <c r="C9" i="4"/>
  <c r="C13" i="4"/>
  <c r="C8" i="4"/>
  <c r="C12" i="4"/>
  <c r="D7" i="4"/>
  <c r="D9" i="4"/>
  <c r="B7" i="4"/>
  <c r="B9" i="4"/>
  <c r="D8" i="4"/>
  <c r="D6" i="4"/>
  <c r="B6" i="4"/>
  <c r="B8" i="4"/>
  <c r="I9" i="4"/>
  <c r="G9" i="4"/>
  <c r="I8" i="4"/>
  <c r="I6" i="4"/>
  <c r="G6" i="4"/>
  <c r="H7" i="4"/>
  <c r="H8" i="4"/>
  <c r="B51" i="4"/>
  <c r="B52" i="4"/>
  <c r="B53" i="4"/>
  <c r="B54" i="4"/>
  <c r="B55" i="4"/>
  <c r="B56" i="4"/>
  <c r="B57" i="4"/>
  <c r="B58" i="4"/>
  <c r="B59" i="4"/>
  <c r="B60" i="4"/>
  <c r="C51" i="4"/>
  <c r="C53" i="4"/>
  <c r="C55" i="4"/>
  <c r="C57" i="4"/>
  <c r="C59" i="4"/>
  <c r="C17" i="4"/>
  <c r="C21" i="4"/>
  <c r="C25" i="4"/>
  <c r="C29" i="4"/>
  <c r="C33" i="4"/>
  <c r="C37" i="4"/>
  <c r="C41" i="4"/>
  <c r="C45" i="4"/>
  <c r="C49" i="4"/>
  <c r="C18" i="4"/>
  <c r="C22" i="4"/>
  <c r="C26" i="4"/>
  <c r="C30" i="4"/>
  <c r="C34" i="4"/>
  <c r="C38" i="4"/>
  <c r="C42" i="4"/>
  <c r="C46" i="4"/>
  <c r="C50" i="4"/>
  <c r="D51" i="4"/>
  <c r="D52" i="4"/>
  <c r="D53" i="4"/>
  <c r="D54" i="4"/>
  <c r="D55" i="4"/>
  <c r="D56" i="4"/>
  <c r="D57" i="4"/>
  <c r="D58" i="4"/>
  <c r="D59" i="4"/>
  <c r="D60" i="4"/>
  <c r="C52" i="4"/>
  <c r="C54" i="4"/>
  <c r="C56" i="4"/>
  <c r="C58" i="4"/>
  <c r="C60" i="4"/>
  <c r="C19" i="4"/>
  <c r="C23" i="4"/>
  <c r="C27" i="4"/>
  <c r="C31" i="4"/>
  <c r="C35" i="4"/>
  <c r="C39" i="4"/>
  <c r="C43" i="4"/>
  <c r="C47" i="4"/>
  <c r="C16" i="4"/>
  <c r="C20" i="4"/>
  <c r="C24" i="4"/>
  <c r="C28" i="4"/>
  <c r="C32" i="4"/>
  <c r="C36" i="4"/>
  <c r="C40" i="4"/>
  <c r="C44" i="4"/>
  <c r="C48" i="4"/>
  <c r="H46" i="4"/>
  <c r="H30" i="4"/>
  <c r="H14" i="4"/>
  <c r="H41" i="4"/>
  <c r="H25" i="4"/>
  <c r="H36" i="4"/>
  <c r="H20" i="4"/>
  <c r="H47" i="4"/>
  <c r="H31" i="4"/>
  <c r="H15" i="4"/>
  <c r="H42" i="4"/>
  <c r="H26" i="4"/>
  <c r="H37" i="4"/>
  <c r="H21" i="4"/>
  <c r="H48" i="4"/>
  <c r="H32" i="4"/>
  <c r="H16" i="4"/>
  <c r="H43" i="4"/>
  <c r="H27" i="4"/>
  <c r="H11" i="4"/>
  <c r="H53" i="4"/>
  <c r="G51" i="4"/>
  <c r="G55" i="4"/>
  <c r="G59" i="4"/>
  <c r="H56" i="4"/>
  <c r="I52" i="4"/>
  <c r="I56" i="4"/>
  <c r="I60" i="4"/>
  <c r="H59" i="4"/>
  <c r="G54" i="4"/>
  <c r="G58" i="4"/>
  <c r="H54" i="4"/>
  <c r="I51" i="4"/>
  <c r="I55" i="4"/>
  <c r="I59" i="4"/>
  <c r="H38" i="4"/>
  <c r="H22" i="4"/>
  <c r="H49" i="4"/>
  <c r="H33" i="4"/>
  <c r="H17" i="4"/>
  <c r="H44" i="4"/>
  <c r="H28" i="4"/>
  <c r="H12" i="4"/>
  <c r="H39" i="4"/>
  <c r="H23" i="4"/>
  <c r="H34" i="4"/>
  <c r="H18" i="4"/>
  <c r="H45" i="4"/>
  <c r="H29" i="4"/>
  <c r="H13" i="4"/>
  <c r="H40" i="4"/>
  <c r="H24" i="4"/>
  <c r="H35" i="4"/>
  <c r="H19" i="4"/>
  <c r="H50" i="4"/>
  <c r="H57" i="4"/>
  <c r="G53" i="4"/>
  <c r="G57" i="4"/>
  <c r="H52" i="4"/>
  <c r="H60" i="4"/>
  <c r="I54" i="4"/>
  <c r="I58" i="4"/>
  <c r="H55" i="4"/>
  <c r="G52" i="4"/>
  <c r="G56" i="4"/>
  <c r="G60" i="4"/>
  <c r="H58" i="4"/>
  <c r="I53" i="4"/>
  <c r="I57" i="4"/>
  <c r="D18" i="4"/>
  <c r="D11" i="4"/>
  <c r="D12" i="4"/>
  <c r="D16" i="4"/>
  <c r="D13" i="4"/>
  <c r="D14" i="4"/>
  <c r="D46" i="4"/>
  <c r="D38" i="4"/>
  <c r="D30" i="4"/>
  <c r="D22" i="4"/>
  <c r="D43" i="4"/>
  <c r="D35" i="4"/>
  <c r="D27" i="4"/>
  <c r="D48" i="4"/>
  <c r="D40" i="4"/>
  <c r="D32" i="4"/>
  <c r="D24" i="4"/>
  <c r="D49" i="4"/>
  <c r="D41" i="4"/>
  <c r="D33" i="4"/>
  <c r="D25" i="4"/>
  <c r="B10" i="4"/>
  <c r="B12" i="4"/>
  <c r="D17" i="4"/>
  <c r="D15" i="4"/>
  <c r="D19" i="4"/>
  <c r="D10" i="4"/>
  <c r="D50" i="4"/>
  <c r="D42" i="4"/>
  <c r="D34" i="4"/>
  <c r="D26" i="4"/>
  <c r="D47" i="4"/>
  <c r="D39" i="4"/>
  <c r="D31" i="4"/>
  <c r="D23" i="4"/>
  <c r="D44" i="4"/>
  <c r="D36" i="4"/>
  <c r="D28" i="4"/>
  <c r="D20" i="4"/>
  <c r="D45" i="4"/>
  <c r="D37" i="4"/>
  <c r="D29" i="4"/>
  <c r="D21" i="4"/>
  <c r="B11" i="4"/>
  <c r="B21" i="4"/>
  <c r="B33" i="4"/>
  <c r="B39" i="4"/>
  <c r="B14" i="4"/>
  <c r="B15" i="4"/>
  <c r="B18" i="4"/>
  <c r="B16" i="4"/>
  <c r="B25" i="4"/>
  <c r="O1" i="2"/>
  <c r="B23" i="4"/>
  <c r="B47" i="4"/>
  <c r="B29" i="4"/>
  <c r="B13" i="4"/>
  <c r="B48" i="4"/>
  <c r="B37" i="4"/>
  <c r="B27" i="4"/>
  <c r="B36" i="4"/>
  <c r="B45" i="4"/>
  <c r="B31" i="4"/>
  <c r="B43" i="4"/>
  <c r="B38" i="4"/>
  <c r="B28" i="4"/>
  <c r="B42" i="4"/>
  <c r="B32" i="4"/>
  <c r="B46" i="4"/>
  <c r="B20" i="4"/>
  <c r="B34" i="4"/>
  <c r="B24" i="4"/>
  <c r="B19" i="4"/>
  <c r="B22" i="4"/>
  <c r="B44" i="4"/>
  <c r="B26" i="4"/>
  <c r="B41" i="4"/>
  <c r="B35" i="4"/>
  <c r="B30" i="4"/>
  <c r="B49" i="4"/>
  <c r="B17" i="4"/>
  <c r="B50" i="4"/>
  <c r="B40" i="4"/>
  <c r="I27" i="4"/>
  <c r="G27" i="4"/>
  <c r="G24" i="4"/>
  <c r="G16" i="4"/>
  <c r="I17" i="4"/>
  <c r="I18" i="4"/>
  <c r="I14" i="4"/>
  <c r="I12" i="4"/>
  <c r="I10" i="4"/>
  <c r="G49" i="4"/>
  <c r="G39" i="4"/>
  <c r="I20" i="4"/>
  <c r="I26" i="4"/>
  <c r="I25" i="4"/>
  <c r="I24" i="4"/>
  <c r="I31" i="4"/>
  <c r="I49" i="4"/>
  <c r="I48" i="4"/>
  <c r="I39" i="4"/>
  <c r="I50" i="4"/>
  <c r="I38" i="4"/>
  <c r="I22" i="4"/>
  <c r="I37" i="4"/>
  <c r="I21" i="4"/>
  <c r="I36" i="4"/>
  <c r="I43" i="4"/>
  <c r="G10" i="4"/>
  <c r="G12" i="4"/>
  <c r="G19" i="4"/>
  <c r="G23" i="4"/>
  <c r="G22" i="4"/>
  <c r="G14" i="4"/>
  <c r="G33" i="4"/>
  <c r="G17" i="4"/>
  <c r="I15" i="4"/>
  <c r="I16" i="4"/>
  <c r="I19" i="4"/>
  <c r="I11" i="4"/>
  <c r="I13" i="4"/>
  <c r="G30" i="4"/>
  <c r="G45" i="4"/>
  <c r="I42" i="4"/>
  <c r="I41" i="4"/>
  <c r="I40" i="4"/>
  <c r="I47" i="4"/>
  <c r="I34" i="4"/>
  <c r="I33" i="4"/>
  <c r="I32" i="4"/>
  <c r="I23" i="4"/>
  <c r="I46" i="4"/>
  <c r="I30" i="4"/>
  <c r="I45" i="4"/>
  <c r="I29" i="4"/>
  <c r="I44" i="4"/>
  <c r="I28" i="4"/>
  <c r="I35" i="4"/>
  <c r="G11" i="4"/>
  <c r="G15" i="4"/>
  <c r="G13" i="4"/>
  <c r="G48" i="4"/>
  <c r="G25" i="4"/>
  <c r="G34" i="4"/>
  <c r="G36" i="4"/>
  <c r="G29" i="4"/>
  <c r="G28" i="4"/>
  <c r="G38" i="4"/>
  <c r="G44" i="4"/>
  <c r="G21" i="4"/>
  <c r="G40" i="4"/>
  <c r="G32" i="4"/>
  <c r="G47" i="4"/>
  <c r="G35" i="4"/>
  <c r="G50" i="4"/>
  <c r="G37" i="4"/>
  <c r="G46" i="4"/>
  <c r="G41" i="4"/>
  <c r="G43" i="4"/>
  <c r="G31" i="4"/>
  <c r="G20" i="4"/>
  <c r="G42" i="4"/>
  <c r="G18" i="4"/>
  <c r="G26" i="4"/>
  <c r="D17" i="13"/>
  <c r="E17" i="13" s="1"/>
  <c r="D15" i="13" l="1"/>
  <c r="E15" i="13" s="1"/>
  <c r="D18" i="13"/>
  <c r="E18" i="13" l="1"/>
  <c r="D19" i="13"/>
  <c r="E1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<sst xmlns="http://schemas.openxmlformats.org/spreadsheetml/2006/main" count="2701" uniqueCount="513">
  <si>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</si>
  <si>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</si>
  <si>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</si>
  <si>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</si>
  <si>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</si>
  <si>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</si>
  <si>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</si>
  <si>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</si>
  <si>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</si>
  <si>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</si>
  <si>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</si>
  <si>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</si>
  <si>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</si>
  <si>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</si>
  <si>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應收票據</t>
  </si>
  <si>
    <t>貸</t>
  </si>
  <si>
    <t>應收帳款</t>
  </si>
  <si>
    <t>備抵呆帳-應收帳款</t>
  </si>
  <si>
    <t>暫付款</t>
  </si>
  <si>
    <t>土地</t>
  </si>
  <si>
    <t>房屋及建築</t>
  </si>
  <si>
    <t>其他短期借款</t>
  </si>
  <si>
    <t>應付票據</t>
  </si>
  <si>
    <t>應付帳款</t>
  </si>
  <si>
    <t>應付費用</t>
  </si>
  <si>
    <t>其他預收款</t>
  </si>
  <si>
    <t>暫收款</t>
  </si>
  <si>
    <t>累積盈虧</t>
  </si>
  <si>
    <t>銷貨收入</t>
  </si>
  <si>
    <t>銷貨退回</t>
  </si>
  <si>
    <t>呆帳損失</t>
  </si>
  <si>
    <t>書報雜誌</t>
  </si>
  <si>
    <t>交通費</t>
  </si>
  <si>
    <t>電力費</t>
  </si>
  <si>
    <t>利息收入</t>
  </si>
  <si>
    <t>投資損失</t>
  </si>
  <si>
    <t>其他損失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</si>
  <si>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</si>
  <si>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</si>
  <si>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</si>
  <si>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</si>
  <si>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</si>
  <si>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</si>
  <si>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</si>
  <si>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</si>
  <si>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</si>
  <si>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</si>
  <si>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</si>
  <si>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</si>
  <si>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</si>
  <si>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</si>
  <si>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</si>
  <si>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</si>
  <si>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</si>
  <si>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</si>
  <si>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</si>
  <si>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</si>
  <si>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</si>
  <si>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</si>
  <si>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</si>
  <si>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</si>
  <si>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</si>
  <si>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</si>
  <si>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</si>
  <si>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</si>
  <si>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</si>
  <si>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</si>
  <si>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</si>
  <si>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</si>
  <si>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</si>
  <si>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</si>
  <si>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</si>
  <si>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</si>
  <si>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</si>
  <si>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</si>
  <si>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</si>
  <si>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</si>
  <si>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</si>
  <si>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</si>
  <si>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</si>
  <si>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</si>
  <si>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</si>
  <si>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</si>
  <si>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</si>
  <si>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分類帳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</si>
  <si>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</si>
  <si>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</si>
  <si>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</si>
  <si>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</si>
  <si>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</si>
  <si>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</si>
  <si>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</si>
  <si>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</si>
  <si>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</si>
  <si>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</si>
  <si>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</si>
  <si>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</si>
  <si>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</si>
  <si>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</si>
  <si>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</si>
  <si>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</si>
  <si>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</si>
  <si>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</si>
  <si>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</si>
  <si>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</si>
  <si>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</si>
  <si>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</si>
  <si>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</si>
  <si>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</si>
  <si>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</si>
  <si>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</si>
  <si>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</si>
  <si>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</si>
  <si>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</si>
  <si>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</si>
  <si>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</si>
  <si>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</si>
  <si>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</si>
  <si>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</si>
  <si>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</si>
  <si>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</si>
  <si>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</si>
  <si>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</si>
  <si>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</si>
  <si>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</si>
  <si>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</si>
  <si>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</si>
  <si>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</si>
  <si>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</si>
  <si>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</si>
  <si>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</si>
  <si>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</si>
  <si>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</si>
  <si>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</si>
  <si>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</si>
  <si>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</si>
  <si>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</si>
  <si>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投資性不動產</t>
    <phoneticPr fontId="2" type="noConversion"/>
  </si>
  <si>
    <t>流動資產合計</t>
    <phoneticPr fontId="2" type="noConversion"/>
  </si>
  <si>
    <t>損益表</t>
    <phoneticPr fontId="2" type="noConversion"/>
  </si>
  <si>
    <t>流動負債</t>
    <phoneticPr fontId="2" type="noConversion"/>
  </si>
  <si>
    <t>流動負債合計</t>
    <phoneticPr fontId="2" type="noConversion"/>
  </si>
  <si>
    <t>非流動負債合計</t>
    <phoneticPr fontId="2" type="noConversion"/>
  </si>
  <si>
    <t>資產總額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</si>
  <si>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</si>
  <si>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</si>
  <si>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</si>
  <si>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</si>
  <si>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</si>
  <si>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</si>
  <si>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</si>
  <si>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</si>
  <si>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</si>
  <si>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</si>
  <si>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</si>
  <si>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</si>
  <si>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</si>
  <si>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</si>
  <si>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</si>
  <si>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</si>
  <si>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</si>
  <si>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</si>
  <si>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●會計項目</t>
    <phoneticPr fontId="2" type="noConversion"/>
  </si>
  <si>
    <t>　啟用：啟用較多的項目會使運算速度下降，請只啟用需要的項目。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</si>
  <si>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</si>
  <si>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</si>
  <si>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</si>
  <si>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</si>
  <si>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</si>
  <si>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</si>
  <si>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</si>
  <si>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</si>
  <si>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</si>
  <si>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</si>
  <si>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</si>
  <si>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</si>
  <si>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　結算科目，請勿複製</t>
    <phoneticPr fontId="2" type="noConversion"/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</si>
  <si>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</si>
  <si>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</si>
  <si>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</si>
  <si>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所得稅費用(利益)</t>
    <phoneticPr fontId="2" type="noConversion"/>
  </si>
  <si>
    <t>庫存現金</t>
  </si>
  <si>
    <t>零用金／週轉金</t>
  </si>
  <si>
    <t>銀行存款</t>
  </si>
  <si>
    <t>銀行存款-台銀活存</t>
  </si>
  <si>
    <t>銀行存款-台銀支存</t>
  </si>
  <si>
    <t>透過餘絀按公允價值衡量之金融資產—流動</t>
  </si>
  <si>
    <t>透過餘絀按公允價值衡量之金融資產評價調整—流動</t>
  </si>
  <si>
    <t>備供出售金融資產—流動</t>
  </si>
  <si>
    <t>備供出售金融資產評價調整—流動</t>
  </si>
  <si>
    <t>累計減損—備供出售金融資產—流動</t>
  </si>
  <si>
    <t>以成本衡量之金融資產—流動</t>
  </si>
  <si>
    <t>累計減損—以成本衡量之金融資產—流動</t>
  </si>
  <si>
    <t>無活絡市場之債務工具投資－流動</t>
  </si>
  <si>
    <t>累計減損—無活絡市場之債務工具投資－流動</t>
  </si>
  <si>
    <t>持有至到期日金融資產－流動</t>
  </si>
  <si>
    <t>累計減損—持有至到期日金融資產－流動</t>
  </si>
  <si>
    <t>避險之衍生金融資產—流動</t>
  </si>
  <si>
    <t>避險之衍生金融資產評價調整—流動</t>
  </si>
  <si>
    <t>其他金融資產—流動</t>
  </si>
  <si>
    <t>其他金融資產評價調整—流動</t>
  </si>
  <si>
    <t>備抵呆帳－應收票據</t>
  </si>
  <si>
    <t>備抵銷售退回及折讓</t>
  </si>
  <si>
    <t>備抵呆帳－應收帳款</t>
  </si>
  <si>
    <t>應收退稅款</t>
  </si>
  <si>
    <t>應收股利</t>
  </si>
  <si>
    <t>應收利息</t>
  </si>
  <si>
    <t>其他應收款</t>
  </si>
  <si>
    <t>備抵呆帳－其他應收款</t>
  </si>
  <si>
    <t>預付薪資</t>
  </si>
  <si>
    <t>預付租金</t>
  </si>
  <si>
    <t>預付保險費</t>
  </si>
  <si>
    <t>預付利息</t>
  </si>
  <si>
    <t>預撥活動經費</t>
  </si>
  <si>
    <t>其他預付款項</t>
  </si>
  <si>
    <t>代付款</t>
  </si>
  <si>
    <t>員工借支</t>
  </si>
  <si>
    <t>存出保證金</t>
  </si>
  <si>
    <t>準備金及長期投資</t>
    <phoneticPr fontId="2" type="noConversion"/>
  </si>
  <si>
    <t>設立準備金</t>
  </si>
  <si>
    <t>退休及離職準備金</t>
  </si>
  <si>
    <t>其他準備金</t>
  </si>
  <si>
    <t>透過餘絀按公允價值衡量之金融資產－非流動</t>
  </si>
  <si>
    <t>透過餘絀按公允價值衡量之金融資產評價調整—非流動</t>
  </si>
  <si>
    <t>備供出售金融資產－非流動</t>
  </si>
  <si>
    <t>備供出售金融資產評價調整—非流動</t>
  </si>
  <si>
    <t>累計減損－備供出售金融資產－非流動</t>
  </si>
  <si>
    <t>以成本衡量之金融資產—非流動</t>
  </si>
  <si>
    <t>累計減損—以成本衡量之金融資產—非流動</t>
  </si>
  <si>
    <t>無活絡市場之債務工具投資－非流動</t>
  </si>
  <si>
    <t>累計減損—無活絡市場之債務工具投資－非流動</t>
  </si>
  <si>
    <t>持有至到期日金融資產－非流動</t>
  </si>
  <si>
    <t>累計減損—持有至到期日金融資產－非流動</t>
  </si>
  <si>
    <t>避險之衍生金融資產－非流動</t>
  </si>
  <si>
    <t>避險之衍生金融資產評價調整－非流動</t>
  </si>
  <si>
    <t>採用權益法之投資</t>
  </si>
  <si>
    <t>累計減損—採用權益法之投資</t>
  </si>
  <si>
    <t>準備金及長期投資合計</t>
    <phoneticPr fontId="2" type="noConversion"/>
  </si>
  <si>
    <t>投資性不動產－土地</t>
  </si>
  <si>
    <t>投資性不動產－土地－累計公允價值變動數</t>
  </si>
  <si>
    <t>累計減損－投資性不動產－土地</t>
  </si>
  <si>
    <t>投資性不動產－建築物</t>
  </si>
  <si>
    <t>投資性不動產－建築物－重估增值</t>
  </si>
  <si>
    <t>投資性不動產－建築物－累計公允價值變動數</t>
  </si>
  <si>
    <t>累計折舊－投資性不動產－建築物</t>
  </si>
  <si>
    <t>累計減損－投資性不動產－建築物</t>
  </si>
  <si>
    <t>投資性不動產合計</t>
    <phoneticPr fontId="2" type="noConversion"/>
  </si>
  <si>
    <t>土地－重估增值</t>
  </si>
  <si>
    <t>累計減損－土地</t>
  </si>
  <si>
    <t>土地改良物</t>
  </si>
  <si>
    <t>土地改良物－重估增值</t>
  </si>
  <si>
    <t>累計折舊－土地改良物</t>
  </si>
  <si>
    <t>累計減損－土地改良物</t>
  </si>
  <si>
    <t>房屋及建築－重估增值</t>
  </si>
  <si>
    <t>累計折舊－房屋及建築</t>
  </si>
  <si>
    <t>累計減損－房屋及建築</t>
  </si>
  <si>
    <t>機器設備</t>
  </si>
  <si>
    <t>累計折舊－機器設備</t>
  </si>
  <si>
    <t>累計減損－機器設備</t>
  </si>
  <si>
    <t>交通及運輸設備</t>
  </si>
  <si>
    <t>累計折舊－交通及運輸設備</t>
  </si>
  <si>
    <t>累計減損－交通及運輸設備</t>
  </si>
  <si>
    <t>什項資產</t>
  </si>
  <si>
    <t>累計折舊－什項資產</t>
  </si>
  <si>
    <t>累計減損－什項資產</t>
  </si>
  <si>
    <t>租賃資產</t>
  </si>
  <si>
    <t>累計折舊－租賃資產</t>
  </si>
  <si>
    <t>累計減損－租賃資產</t>
  </si>
  <si>
    <t>租賃權益改良</t>
  </si>
  <si>
    <t>累計折舊－租賃權益改良</t>
  </si>
  <si>
    <t>累計減損－租賃權益改良</t>
  </si>
  <si>
    <t>購建中營運資產</t>
  </si>
  <si>
    <t>不動產、廠房及設備</t>
    <phoneticPr fontId="2" type="noConversion"/>
  </si>
  <si>
    <t>不動產、廠房及設備合計</t>
    <phoneticPr fontId="2" type="noConversion"/>
  </si>
  <si>
    <t>商標權</t>
  </si>
  <si>
    <t>商標權－重估增值</t>
  </si>
  <si>
    <t>累計攤銷－商標權</t>
  </si>
  <si>
    <t>累計減損－商標權</t>
  </si>
  <si>
    <t>專利權</t>
  </si>
  <si>
    <t>專利權－重估增值</t>
  </si>
  <si>
    <t>累計攤銷—專利權</t>
  </si>
  <si>
    <t>累計減損－專利權</t>
  </si>
  <si>
    <t>電腦軟體</t>
  </si>
  <si>
    <t>電腦軟體－重估增值</t>
  </si>
  <si>
    <t>累計攤銷－電腦軟體</t>
  </si>
  <si>
    <t>累計減損－電腦軟體</t>
  </si>
  <si>
    <t>遞延費用</t>
  </si>
  <si>
    <t>其他什項資產</t>
  </si>
  <si>
    <t>無形資產合計</t>
    <phoneticPr fontId="2" type="noConversion"/>
  </si>
  <si>
    <t>長期負債</t>
    <phoneticPr fontId="2" type="noConversion"/>
  </si>
  <si>
    <t>其他負債</t>
    <phoneticPr fontId="2" type="noConversion"/>
  </si>
  <si>
    <t>其他負債合計</t>
    <phoneticPr fontId="2" type="noConversion"/>
  </si>
  <si>
    <t>銀行透支</t>
  </si>
  <si>
    <t>銀行借款</t>
  </si>
  <si>
    <t>應付獎學金</t>
  </si>
  <si>
    <t>應付所得稅</t>
  </si>
  <si>
    <t>應付設備款</t>
  </si>
  <si>
    <t>應付租賃款</t>
  </si>
  <si>
    <t>其他應付款</t>
  </si>
  <si>
    <t>預收服務收入</t>
  </si>
  <si>
    <t>代收款</t>
  </si>
  <si>
    <t>長期銀行借款</t>
  </si>
  <si>
    <t>其他長期借款</t>
  </si>
  <si>
    <t>長期應付帳款</t>
  </si>
  <si>
    <t>其他長期應付款項</t>
  </si>
  <si>
    <t>遞延收入</t>
  </si>
  <si>
    <t>存入保證金</t>
  </si>
  <si>
    <t>應付退休金</t>
  </si>
  <si>
    <t>其他什項負債</t>
  </si>
  <si>
    <t>淨值</t>
    <phoneticPr fontId="2" type="noConversion"/>
  </si>
  <si>
    <t>淨值總額</t>
    <phoneticPr fontId="2" type="noConversion"/>
  </si>
  <si>
    <t>負債及淨值總額</t>
    <phoneticPr fontId="2" type="noConversion"/>
  </si>
  <si>
    <t>創立基金</t>
  </si>
  <si>
    <t>特別公積</t>
  </si>
  <si>
    <t>累積賸餘</t>
  </si>
  <si>
    <t>累積短絀</t>
  </si>
  <si>
    <t>本期賸餘(短絀)</t>
  </si>
  <si>
    <t>備供出售金融資產未實現餘絀</t>
  </si>
  <si>
    <t>未實現重估增值</t>
  </si>
  <si>
    <t>Y</t>
    <phoneticPr fontId="2" type="noConversion"/>
  </si>
  <si>
    <t>委辦計畫收入</t>
  </si>
  <si>
    <t>服務收入</t>
  </si>
  <si>
    <t>銷貨退回與折讓</t>
  </si>
  <si>
    <t>受贈收入</t>
  </si>
  <si>
    <t>政府補助收入</t>
  </si>
  <si>
    <t>其他補助收入</t>
  </si>
  <si>
    <t>其他業務收入</t>
  </si>
  <si>
    <t>業務收入</t>
    <phoneticPr fontId="2" type="noConversion"/>
  </si>
  <si>
    <t>業務收入合計</t>
    <phoneticPr fontId="2" type="noConversion"/>
  </si>
  <si>
    <t>業務外收入</t>
    <phoneticPr fontId="2" type="noConversion"/>
  </si>
  <si>
    <t>業務外收入合計</t>
    <phoneticPr fontId="2" type="noConversion"/>
  </si>
  <si>
    <t xml:space="preserve">利息收入 </t>
  </si>
  <si>
    <t xml:space="preserve">處分金融資產利益 </t>
  </si>
  <si>
    <t xml:space="preserve">其他財務收入 </t>
  </si>
  <si>
    <t xml:space="preserve">財產交易賸餘 </t>
  </si>
  <si>
    <t xml:space="preserve">股利收入 </t>
  </si>
  <si>
    <t xml:space="preserve">雜項收入 </t>
  </si>
  <si>
    <t>收支營運表</t>
    <phoneticPr fontId="2" type="noConversion"/>
  </si>
  <si>
    <t>收益合計</t>
    <phoneticPr fontId="2" type="noConversion"/>
  </si>
  <si>
    <t>委-員工薪資</t>
  </si>
  <si>
    <t>委-臨時工資</t>
  </si>
  <si>
    <t>委-其他加給</t>
  </si>
  <si>
    <t>委-加班值班費</t>
  </si>
  <si>
    <t>委-工作獎金</t>
  </si>
  <si>
    <t>委-員工保險費</t>
  </si>
  <si>
    <t>委-伙食津貼</t>
  </si>
  <si>
    <t>委-其他人事費用</t>
  </si>
  <si>
    <t>委-文具用品</t>
  </si>
  <si>
    <t>委-非消耗品</t>
  </si>
  <si>
    <t>委-書報雜誌費</t>
  </si>
  <si>
    <t>委-複印費</t>
  </si>
  <si>
    <t>委-電腦使用費</t>
  </si>
  <si>
    <t>委-水電費</t>
  </si>
  <si>
    <t>委-郵電費</t>
  </si>
  <si>
    <t>委-專業服務費</t>
  </si>
  <si>
    <t>委-租金支出</t>
  </si>
  <si>
    <t>委-訓練費</t>
  </si>
  <si>
    <t>委-管理清潔費</t>
  </si>
  <si>
    <t>委-其他事務費用</t>
  </si>
  <si>
    <t>委-交通費</t>
  </si>
  <si>
    <t>委-住宿費</t>
  </si>
  <si>
    <t>委-膳雜費</t>
  </si>
  <si>
    <t>委-油費</t>
  </si>
  <si>
    <t>委-搬運費</t>
  </si>
  <si>
    <t>委-其他旅運費</t>
  </si>
  <si>
    <t>委-雜項購置</t>
  </si>
  <si>
    <t>委-修繕費</t>
  </si>
  <si>
    <t>委-其他財產使用費</t>
  </si>
  <si>
    <t>委-會議費</t>
  </si>
  <si>
    <t>委-聯誼活動費</t>
  </si>
  <si>
    <t>委-業務推廣費</t>
  </si>
  <si>
    <t>委-展覽費</t>
  </si>
  <si>
    <t>委-考察觀摩費</t>
  </si>
  <si>
    <t>委-刊物編印費</t>
  </si>
  <si>
    <t>委-調查統計費</t>
  </si>
  <si>
    <t>委-研究發展費</t>
  </si>
  <si>
    <t>委-獎學金</t>
  </si>
  <si>
    <t>委-捐贈支出</t>
  </si>
  <si>
    <t>委-其他活動費</t>
  </si>
  <si>
    <t>委-呆帳</t>
  </si>
  <si>
    <t>委-各項攤銷</t>
  </si>
  <si>
    <t>委-雜項支出</t>
  </si>
  <si>
    <t>委辦計畫成本</t>
    <phoneticPr fontId="2" type="noConversion"/>
  </si>
  <si>
    <t>委辦計畫成本合計</t>
    <phoneticPr fontId="2" type="noConversion"/>
  </si>
  <si>
    <t>委-人事費</t>
    <phoneticPr fontId="2" type="noConversion"/>
  </si>
  <si>
    <t>委-事務費</t>
    <phoneticPr fontId="2" type="noConversion"/>
  </si>
  <si>
    <t>委-旅運費</t>
    <phoneticPr fontId="2" type="noConversion"/>
  </si>
  <si>
    <t>委-財產使用費</t>
    <phoneticPr fontId="2" type="noConversion"/>
  </si>
  <si>
    <t>委-活動費</t>
    <phoneticPr fontId="2" type="noConversion"/>
  </si>
  <si>
    <t>委-雜項費用</t>
    <phoneticPr fontId="2" type="noConversion"/>
  </si>
  <si>
    <t>服務與銷貨成本</t>
    <phoneticPr fontId="2" type="noConversion"/>
  </si>
  <si>
    <t>服務與銷貨成本合計</t>
    <phoneticPr fontId="2" type="noConversion"/>
  </si>
  <si>
    <t>服務成本</t>
  </si>
  <si>
    <t>進貨退出與折讓</t>
  </si>
  <si>
    <t>管理費用</t>
    <phoneticPr fontId="2" type="noConversion"/>
  </si>
  <si>
    <t>管-員工薪資</t>
  </si>
  <si>
    <t>管-臨時工資</t>
  </si>
  <si>
    <t>管-其他加給</t>
  </si>
  <si>
    <t>管-加班值班費</t>
  </si>
  <si>
    <t>管-工作獎金</t>
  </si>
  <si>
    <t>管-員工保險費</t>
  </si>
  <si>
    <t>管-伙食津貼</t>
  </si>
  <si>
    <t>管-其他人事費用</t>
  </si>
  <si>
    <t>管-人事費</t>
  </si>
  <si>
    <t>管-事務費</t>
  </si>
  <si>
    <t>管-文具用品</t>
  </si>
  <si>
    <t>管-非消耗品</t>
  </si>
  <si>
    <t>管-書報雜誌費</t>
  </si>
  <si>
    <t>管-複印費</t>
  </si>
  <si>
    <t>管-電腦使用費</t>
  </si>
  <si>
    <t>管-水電費</t>
  </si>
  <si>
    <t>管-郵電費</t>
  </si>
  <si>
    <t>管-專業服務費</t>
  </si>
  <si>
    <t>管-租金支出</t>
  </si>
  <si>
    <t>管-訓練費</t>
  </si>
  <si>
    <t>管-管理清潔費</t>
  </si>
  <si>
    <t>管-其他事務費用</t>
  </si>
  <si>
    <t>管-旅運費</t>
  </si>
  <si>
    <t>管-交通費</t>
  </si>
  <si>
    <t>管-住宿費</t>
  </si>
  <si>
    <t>管-膳雜費</t>
  </si>
  <si>
    <t>管-油費</t>
  </si>
  <si>
    <t>管-搬運費</t>
  </si>
  <si>
    <t>管-其他旅運費</t>
  </si>
  <si>
    <t>管-財產使用費</t>
  </si>
  <si>
    <t>管-雜項購置</t>
  </si>
  <si>
    <t>管-修繕費</t>
  </si>
  <si>
    <t>管-其他財產使用費</t>
  </si>
  <si>
    <t>管-活動費</t>
  </si>
  <si>
    <t>管-會議費</t>
  </si>
  <si>
    <t>管-聯誼活動費</t>
  </si>
  <si>
    <t>管-業務推廣費</t>
  </si>
  <si>
    <t>管-展覽費</t>
  </si>
  <si>
    <t>管-考察觀摩費</t>
  </si>
  <si>
    <t>管-刊物編印費</t>
  </si>
  <si>
    <t>管-調查統計費</t>
  </si>
  <si>
    <t>管-研究發展費</t>
  </si>
  <si>
    <t>管-獎學金</t>
  </si>
  <si>
    <t>管-捐贈支出</t>
  </si>
  <si>
    <t>管-其他活動費</t>
  </si>
  <si>
    <t>管-雜項費用</t>
  </si>
  <si>
    <t>管-呆帳</t>
  </si>
  <si>
    <t>管-各項攤銷</t>
  </si>
  <si>
    <t>管-雜項支出</t>
  </si>
  <si>
    <t>行銷費用</t>
    <phoneticPr fontId="2" type="noConversion"/>
  </si>
  <si>
    <t>行-人事費</t>
  </si>
  <si>
    <t>行-員工薪資</t>
  </si>
  <si>
    <t>行-臨時工資</t>
  </si>
  <si>
    <t>行-其他加給</t>
  </si>
  <si>
    <t>行-加班值班費</t>
  </si>
  <si>
    <t>行-工作獎金</t>
  </si>
  <si>
    <t>行-員工保險費</t>
  </si>
  <si>
    <t>行-伙食津貼</t>
  </si>
  <si>
    <t>行-其他人事費用</t>
  </si>
  <si>
    <t>行-事務費</t>
  </si>
  <si>
    <t>行-文具用品</t>
  </si>
  <si>
    <t>行-非消耗品</t>
  </si>
  <si>
    <t>行-書報雜誌費</t>
  </si>
  <si>
    <t>行-複印費</t>
  </si>
  <si>
    <t>行-電腦使用費</t>
  </si>
  <si>
    <t>行-水電費</t>
  </si>
  <si>
    <t>行-郵電費</t>
  </si>
  <si>
    <t>行-專業服務費</t>
  </si>
  <si>
    <t>行-租金支出</t>
  </si>
  <si>
    <t>行-訓練費</t>
  </si>
  <si>
    <t>行-管理清潔費</t>
  </si>
  <si>
    <t>行-其他事務費用</t>
  </si>
  <si>
    <t>行-旅運費</t>
  </si>
  <si>
    <t>行-交通費</t>
  </si>
  <si>
    <t>行-住宿費</t>
  </si>
  <si>
    <t>行-膳雜費</t>
  </si>
  <si>
    <t>行-油費</t>
  </si>
  <si>
    <t>行-搬運費</t>
  </si>
  <si>
    <t>行-其他旅運費</t>
  </si>
  <si>
    <t>行-財產使用費</t>
  </si>
  <si>
    <t>行-雜項購置</t>
  </si>
  <si>
    <t>行-修繕費</t>
  </si>
  <si>
    <t>行-其他財產使用費</t>
  </si>
  <si>
    <t>行-活動費</t>
  </si>
  <si>
    <t>行-會議費</t>
  </si>
  <si>
    <t>行-聯誼活動費</t>
  </si>
  <si>
    <t>行-業務推廣費</t>
  </si>
  <si>
    <t>行-展覽費</t>
  </si>
  <si>
    <t>行-考察觀摩費</t>
  </si>
  <si>
    <t>行-刊物編印費</t>
  </si>
  <si>
    <t>行-調查統計費</t>
  </si>
  <si>
    <t>行-研究發展費</t>
  </si>
  <si>
    <t>行-獎學金</t>
  </si>
  <si>
    <t>行-捐贈支出</t>
  </si>
  <si>
    <t>行-其他活動費</t>
  </si>
  <si>
    <t>行-雜項費用</t>
  </si>
  <si>
    <t>行-呆帳</t>
  </si>
  <si>
    <t>行-各項攤銷</t>
  </si>
  <si>
    <t>行-雜項支出</t>
  </si>
  <si>
    <t>行銷費用合計</t>
    <phoneticPr fontId="2" type="noConversion"/>
  </si>
  <si>
    <t>業外費用</t>
    <phoneticPr fontId="2" type="noConversion"/>
  </si>
  <si>
    <t>利息費用</t>
  </si>
  <si>
    <t>其他財務費用</t>
  </si>
  <si>
    <t>財產交易短絀</t>
  </si>
  <si>
    <t>雜項費用</t>
  </si>
  <si>
    <t>費損合計</t>
    <phoneticPr fontId="2" type="noConversion"/>
  </si>
  <si>
    <t>管理費用合計</t>
    <phoneticPr fontId="2" type="noConversion"/>
  </si>
  <si>
    <t>稅前賸餘(短絀)</t>
    <phoneticPr fontId="2" type="noConversion"/>
  </si>
  <si>
    <t>稅後賸餘(短絀)</t>
    <phoneticPr fontId="2" type="noConversion"/>
  </si>
  <si>
    <t>本期其他綜合餘絀</t>
    <phoneticPr fontId="2" type="noConversion"/>
  </si>
  <si>
    <t>本期其他綜合餘絀合計</t>
    <phoneticPr fontId="2" type="noConversion"/>
  </si>
  <si>
    <t>本期綜合餘絀</t>
    <phoneticPr fontId="2" type="noConversion"/>
  </si>
  <si>
    <t>業外費用合計</t>
    <phoneticPr fontId="2" type="noConversion"/>
  </si>
  <si>
    <t xml:space="preserve"> </t>
    <phoneticPr fontId="2" type="noConversion"/>
  </si>
  <si>
    <t>Y</t>
    <phoneticPr fontId="2" type="noConversion"/>
  </si>
  <si>
    <t>財團法人ＯＯ基金會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</si>
  <si>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版本</t>
    </r>
    <r>
      <rPr>
        <sz val="13"/>
        <color indexed="12"/>
        <rFont val="Times New Roman"/>
        <family val="1"/>
      </rPr>
      <t>:2019/6/1</t>
    </r>
    <r>
      <rPr>
        <sz val="13"/>
        <color rgb="FF0000FF"/>
        <rFont val="新細明體"/>
        <family val="1"/>
        <charset val="136"/>
      </rPr>
      <t>９</t>
    </r>
    <phoneticPr fontId="2" type="noConversion"/>
  </si>
  <si>
    <t>捷瑞會計系統-財團版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</si>
</sst>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  <numFmt numFmtId="190" formatCode="&quot;　&quot;@"/>
  </numFmts>
  <fonts count="6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3"/>
      <color rgb="FF0000FF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49" fontId="18" fillId="0" borderId="0" xfId="0" applyNumberFormat="1" applyFont="1" applyFill="1" applyBorder="1" applyAlignment="1" applyProtection="1">
      <alignment horizontal="left" vertical="center"/>
      <protection hidden="1"/>
    </xf>
    <xf numFmtId="176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6" fillId="6" borderId="0" xfId="0" quotePrefix="1" applyFont="1" applyFill="1" applyAlignment="1" applyProtection="1">
      <alignment horizontal="centerContinuous"/>
      <protection hidden="1"/>
    </xf>
    <xf numFmtId="0" fontId="47" fillId="4" borderId="0" xfId="0" applyFont="1" applyFill="1" applyAlignment="1" applyProtection="1">
      <alignment horizontal="centerContinuous"/>
      <protection hidden="1"/>
    </xf>
    <xf numFmtId="0" fontId="48" fillId="5" borderId="0" xfId="0" applyFont="1" applyFill="1" applyAlignment="1" applyProtection="1">
      <alignment horizontal="centerContinuous"/>
      <protection hidden="1"/>
    </xf>
    <xf numFmtId="0" fontId="47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0" fillId="0" borderId="0" xfId="0" applyFont="1" applyAlignment="1" applyProtection="1">
      <alignment horizontal="left"/>
      <protection hidden="1"/>
    </xf>
    <xf numFmtId="0" fontId="50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3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5" xfId="0" applyNumberFormat="1" applyFont="1" applyFill="1" applyBorder="1" applyAlignment="1" applyProtection="1">
      <alignment horizontal="left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2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2" fontId="5" fillId="5" borderId="0" xfId="0" applyNumberFormat="1" applyFont="1" applyFill="1" applyAlignment="1" applyProtection="1">
      <alignment horizontal="center" vertical="center"/>
      <protection hidden="1"/>
    </xf>
    <xf numFmtId="0" fontId="50" fillId="6" borderId="0" xfId="0" applyFont="1" applyFill="1" applyAlignment="1" applyProtection="1">
      <alignment horizontal="center" vertical="center"/>
      <protection hidden="1"/>
    </xf>
    <xf numFmtId="0" fontId="51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7" fillId="0" borderId="0" xfId="0" applyNumberFormat="1" applyFont="1" applyFill="1" applyBorder="1" applyProtection="1">
      <protection hidden="1"/>
    </xf>
    <xf numFmtId="0" fontId="58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6" fillId="0" borderId="0" xfId="0" applyNumberFormat="1" applyFont="1" applyFill="1" applyBorder="1" applyAlignment="1" applyProtection="1">
      <alignment horizontal="center" vertical="center"/>
      <protection hidden="1"/>
    </xf>
    <xf numFmtId="0" fontId="52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3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182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9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59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7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8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59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0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61" fillId="0" borderId="29" xfId="0" applyNumberFormat="1" applyFont="1" applyFill="1" applyBorder="1" applyAlignment="1" applyProtection="1">
      <alignment horizontal="left" vertical="center" wrapText="1" shrinkToFit="1"/>
      <protection hidden="1"/>
    </xf>
    <xf numFmtId="0" fontId="61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3" borderId="24" xfId="0" applyFont="1" applyFill="1" applyBorder="1" applyAlignment="1" applyProtection="1">
      <alignment horizontal="left"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6" fillId="0" borderId="3" xfId="0" applyFont="1" applyFill="1" applyBorder="1" applyProtection="1">
      <protection hidden="1"/>
    </xf>
    <xf numFmtId="0" fontId="0" fillId="8" borderId="39" xfId="0" applyFill="1" applyBorder="1" applyAlignment="1" applyProtection="1">
      <alignment shrinkToFit="1"/>
      <protection hidden="1"/>
    </xf>
    <xf numFmtId="0" fontId="45" fillId="6" borderId="0" xfId="0" applyFont="1" applyFill="1" applyAlignment="1" applyProtection="1">
      <alignment horizontal="centerContinuous" shrinkToFit="1"/>
      <protection hidden="1"/>
    </xf>
    <xf numFmtId="0" fontId="0" fillId="6" borderId="0" xfId="0" applyFill="1" applyAlignment="1" applyProtection="1">
      <alignment horizontal="center" vertical="center" shrinkToFit="1"/>
      <protection hidden="1"/>
    </xf>
    <xf numFmtId="0" fontId="0" fillId="6" borderId="0" xfId="0" applyNumberForma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5" fillId="4" borderId="0" xfId="0" applyFont="1" applyFill="1" applyAlignment="1" applyProtection="1">
      <alignment horizontal="centerContinuous" shrinkToFit="1"/>
      <protection hidden="1"/>
    </xf>
    <xf numFmtId="0" fontId="0" fillId="4" borderId="0" xfId="0" applyFill="1" applyAlignment="1" applyProtection="1">
      <alignment horizontal="center" vertical="center" shrinkToFit="1"/>
      <protection hidden="1"/>
    </xf>
    <xf numFmtId="0" fontId="47" fillId="5" borderId="0" xfId="0" applyFont="1" applyFill="1" applyAlignment="1" applyProtection="1">
      <alignment horizontal="centerContinuous" shrinkToFit="1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0" fontId="48" fillId="5" borderId="0" xfId="0" applyFont="1" applyFill="1" applyAlignment="1" applyProtection="1">
      <alignment horizontal="centerContinuous" shrinkToFit="1"/>
      <protection hidden="1"/>
    </xf>
    <xf numFmtId="190" fontId="0" fillId="0" borderId="0" xfId="0" applyNumberFormat="1" applyFont="1" applyFill="1" applyBorder="1" applyAlignment="1" applyProtection="1">
      <alignment horizontal="left"/>
      <protection hidden="1"/>
    </xf>
    <xf numFmtId="0" fontId="62" fillId="2" borderId="39" xfId="0" applyFont="1" applyFill="1" applyBorder="1" applyAlignment="1" applyProtection="1">
      <alignment vertical="center"/>
      <protection hidden="1"/>
    </xf>
    <xf numFmtId="176" fontId="62" fillId="0" borderId="0" xfId="0" applyNumberFormat="1" applyFont="1" applyAlignment="1" applyProtection="1">
      <alignment horizontal="center" shrinkToFit="1"/>
      <protection hidden="1"/>
    </xf>
    <xf numFmtId="177" fontId="63" fillId="0" borderId="0" xfId="0" quotePrefix="1" applyNumberFormat="1" applyFont="1" applyAlignment="1" applyProtection="1">
      <alignment shrinkToFit="1"/>
      <protection hidden="1"/>
    </xf>
    <xf numFmtId="0" fontId="63" fillId="0" borderId="0" xfId="0" applyFont="1" applyAlignment="1" applyProtection="1">
      <alignment horizontal="center"/>
      <protection hidden="1"/>
    </xf>
    <xf numFmtId="177" fontId="64" fillId="0" borderId="0" xfId="0" quotePrefix="1" applyNumberFormat="1" applyFont="1" applyAlignment="1" applyProtection="1">
      <alignment shrinkToFit="1"/>
      <protection hidden="1"/>
    </xf>
    <xf numFmtId="0" fontId="64" fillId="0" borderId="0" xfId="0" applyFont="1" applyAlignment="1" applyProtection="1">
      <alignment horizontal="center"/>
      <protection hidden="1"/>
    </xf>
    <xf numFmtId="177" fontId="63" fillId="0" borderId="0" xfId="0" quotePrefix="1" applyNumberFormat="1" applyFont="1" applyFill="1" applyAlignment="1" applyProtection="1">
      <alignment shrinkToFit="1"/>
      <protection hidden="1"/>
    </xf>
    <xf numFmtId="177" fontId="63" fillId="0" borderId="2" xfId="0" quotePrefix="1" applyNumberFormat="1" applyFont="1" applyBorder="1" applyAlignment="1" applyProtection="1">
      <alignment shrinkToFit="1"/>
      <protection hidden="1"/>
    </xf>
    <xf numFmtId="177" fontId="63" fillId="0" borderId="0" xfId="0" quotePrefix="1" applyNumberFormat="1" applyFont="1" applyBorder="1" applyAlignment="1" applyProtection="1">
      <alignment shrinkToFit="1"/>
      <protection hidden="1"/>
    </xf>
    <xf numFmtId="177" fontId="63" fillId="0" borderId="3" xfId="0" quotePrefix="1" applyNumberFormat="1" applyFont="1" applyBorder="1" applyAlignment="1" applyProtection="1">
      <alignment shrinkToFit="1"/>
      <protection hidden="1"/>
    </xf>
    <xf numFmtId="0" fontId="63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3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 style="thin">
          <color indexed="64"/>
        </top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 val="0"/>
        <i val="0"/>
      </font>
      <numFmt numFmtId="190" formatCode="&quot;　&quot;@"/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90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2165350</xdr:colOff>
          <xdr:row>44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279400</xdr:colOff>
          <xdr:row>44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/>
  </sheetPr>
  <dimension ref="A1:Q367"/>
  <sheetViews>
    <sheetView showGridLines="0" topLeftCell="K1" zoomScale="90" zoomScaleNormal="90" workbookViewId="0">
      <pane ySplit="2" topLeftCell="A314" activePane="bottomLeft" state="frozen"/>
      <selection activeCell="L1" sqref="L1"/>
      <selection pane="bottomLeft" activeCell="L324" sqref="L324"/>
    </sheetView>
  </sheetViews>
  <sheetFormatPr defaultColWidth="9" defaultRowHeight="17" x14ac:dyDescent="0.4"/>
  <cols>
    <col min="1" max="1" width="2.453125" style="312" hidden="1" customWidth="1"/>
    <col min="2" max="2" width="8" style="41" hidden="1" customWidth="1"/>
    <col min="3" max="3" width="2.453125" style="312" hidden="1" customWidth="1"/>
    <col min="4" max="4" width="7.7265625" style="41" hidden="1" customWidth="1"/>
    <col min="5" max="5" width="2.453125" style="312" hidden="1" customWidth="1"/>
    <col min="6" max="6" width="7.7265625" style="41" hidden="1" customWidth="1"/>
    <col min="7" max="7" width="2" style="312" hidden="1" customWidth="1"/>
    <col min="8" max="8" width="7.7265625" style="41" hidden="1" customWidth="1"/>
    <col min="9" max="9" width="2" style="312" hidden="1" customWidth="1"/>
    <col min="10" max="10" width="7.7265625" style="41" hidden="1" customWidth="1"/>
    <col min="11" max="11" width="10.6328125" style="185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329" customWidth="1"/>
    <col min="17" max="16384" width="9" style="41"/>
  </cols>
  <sheetData>
    <row r="1" spans="1:16" s="266" customFormat="1" ht="17" customHeight="1" x14ac:dyDescent="0.4">
      <c r="A1" s="308"/>
      <c r="B1" s="268">
        <f>COUNTIF(B3:B126,TRUE)</f>
        <v>0</v>
      </c>
      <c r="C1" s="308"/>
      <c r="D1" s="268">
        <f>COUNTIF(D127:D171,TRUE)</f>
        <v>0</v>
      </c>
      <c r="E1" s="308"/>
      <c r="F1" s="268">
        <f>COUNTIF(F172:F367,TRUE)</f>
        <v>0</v>
      </c>
      <c r="G1" s="308"/>
      <c r="H1" s="268">
        <f>COUNTIF(H4:H364,TRUE)</f>
        <v>0</v>
      </c>
      <c r="I1" s="308"/>
      <c r="J1" s="268">
        <f>COUNTIF(J4:J364,TRUE)</f>
        <v>0</v>
      </c>
      <c r="K1" s="269" t="str">
        <f ca="1">日記簿!E1</f>
        <v/>
      </c>
      <c r="L1" s="269"/>
      <c r="N1" s="292">
        <f>ROUND(SUMIF(N4:N168,"借",O4:O168),4)-ROUND(SUMIF(N4:N168,"貸",O4:O168),4)</f>
        <v>0</v>
      </c>
      <c r="O1" s="319" t="str">
        <f ca="1">IF(COUNTBLANK(A3:I367)=0,"","●●A~I欄公式遺失,新增科目時請整列複製●●")</f>
        <v/>
      </c>
      <c r="P1" s="319"/>
    </row>
    <row r="2" spans="1:16" s="189" customFormat="1" x14ac:dyDescent="0.4">
      <c r="A2" s="309" t="s">
        <v>6</v>
      </c>
      <c r="B2" s="186"/>
      <c r="C2" s="309"/>
      <c r="D2" s="186"/>
      <c r="E2" s="313" t="s">
        <v>139</v>
      </c>
      <c r="F2" s="187"/>
      <c r="G2" s="315" t="s">
        <v>83</v>
      </c>
      <c r="H2" s="188"/>
      <c r="I2" s="317"/>
      <c r="J2" s="188"/>
      <c r="K2" s="42" t="s">
        <v>152</v>
      </c>
      <c r="L2" s="42" t="s">
        <v>148</v>
      </c>
      <c r="M2" s="257" t="s">
        <v>155</v>
      </c>
      <c r="N2" s="42" t="s">
        <v>149</v>
      </c>
      <c r="O2" s="320" t="str">
        <f>"1/1~"&amp;MONTH(資產負債表日)&amp;"/"&amp;DAY(資產負債表日)</f>
        <v>1/1~12/31</v>
      </c>
      <c r="P2" s="320" t="str">
        <f>MONTH(損益表起日)&amp;"/"&amp;DAY(損益表起日)&amp;"~"&amp;MONTH(損益表訖日)&amp;"/"&amp;DAY(損益表訖日)</f>
        <v>1/1~12/31</v>
      </c>
    </row>
    <row r="3" spans="1:16" x14ac:dyDescent="0.4">
      <c r="A3" s="310" t="str">
        <f ca="1">IF(B3,COUNTIF(OFFSET(B3,ROW()*-1+3,,ROW()-2),TRUE)," ")</f>
        <v xml:space="preserve"> </v>
      </c>
      <c r="B3" s="241" t="b">
        <f>B44</f>
        <v>0</v>
      </c>
      <c r="C3" s="310" t="s">
        <v>153</v>
      </c>
      <c r="D3" s="241" t="s">
        <v>153</v>
      </c>
      <c r="E3" s="314" t="s">
        <v>153</v>
      </c>
      <c r="F3" s="243" t="s">
        <v>153</v>
      </c>
      <c r="G3" s="316" t="s">
        <v>153</v>
      </c>
      <c r="H3" s="245" t="s">
        <v>153</v>
      </c>
      <c r="I3" s="316" t="s">
        <v>153</v>
      </c>
      <c r="J3" s="245" t="s">
        <v>153</v>
      </c>
      <c r="K3" s="184"/>
      <c r="L3" s="42"/>
      <c r="M3" s="45" t="s">
        <v>7</v>
      </c>
      <c r="N3" s="42"/>
      <c r="O3" s="320"/>
      <c r="P3" s="320"/>
    </row>
    <row r="4" spans="1:16" x14ac:dyDescent="0.4">
      <c r="A4" s="310" t="str">
        <f t="shared" ref="A4:A64" ca="1" si="0">IF(B4,COUNTIF(OFFSET(B4,ROW()*-1+3,,ROW()-2),TRUE)," ")</f>
        <v xml:space="preserve"> </v>
      </c>
      <c r="B4" s="241" t="b">
        <f>O4&lt;&gt;0</f>
        <v>0</v>
      </c>
      <c r="C4" s="310" t="s">
        <v>153</v>
      </c>
      <c r="D4" s="241" t="s">
        <v>153</v>
      </c>
      <c r="E4" s="314" t="s">
        <v>153</v>
      </c>
      <c r="F4" s="243" t="s">
        <v>153</v>
      </c>
      <c r="G4" s="316" t="str">
        <f ca="1">IF(H4,COUNTIF(OFFSET(H4,ROW()*-1+3,,ROW()-2),TRUE)," ")</f>
        <v xml:space="preserve"> </v>
      </c>
      <c r="H4" s="244" t="b">
        <f>AND(N4="借",O4&lt;&gt;0)</f>
        <v>0</v>
      </c>
      <c r="I4" s="316" t="str">
        <f ca="1">IF(J4,COUNTIF(OFFSET(J4,ROW()*-1+3,,ROW()-2),TRUE)," ")</f>
        <v xml:space="preserve"> </v>
      </c>
      <c r="J4" s="244" t="b">
        <f>AND(N4="貸",O4&lt;&gt;0)</f>
        <v>0</v>
      </c>
      <c r="K4" s="208">
        <v>110101</v>
      </c>
      <c r="L4" s="209"/>
      <c r="M4" s="298" t="s">
        <v>181</v>
      </c>
      <c r="N4" s="209" t="s">
        <v>13</v>
      </c>
      <c r="O4" s="321">
        <f t="shared" ref="O4:O43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322"/>
    </row>
    <row r="5" spans="1:16" x14ac:dyDescent="0.4">
      <c r="A5" s="310" t="str">
        <f t="shared" ca="1" si="0"/>
        <v xml:space="preserve"> </v>
      </c>
      <c r="B5" s="241" t="b">
        <f t="shared" ref="B5:B44" si="2">O5&lt;&gt;0</f>
        <v>0</v>
      </c>
      <c r="C5" s="310" t="s">
        <v>153</v>
      </c>
      <c r="D5" s="241" t="s">
        <v>153</v>
      </c>
      <c r="E5" s="314" t="s">
        <v>153</v>
      </c>
      <c r="F5" s="243" t="s">
        <v>153</v>
      </c>
      <c r="G5" s="316" t="str">
        <f t="shared" ref="G5:G43" ca="1" si="3">IF(H5,COUNTIF(OFFSET(H5,ROW()*-1+3,,ROW()-2),TRUE)," ")</f>
        <v xml:space="preserve"> </v>
      </c>
      <c r="H5" s="244" t="b">
        <f t="shared" ref="H5:H64" si="4">AND(N5="借",O5&lt;&gt;0)</f>
        <v>0</v>
      </c>
      <c r="I5" s="316" t="str">
        <f t="shared" ref="I5:I43" ca="1" si="5">IF(J5,COUNTIF(OFFSET(J5,ROW()*-1+3,,ROW()-2),TRUE)," ")</f>
        <v xml:space="preserve"> </v>
      </c>
      <c r="J5" s="244" t="b">
        <f t="shared" ref="J5:J64" si="6">AND(N5="貸",O5&lt;&gt;0)</f>
        <v>0</v>
      </c>
      <c r="K5" s="208">
        <v>110102</v>
      </c>
      <c r="L5" s="209" t="s">
        <v>175</v>
      </c>
      <c r="M5" s="298" t="s">
        <v>182</v>
      </c>
      <c r="N5" s="209" t="s">
        <v>13</v>
      </c>
      <c r="O5" s="321">
        <f t="shared" si="1"/>
        <v>0</v>
      </c>
      <c r="P5" s="322"/>
    </row>
    <row r="6" spans="1:16" x14ac:dyDescent="0.4">
      <c r="A6" s="310" t="str">
        <f t="shared" ca="1" si="0"/>
        <v xml:space="preserve"> </v>
      </c>
      <c r="B6" s="241" t="b">
        <f t="shared" si="2"/>
        <v>0</v>
      </c>
      <c r="C6" s="310" t="s">
        <v>153</v>
      </c>
      <c r="D6" s="241" t="s">
        <v>153</v>
      </c>
      <c r="E6" s="314" t="s">
        <v>153</v>
      </c>
      <c r="F6" s="243" t="s">
        <v>153</v>
      </c>
      <c r="G6" s="316" t="str">
        <f t="shared" ca="1" si="3"/>
        <v xml:space="preserve"> </v>
      </c>
      <c r="H6" s="244" t="b">
        <f t="shared" si="4"/>
        <v>0</v>
      </c>
      <c r="I6" s="316" t="str">
        <f t="shared" ca="1" si="5"/>
        <v xml:space="preserve"> </v>
      </c>
      <c r="J6" s="244" t="b">
        <f t="shared" si="6"/>
        <v>0</v>
      </c>
      <c r="K6" s="208">
        <v>110103</v>
      </c>
      <c r="L6" s="209" t="s">
        <v>175</v>
      </c>
      <c r="M6" s="298" t="s">
        <v>183</v>
      </c>
      <c r="N6" s="209" t="s">
        <v>13</v>
      </c>
      <c r="O6" s="321">
        <f t="shared" si="1"/>
        <v>0</v>
      </c>
      <c r="P6" s="322"/>
    </row>
    <row r="7" spans="1:16" x14ac:dyDescent="0.4">
      <c r="A7" s="310" t="str">
        <f t="shared" ca="1" si="0"/>
        <v xml:space="preserve"> </v>
      </c>
      <c r="B7" s="241" t="b">
        <f t="shared" si="2"/>
        <v>0</v>
      </c>
      <c r="C7" s="310" t="s">
        <v>153</v>
      </c>
      <c r="D7" s="241" t="s">
        <v>153</v>
      </c>
      <c r="E7" s="314" t="s">
        <v>153</v>
      </c>
      <c r="F7" s="243" t="s">
        <v>153</v>
      </c>
      <c r="G7" s="316" t="str">
        <f t="shared" ca="1" si="3"/>
        <v xml:space="preserve"> </v>
      </c>
      <c r="H7" s="244" t="b">
        <f t="shared" si="4"/>
        <v>0</v>
      </c>
      <c r="I7" s="316" t="str">
        <f t="shared" ca="1" si="5"/>
        <v xml:space="preserve"> </v>
      </c>
      <c r="J7" s="244" t="b">
        <f t="shared" si="6"/>
        <v>0</v>
      </c>
      <c r="K7" s="208">
        <v>11010311</v>
      </c>
      <c r="L7" s="209" t="s">
        <v>175</v>
      </c>
      <c r="M7" s="298" t="s">
        <v>184</v>
      </c>
      <c r="N7" s="209" t="s">
        <v>13</v>
      </c>
      <c r="O7" s="321">
        <f t="shared" si="1"/>
        <v>0</v>
      </c>
      <c r="P7" s="322"/>
    </row>
    <row r="8" spans="1:16" x14ac:dyDescent="0.4">
      <c r="A8" s="310" t="str">
        <f t="shared" ca="1" si="0"/>
        <v xml:space="preserve"> </v>
      </c>
      <c r="B8" s="241" t="b">
        <f t="shared" si="2"/>
        <v>0</v>
      </c>
      <c r="C8" s="310" t="s">
        <v>153</v>
      </c>
      <c r="D8" s="241" t="s">
        <v>153</v>
      </c>
      <c r="E8" s="314" t="s">
        <v>153</v>
      </c>
      <c r="F8" s="243" t="s">
        <v>153</v>
      </c>
      <c r="G8" s="316" t="str">
        <f t="shared" ca="1" si="3"/>
        <v xml:space="preserve"> </v>
      </c>
      <c r="H8" s="244" t="b">
        <f t="shared" si="4"/>
        <v>0</v>
      </c>
      <c r="I8" s="316" t="str">
        <f t="shared" ca="1" si="5"/>
        <v xml:space="preserve"> </v>
      </c>
      <c r="J8" s="244" t="b">
        <f t="shared" si="6"/>
        <v>0</v>
      </c>
      <c r="K8" s="208">
        <v>11010312</v>
      </c>
      <c r="L8" s="209" t="s">
        <v>175</v>
      </c>
      <c r="M8" s="298" t="s">
        <v>185</v>
      </c>
      <c r="N8" s="209" t="s">
        <v>13</v>
      </c>
      <c r="O8" s="321">
        <f t="shared" si="1"/>
        <v>0</v>
      </c>
      <c r="P8" s="322"/>
    </row>
    <row r="9" spans="1:16" x14ac:dyDescent="0.4">
      <c r="A9" s="310" t="str">
        <f t="shared" ca="1" si="0"/>
        <v xml:space="preserve"> </v>
      </c>
      <c r="B9" s="241" t="b">
        <f t="shared" si="2"/>
        <v>0</v>
      </c>
      <c r="C9" s="310" t="s">
        <v>153</v>
      </c>
      <c r="D9" s="241" t="s">
        <v>153</v>
      </c>
      <c r="E9" s="314" t="s">
        <v>153</v>
      </c>
      <c r="F9" s="243" t="s">
        <v>153</v>
      </c>
      <c r="G9" s="316" t="str">
        <f t="shared" ca="1" si="3"/>
        <v xml:space="preserve"> </v>
      </c>
      <c r="H9" s="244" t="b">
        <f t="shared" si="4"/>
        <v>0</v>
      </c>
      <c r="I9" s="316" t="str">
        <f t="shared" ca="1" si="5"/>
        <v xml:space="preserve"> </v>
      </c>
      <c r="J9" s="244" t="b">
        <f t="shared" si="6"/>
        <v>0</v>
      </c>
      <c r="K9" s="208">
        <v>110201</v>
      </c>
      <c r="L9" s="209" t="s">
        <v>509</v>
      </c>
      <c r="M9" s="298" t="s">
        <v>186</v>
      </c>
      <c r="N9" s="209" t="s">
        <v>13</v>
      </c>
      <c r="O9" s="321">
        <f t="shared" si="1"/>
        <v>0</v>
      </c>
      <c r="P9" s="322"/>
    </row>
    <row r="10" spans="1:16" x14ac:dyDescent="0.4">
      <c r="A10" s="310" t="str">
        <f t="shared" ca="1" si="0"/>
        <v xml:space="preserve"> </v>
      </c>
      <c r="B10" s="241" t="b">
        <f t="shared" si="2"/>
        <v>0</v>
      </c>
      <c r="C10" s="310" t="s">
        <v>153</v>
      </c>
      <c r="D10" s="241" t="s">
        <v>153</v>
      </c>
      <c r="E10" s="314" t="s">
        <v>153</v>
      </c>
      <c r="F10" s="243" t="s">
        <v>153</v>
      </c>
      <c r="G10" s="316" t="str">
        <f t="shared" ca="1" si="3"/>
        <v xml:space="preserve"> </v>
      </c>
      <c r="H10" s="244" t="b">
        <f t="shared" si="4"/>
        <v>0</v>
      </c>
      <c r="I10" s="316" t="str">
        <f t="shared" ca="1" si="5"/>
        <v xml:space="preserve"> </v>
      </c>
      <c r="J10" s="244" t="b">
        <f t="shared" si="6"/>
        <v>0</v>
      </c>
      <c r="K10" s="208">
        <v>110202</v>
      </c>
      <c r="L10" s="209" t="s">
        <v>319</v>
      </c>
      <c r="M10" s="298" t="s">
        <v>187</v>
      </c>
      <c r="N10" s="209" t="s">
        <v>15</v>
      </c>
      <c r="O10" s="321">
        <f t="shared" si="1"/>
        <v>0</v>
      </c>
      <c r="P10" s="322"/>
    </row>
    <row r="11" spans="1:16" x14ac:dyDescent="0.4">
      <c r="A11" s="310" t="str">
        <f t="shared" ca="1" si="0"/>
        <v xml:space="preserve"> </v>
      </c>
      <c r="B11" s="241" t="b">
        <f t="shared" si="2"/>
        <v>0</v>
      </c>
      <c r="C11" s="310" t="s">
        <v>153</v>
      </c>
      <c r="D11" s="241" t="s">
        <v>153</v>
      </c>
      <c r="E11" s="314" t="s">
        <v>153</v>
      </c>
      <c r="F11" s="243" t="s">
        <v>153</v>
      </c>
      <c r="G11" s="316" t="str">
        <f t="shared" ca="1" si="3"/>
        <v xml:space="preserve"> </v>
      </c>
      <c r="H11" s="244" t="b">
        <f t="shared" si="4"/>
        <v>0</v>
      </c>
      <c r="I11" s="316" t="str">
        <f t="shared" ca="1" si="5"/>
        <v xml:space="preserve"> </v>
      </c>
      <c r="J11" s="244" t="b">
        <f t="shared" si="6"/>
        <v>0</v>
      </c>
      <c r="K11" s="208">
        <v>110205</v>
      </c>
      <c r="L11" s="209"/>
      <c r="M11" s="298" t="s">
        <v>188</v>
      </c>
      <c r="N11" s="209" t="s">
        <v>13</v>
      </c>
      <c r="O11" s="321">
        <f t="shared" si="1"/>
        <v>0</v>
      </c>
      <c r="P11" s="322"/>
    </row>
    <row r="12" spans="1:16" x14ac:dyDescent="0.4">
      <c r="A12" s="310" t="str">
        <f t="shared" ca="1" si="0"/>
        <v xml:space="preserve"> </v>
      </c>
      <c r="B12" s="241" t="b">
        <f t="shared" si="2"/>
        <v>0</v>
      </c>
      <c r="C12" s="310" t="s">
        <v>153</v>
      </c>
      <c r="D12" s="241" t="s">
        <v>153</v>
      </c>
      <c r="E12" s="314" t="s">
        <v>153</v>
      </c>
      <c r="F12" s="243" t="s">
        <v>153</v>
      </c>
      <c r="G12" s="316" t="str">
        <f t="shared" ca="1" si="3"/>
        <v xml:space="preserve"> </v>
      </c>
      <c r="H12" s="244" t="b">
        <f t="shared" si="4"/>
        <v>0</v>
      </c>
      <c r="I12" s="316" t="str">
        <f t="shared" ca="1" si="5"/>
        <v xml:space="preserve"> </v>
      </c>
      <c r="J12" s="244" t="b">
        <f t="shared" si="6"/>
        <v>0</v>
      </c>
      <c r="K12" s="208">
        <v>110206</v>
      </c>
      <c r="L12" s="209"/>
      <c r="M12" s="298" t="s">
        <v>189</v>
      </c>
      <c r="N12" s="209" t="s">
        <v>15</v>
      </c>
      <c r="O12" s="321">
        <f t="shared" si="1"/>
        <v>0</v>
      </c>
      <c r="P12" s="322"/>
    </row>
    <row r="13" spans="1:16" x14ac:dyDescent="0.4">
      <c r="A13" s="310" t="str">
        <f t="shared" ca="1" si="0"/>
        <v xml:space="preserve"> </v>
      </c>
      <c r="B13" s="241" t="b">
        <f t="shared" si="2"/>
        <v>0</v>
      </c>
      <c r="C13" s="310" t="s">
        <v>153</v>
      </c>
      <c r="D13" s="241" t="s">
        <v>153</v>
      </c>
      <c r="E13" s="314" t="s">
        <v>153</v>
      </c>
      <c r="F13" s="243" t="s">
        <v>153</v>
      </c>
      <c r="G13" s="316" t="str">
        <f t="shared" ca="1" si="3"/>
        <v xml:space="preserve"> </v>
      </c>
      <c r="H13" s="244" t="b">
        <f t="shared" si="4"/>
        <v>0</v>
      </c>
      <c r="I13" s="316" t="str">
        <f t="shared" ca="1" si="5"/>
        <v xml:space="preserve"> </v>
      </c>
      <c r="J13" s="244" t="b">
        <f t="shared" si="6"/>
        <v>0</v>
      </c>
      <c r="K13" s="208">
        <v>110207</v>
      </c>
      <c r="L13" s="209"/>
      <c r="M13" s="298" t="s">
        <v>190</v>
      </c>
      <c r="N13" s="209" t="s">
        <v>15</v>
      </c>
      <c r="O13" s="321">
        <f t="shared" si="1"/>
        <v>0</v>
      </c>
      <c r="P13" s="322"/>
    </row>
    <row r="14" spans="1:16" x14ac:dyDescent="0.4">
      <c r="A14" s="310" t="str">
        <f t="shared" ca="1" si="0"/>
        <v xml:space="preserve"> </v>
      </c>
      <c r="B14" s="241" t="b">
        <f t="shared" si="2"/>
        <v>0</v>
      </c>
      <c r="C14" s="310" t="s">
        <v>153</v>
      </c>
      <c r="D14" s="241" t="s">
        <v>153</v>
      </c>
      <c r="E14" s="314" t="s">
        <v>153</v>
      </c>
      <c r="F14" s="243" t="s">
        <v>153</v>
      </c>
      <c r="G14" s="316" t="str">
        <f t="shared" ca="1" si="3"/>
        <v xml:space="preserve"> </v>
      </c>
      <c r="H14" s="244" t="b">
        <f t="shared" si="4"/>
        <v>0</v>
      </c>
      <c r="I14" s="316" t="str">
        <f t="shared" ca="1" si="5"/>
        <v xml:space="preserve"> </v>
      </c>
      <c r="J14" s="244" t="b">
        <f t="shared" si="6"/>
        <v>0</v>
      </c>
      <c r="K14" s="208">
        <v>110210</v>
      </c>
      <c r="L14" s="209"/>
      <c r="M14" s="298" t="s">
        <v>191</v>
      </c>
      <c r="N14" s="209" t="s">
        <v>13</v>
      </c>
      <c r="O14" s="321">
        <f t="shared" si="1"/>
        <v>0</v>
      </c>
      <c r="P14" s="322"/>
    </row>
    <row r="15" spans="1:16" x14ac:dyDescent="0.4">
      <c r="A15" s="310" t="str">
        <f t="shared" ca="1" si="0"/>
        <v xml:space="preserve"> </v>
      </c>
      <c r="B15" s="241" t="b">
        <f t="shared" si="2"/>
        <v>0</v>
      </c>
      <c r="C15" s="310" t="s">
        <v>153</v>
      </c>
      <c r="D15" s="241" t="s">
        <v>153</v>
      </c>
      <c r="E15" s="314" t="s">
        <v>153</v>
      </c>
      <c r="F15" s="243" t="s">
        <v>153</v>
      </c>
      <c r="G15" s="316" t="str">
        <f t="shared" ca="1" si="3"/>
        <v xml:space="preserve"> </v>
      </c>
      <c r="H15" s="244" t="b">
        <f t="shared" si="4"/>
        <v>0</v>
      </c>
      <c r="I15" s="316" t="str">
        <f t="shared" ca="1" si="5"/>
        <v xml:space="preserve"> </v>
      </c>
      <c r="J15" s="244" t="b">
        <f t="shared" si="6"/>
        <v>0</v>
      </c>
      <c r="K15" s="208">
        <v>110211</v>
      </c>
      <c r="L15" s="209"/>
      <c r="M15" s="298" t="s">
        <v>192</v>
      </c>
      <c r="N15" s="209" t="s">
        <v>15</v>
      </c>
      <c r="O15" s="321">
        <f t="shared" si="1"/>
        <v>0</v>
      </c>
      <c r="P15" s="322"/>
    </row>
    <row r="16" spans="1:16" x14ac:dyDescent="0.4">
      <c r="A16" s="310" t="str">
        <f t="shared" ca="1" si="0"/>
        <v xml:space="preserve"> </v>
      </c>
      <c r="B16" s="241" t="b">
        <f t="shared" si="2"/>
        <v>0</v>
      </c>
      <c r="C16" s="310" t="s">
        <v>153</v>
      </c>
      <c r="D16" s="241" t="s">
        <v>153</v>
      </c>
      <c r="E16" s="314" t="s">
        <v>153</v>
      </c>
      <c r="F16" s="243" t="s">
        <v>153</v>
      </c>
      <c r="G16" s="316" t="str">
        <f t="shared" ca="1" si="3"/>
        <v xml:space="preserve"> </v>
      </c>
      <c r="H16" s="244" t="b">
        <f t="shared" si="4"/>
        <v>0</v>
      </c>
      <c r="I16" s="316" t="str">
        <f t="shared" ca="1" si="5"/>
        <v xml:space="preserve"> </v>
      </c>
      <c r="J16" s="244" t="b">
        <f t="shared" si="6"/>
        <v>0</v>
      </c>
      <c r="K16" s="208">
        <v>110214</v>
      </c>
      <c r="L16" s="209"/>
      <c r="M16" s="299" t="s">
        <v>193</v>
      </c>
      <c r="N16" s="209" t="s">
        <v>13</v>
      </c>
      <c r="O16" s="321">
        <f t="shared" si="1"/>
        <v>0</v>
      </c>
      <c r="P16" s="322"/>
    </row>
    <row r="17" spans="1:16" x14ac:dyDescent="0.4">
      <c r="A17" s="310" t="str">
        <f t="shared" ca="1" si="0"/>
        <v xml:space="preserve"> </v>
      </c>
      <c r="B17" s="241" t="b">
        <f t="shared" si="2"/>
        <v>0</v>
      </c>
      <c r="C17" s="310" t="s">
        <v>153</v>
      </c>
      <c r="D17" s="241" t="s">
        <v>153</v>
      </c>
      <c r="E17" s="314" t="s">
        <v>153</v>
      </c>
      <c r="F17" s="243" t="s">
        <v>153</v>
      </c>
      <c r="G17" s="316" t="str">
        <f t="shared" ca="1" si="3"/>
        <v xml:space="preserve"> </v>
      </c>
      <c r="H17" s="244" t="b">
        <f t="shared" si="4"/>
        <v>0</v>
      </c>
      <c r="I17" s="316" t="str">
        <f t="shared" ca="1" si="5"/>
        <v xml:space="preserve"> </v>
      </c>
      <c r="J17" s="244" t="b">
        <f t="shared" si="6"/>
        <v>0</v>
      </c>
      <c r="K17" s="208">
        <v>110215</v>
      </c>
      <c r="L17" s="209"/>
      <c r="M17" s="298" t="s">
        <v>194</v>
      </c>
      <c r="N17" s="209" t="s">
        <v>15</v>
      </c>
      <c r="O17" s="321">
        <f t="shared" si="1"/>
        <v>0</v>
      </c>
      <c r="P17" s="322"/>
    </row>
    <row r="18" spans="1:16" x14ac:dyDescent="0.4">
      <c r="A18" s="310" t="str">
        <f t="shared" ca="1" si="0"/>
        <v xml:space="preserve"> </v>
      </c>
      <c r="B18" s="241" t="b">
        <f t="shared" si="2"/>
        <v>0</v>
      </c>
      <c r="C18" s="310" t="s">
        <v>153</v>
      </c>
      <c r="D18" s="241" t="s">
        <v>153</v>
      </c>
      <c r="E18" s="314" t="s">
        <v>153</v>
      </c>
      <c r="F18" s="243" t="s">
        <v>153</v>
      </c>
      <c r="G18" s="316" t="str">
        <f t="shared" ca="1" si="3"/>
        <v xml:space="preserve"> </v>
      </c>
      <c r="H18" s="244" t="b">
        <f t="shared" si="4"/>
        <v>0</v>
      </c>
      <c r="I18" s="316" t="str">
        <f t="shared" ca="1" si="5"/>
        <v xml:space="preserve"> </v>
      </c>
      <c r="J18" s="244" t="b">
        <f t="shared" si="6"/>
        <v>0</v>
      </c>
      <c r="K18" s="208">
        <v>110218</v>
      </c>
      <c r="L18" s="209"/>
      <c r="M18" s="299" t="s">
        <v>195</v>
      </c>
      <c r="N18" s="209" t="s">
        <v>13</v>
      </c>
      <c r="O18" s="321">
        <f t="shared" si="1"/>
        <v>0</v>
      </c>
      <c r="P18" s="322"/>
    </row>
    <row r="19" spans="1:16" x14ac:dyDescent="0.4">
      <c r="A19" s="310" t="str">
        <f t="shared" ca="1" si="0"/>
        <v xml:space="preserve"> </v>
      </c>
      <c r="B19" s="241" t="b">
        <f t="shared" si="2"/>
        <v>0</v>
      </c>
      <c r="C19" s="310" t="s">
        <v>153</v>
      </c>
      <c r="D19" s="241" t="s">
        <v>153</v>
      </c>
      <c r="E19" s="314" t="s">
        <v>153</v>
      </c>
      <c r="F19" s="243" t="s">
        <v>153</v>
      </c>
      <c r="G19" s="316" t="str">
        <f t="shared" ca="1" si="3"/>
        <v xml:space="preserve"> </v>
      </c>
      <c r="H19" s="244" t="b">
        <f t="shared" si="4"/>
        <v>0</v>
      </c>
      <c r="I19" s="316" t="str">
        <f t="shared" ca="1" si="5"/>
        <v xml:space="preserve"> </v>
      </c>
      <c r="J19" s="244" t="b">
        <f t="shared" si="6"/>
        <v>0</v>
      </c>
      <c r="K19" s="208">
        <v>110219</v>
      </c>
      <c r="L19" s="209"/>
      <c r="M19" s="298" t="s">
        <v>196</v>
      </c>
      <c r="N19" s="209" t="s">
        <v>15</v>
      </c>
      <c r="O19" s="321">
        <f t="shared" si="1"/>
        <v>0</v>
      </c>
      <c r="P19" s="322"/>
    </row>
    <row r="20" spans="1:16" x14ac:dyDescent="0.4">
      <c r="A20" s="310" t="str">
        <f t="shared" ca="1" si="0"/>
        <v xml:space="preserve"> </v>
      </c>
      <c r="B20" s="241" t="b">
        <f t="shared" si="2"/>
        <v>0</v>
      </c>
      <c r="C20" s="310" t="s">
        <v>153</v>
      </c>
      <c r="D20" s="241" t="s">
        <v>153</v>
      </c>
      <c r="E20" s="314" t="s">
        <v>153</v>
      </c>
      <c r="F20" s="243" t="s">
        <v>153</v>
      </c>
      <c r="G20" s="316" t="str">
        <f t="shared" ca="1" si="3"/>
        <v xml:space="preserve"> </v>
      </c>
      <c r="H20" s="244" t="b">
        <f t="shared" si="4"/>
        <v>0</v>
      </c>
      <c r="I20" s="316" t="str">
        <f t="shared" ca="1" si="5"/>
        <v xml:space="preserve"> </v>
      </c>
      <c r="J20" s="244" t="b">
        <f t="shared" si="6"/>
        <v>0</v>
      </c>
      <c r="K20" s="208">
        <v>110222</v>
      </c>
      <c r="L20" s="209"/>
      <c r="M20" s="299" t="s">
        <v>197</v>
      </c>
      <c r="N20" s="209" t="s">
        <v>13</v>
      </c>
      <c r="O20" s="321">
        <f t="shared" si="1"/>
        <v>0</v>
      </c>
      <c r="P20" s="322"/>
    </row>
    <row r="21" spans="1:16" x14ac:dyDescent="0.4">
      <c r="A21" s="310" t="str">
        <f t="shared" ca="1" si="0"/>
        <v xml:space="preserve"> </v>
      </c>
      <c r="B21" s="241" t="b">
        <f t="shared" si="2"/>
        <v>0</v>
      </c>
      <c r="C21" s="310" t="s">
        <v>153</v>
      </c>
      <c r="D21" s="241" t="s">
        <v>153</v>
      </c>
      <c r="E21" s="314" t="s">
        <v>153</v>
      </c>
      <c r="F21" s="243" t="s">
        <v>153</v>
      </c>
      <c r="G21" s="316" t="str">
        <f t="shared" ca="1" si="3"/>
        <v xml:space="preserve"> </v>
      </c>
      <c r="H21" s="244" t="b">
        <f t="shared" si="4"/>
        <v>0</v>
      </c>
      <c r="I21" s="316" t="str">
        <f t="shared" ca="1" si="5"/>
        <v xml:space="preserve"> </v>
      </c>
      <c r="J21" s="244" t="b">
        <f t="shared" si="6"/>
        <v>0</v>
      </c>
      <c r="K21" s="208">
        <v>110223</v>
      </c>
      <c r="L21" s="209"/>
      <c r="M21" s="298" t="s">
        <v>198</v>
      </c>
      <c r="N21" s="209" t="s">
        <v>15</v>
      </c>
      <c r="O21" s="321">
        <f t="shared" si="1"/>
        <v>0</v>
      </c>
      <c r="P21" s="322"/>
    </row>
    <row r="22" spans="1:16" x14ac:dyDescent="0.4">
      <c r="A22" s="310" t="str">
        <f t="shared" ca="1" si="0"/>
        <v xml:space="preserve"> </v>
      </c>
      <c r="B22" s="241" t="b">
        <f t="shared" si="2"/>
        <v>0</v>
      </c>
      <c r="C22" s="310" t="s">
        <v>153</v>
      </c>
      <c r="D22" s="241" t="s">
        <v>153</v>
      </c>
      <c r="E22" s="314" t="s">
        <v>153</v>
      </c>
      <c r="F22" s="243" t="s">
        <v>153</v>
      </c>
      <c r="G22" s="316" t="str">
        <f t="shared" ca="1" si="3"/>
        <v xml:space="preserve"> </v>
      </c>
      <c r="H22" s="244" t="b">
        <f t="shared" si="4"/>
        <v>0</v>
      </c>
      <c r="I22" s="316" t="str">
        <f t="shared" ca="1" si="5"/>
        <v xml:space="preserve"> </v>
      </c>
      <c r="J22" s="244" t="b">
        <f t="shared" si="6"/>
        <v>0</v>
      </c>
      <c r="K22" s="208">
        <v>110296</v>
      </c>
      <c r="L22" s="209"/>
      <c r="M22" s="299" t="s">
        <v>199</v>
      </c>
      <c r="N22" s="209" t="s">
        <v>13</v>
      </c>
      <c r="O22" s="321">
        <f t="shared" si="1"/>
        <v>0</v>
      </c>
      <c r="P22" s="322"/>
    </row>
    <row r="23" spans="1:16" x14ac:dyDescent="0.4">
      <c r="A23" s="310" t="str">
        <f t="shared" ca="1" si="0"/>
        <v xml:space="preserve"> </v>
      </c>
      <c r="B23" s="241" t="b">
        <f t="shared" si="2"/>
        <v>0</v>
      </c>
      <c r="C23" s="310" t="s">
        <v>153</v>
      </c>
      <c r="D23" s="241" t="s">
        <v>153</v>
      </c>
      <c r="E23" s="314" t="s">
        <v>153</v>
      </c>
      <c r="F23" s="243" t="s">
        <v>153</v>
      </c>
      <c r="G23" s="316" t="str">
        <f t="shared" ca="1" si="3"/>
        <v xml:space="preserve"> </v>
      </c>
      <c r="H23" s="244" t="b">
        <f t="shared" si="4"/>
        <v>0</v>
      </c>
      <c r="I23" s="316" t="str">
        <f t="shared" ca="1" si="5"/>
        <v xml:space="preserve"> </v>
      </c>
      <c r="J23" s="244" t="b">
        <f t="shared" si="6"/>
        <v>0</v>
      </c>
      <c r="K23" s="208">
        <v>110297</v>
      </c>
      <c r="L23" s="209"/>
      <c r="M23" s="298" t="s">
        <v>200</v>
      </c>
      <c r="N23" s="209" t="s">
        <v>15</v>
      </c>
      <c r="O23" s="321">
        <f t="shared" si="1"/>
        <v>0</v>
      </c>
      <c r="P23" s="322"/>
    </row>
    <row r="24" spans="1:16" x14ac:dyDescent="0.4">
      <c r="A24" s="310" t="str">
        <f t="shared" ca="1" si="0"/>
        <v xml:space="preserve"> </v>
      </c>
      <c r="B24" s="241" t="b">
        <f t="shared" si="2"/>
        <v>0</v>
      </c>
      <c r="C24" s="310" t="s">
        <v>153</v>
      </c>
      <c r="D24" s="241" t="s">
        <v>153</v>
      </c>
      <c r="E24" s="314" t="s">
        <v>153</v>
      </c>
      <c r="F24" s="243" t="s">
        <v>153</v>
      </c>
      <c r="G24" s="316" t="str">
        <f t="shared" ca="1" si="3"/>
        <v xml:space="preserve"> </v>
      </c>
      <c r="H24" s="244" t="b">
        <f t="shared" si="4"/>
        <v>0</v>
      </c>
      <c r="I24" s="316" t="str">
        <f t="shared" ca="1" si="5"/>
        <v xml:space="preserve"> </v>
      </c>
      <c r="J24" s="244" t="b">
        <f t="shared" si="6"/>
        <v>0</v>
      </c>
      <c r="K24" s="208">
        <v>110301</v>
      </c>
      <c r="L24" s="209" t="s">
        <v>175</v>
      </c>
      <c r="M24" s="298" t="s">
        <v>14</v>
      </c>
      <c r="N24" s="209" t="s">
        <v>13</v>
      </c>
      <c r="O24" s="321">
        <f t="shared" si="1"/>
        <v>0</v>
      </c>
      <c r="P24" s="322"/>
    </row>
    <row r="25" spans="1:16" x14ac:dyDescent="0.4">
      <c r="A25" s="310" t="str">
        <f t="shared" ca="1" si="0"/>
        <v xml:space="preserve"> </v>
      </c>
      <c r="B25" s="241" t="b">
        <f t="shared" si="2"/>
        <v>0</v>
      </c>
      <c r="C25" s="310" t="s">
        <v>153</v>
      </c>
      <c r="D25" s="241" t="s">
        <v>153</v>
      </c>
      <c r="E25" s="314" t="s">
        <v>153</v>
      </c>
      <c r="F25" s="243" t="s">
        <v>153</v>
      </c>
      <c r="G25" s="316" t="str">
        <f t="shared" ca="1" si="3"/>
        <v xml:space="preserve"> </v>
      </c>
      <c r="H25" s="244" t="b">
        <f t="shared" si="4"/>
        <v>0</v>
      </c>
      <c r="I25" s="316" t="str">
        <f t="shared" ca="1" si="5"/>
        <v xml:space="preserve"> </v>
      </c>
      <c r="J25" s="244" t="b">
        <f t="shared" si="6"/>
        <v>0</v>
      </c>
      <c r="K25" s="208">
        <v>110302</v>
      </c>
      <c r="L25" s="209" t="s">
        <v>175</v>
      </c>
      <c r="M25" s="298" t="s">
        <v>201</v>
      </c>
      <c r="N25" s="209" t="s">
        <v>15</v>
      </c>
      <c r="O25" s="321">
        <f t="shared" si="1"/>
        <v>0</v>
      </c>
      <c r="P25" s="322"/>
    </row>
    <row r="26" spans="1:16" x14ac:dyDescent="0.4">
      <c r="A26" s="310" t="str">
        <f t="shared" ca="1" si="0"/>
        <v xml:space="preserve"> </v>
      </c>
      <c r="B26" s="241" t="b">
        <f t="shared" si="2"/>
        <v>0</v>
      </c>
      <c r="C26" s="310" t="s">
        <v>153</v>
      </c>
      <c r="D26" s="241" t="s">
        <v>153</v>
      </c>
      <c r="E26" s="314" t="s">
        <v>153</v>
      </c>
      <c r="F26" s="243" t="s">
        <v>153</v>
      </c>
      <c r="G26" s="316" t="str">
        <f t="shared" ca="1" si="3"/>
        <v xml:space="preserve"> </v>
      </c>
      <c r="H26" s="244" t="b">
        <f t="shared" si="4"/>
        <v>0</v>
      </c>
      <c r="I26" s="316" t="str">
        <f t="shared" ca="1" si="5"/>
        <v xml:space="preserve"> </v>
      </c>
      <c r="J26" s="244" t="b">
        <f t="shared" si="6"/>
        <v>0</v>
      </c>
      <c r="K26" s="208">
        <v>110303</v>
      </c>
      <c r="L26" s="209" t="s">
        <v>175</v>
      </c>
      <c r="M26" s="298" t="s">
        <v>16</v>
      </c>
      <c r="N26" s="209" t="s">
        <v>13</v>
      </c>
      <c r="O26" s="321">
        <f t="shared" si="1"/>
        <v>0</v>
      </c>
      <c r="P26" s="322"/>
    </row>
    <row r="27" spans="1:16" x14ac:dyDescent="0.4">
      <c r="A27" s="310" t="str">
        <f t="shared" ca="1" si="0"/>
        <v xml:space="preserve"> </v>
      </c>
      <c r="B27" s="241" t="b">
        <f t="shared" si="2"/>
        <v>0</v>
      </c>
      <c r="C27" s="310" t="s">
        <v>153</v>
      </c>
      <c r="D27" s="241" t="s">
        <v>153</v>
      </c>
      <c r="E27" s="314" t="s">
        <v>153</v>
      </c>
      <c r="F27" s="243" t="s">
        <v>153</v>
      </c>
      <c r="G27" s="316" t="str">
        <f t="shared" ca="1" si="3"/>
        <v xml:space="preserve"> </v>
      </c>
      <c r="H27" s="244" t="b">
        <f t="shared" si="4"/>
        <v>0</v>
      </c>
      <c r="I27" s="316" t="str">
        <f t="shared" ca="1" si="5"/>
        <v xml:space="preserve"> </v>
      </c>
      <c r="J27" s="244" t="b">
        <f t="shared" si="6"/>
        <v>0</v>
      </c>
      <c r="K27" s="208">
        <v>110304</v>
      </c>
      <c r="L27" s="209"/>
      <c r="M27" s="298" t="s">
        <v>202</v>
      </c>
      <c r="N27" s="209" t="s">
        <v>15</v>
      </c>
      <c r="O27" s="321">
        <f t="shared" si="1"/>
        <v>0</v>
      </c>
      <c r="P27" s="322"/>
    </row>
    <row r="28" spans="1:16" x14ac:dyDescent="0.4">
      <c r="A28" s="310" t="str">
        <f t="shared" ca="1" si="0"/>
        <v xml:space="preserve"> </v>
      </c>
      <c r="B28" s="241" t="b">
        <f t="shared" si="2"/>
        <v>0</v>
      </c>
      <c r="C28" s="310" t="s">
        <v>153</v>
      </c>
      <c r="D28" s="241" t="s">
        <v>153</v>
      </c>
      <c r="E28" s="314" t="s">
        <v>153</v>
      </c>
      <c r="F28" s="243" t="s">
        <v>153</v>
      </c>
      <c r="G28" s="316" t="str">
        <f t="shared" ca="1" si="3"/>
        <v xml:space="preserve"> </v>
      </c>
      <c r="H28" s="244" t="b">
        <f t="shared" si="4"/>
        <v>0</v>
      </c>
      <c r="I28" s="316" t="str">
        <f t="shared" ca="1" si="5"/>
        <v xml:space="preserve"> </v>
      </c>
      <c r="J28" s="244" t="b">
        <f t="shared" si="6"/>
        <v>0</v>
      </c>
      <c r="K28" s="208">
        <v>110305</v>
      </c>
      <c r="L28" s="209" t="s">
        <v>175</v>
      </c>
      <c r="M28" s="298" t="s">
        <v>203</v>
      </c>
      <c r="N28" s="209" t="s">
        <v>15</v>
      </c>
      <c r="O28" s="321">
        <f t="shared" si="1"/>
        <v>0</v>
      </c>
      <c r="P28" s="322"/>
    </row>
    <row r="29" spans="1:16" x14ac:dyDescent="0.4">
      <c r="A29" s="310" t="str">
        <f t="shared" ca="1" si="0"/>
        <v xml:space="preserve"> </v>
      </c>
      <c r="B29" s="241" t="b">
        <f t="shared" si="2"/>
        <v>0</v>
      </c>
      <c r="C29" s="310" t="s">
        <v>153</v>
      </c>
      <c r="D29" s="241" t="s">
        <v>153</v>
      </c>
      <c r="E29" s="314" t="s">
        <v>153</v>
      </c>
      <c r="F29" s="243" t="s">
        <v>153</v>
      </c>
      <c r="G29" s="316" t="str">
        <f t="shared" ca="1" si="3"/>
        <v xml:space="preserve"> </v>
      </c>
      <c r="H29" s="244" t="b">
        <f t="shared" si="4"/>
        <v>0</v>
      </c>
      <c r="I29" s="316" t="str">
        <f t="shared" ca="1" si="5"/>
        <v xml:space="preserve"> </v>
      </c>
      <c r="J29" s="244" t="b">
        <f t="shared" si="6"/>
        <v>0</v>
      </c>
      <c r="K29" s="208">
        <v>110306</v>
      </c>
      <c r="L29" s="209" t="s">
        <v>175</v>
      </c>
      <c r="M29" s="298" t="s">
        <v>204</v>
      </c>
      <c r="N29" s="209" t="s">
        <v>13</v>
      </c>
      <c r="O29" s="321">
        <f t="shared" si="1"/>
        <v>0</v>
      </c>
      <c r="P29" s="322"/>
    </row>
    <row r="30" spans="1:16" x14ac:dyDescent="0.4">
      <c r="A30" s="310" t="str">
        <f t="shared" ca="1" si="0"/>
        <v xml:space="preserve"> </v>
      </c>
      <c r="B30" s="241" t="b">
        <f t="shared" si="2"/>
        <v>0</v>
      </c>
      <c r="C30" s="310" t="s">
        <v>153</v>
      </c>
      <c r="D30" s="241" t="s">
        <v>153</v>
      </c>
      <c r="E30" s="314" t="s">
        <v>153</v>
      </c>
      <c r="F30" s="243" t="s">
        <v>153</v>
      </c>
      <c r="G30" s="316" t="str">
        <f t="shared" ca="1" si="3"/>
        <v xml:space="preserve"> </v>
      </c>
      <c r="H30" s="244" t="b">
        <f t="shared" si="4"/>
        <v>0</v>
      </c>
      <c r="I30" s="316" t="str">
        <f t="shared" ca="1" si="5"/>
        <v xml:space="preserve"> </v>
      </c>
      <c r="J30" s="244" t="b">
        <f t="shared" si="6"/>
        <v>0</v>
      </c>
      <c r="K30" s="208">
        <v>110307</v>
      </c>
      <c r="L30" s="209" t="s">
        <v>175</v>
      </c>
      <c r="M30" s="298" t="s">
        <v>205</v>
      </c>
      <c r="N30" s="209" t="s">
        <v>13</v>
      </c>
      <c r="O30" s="321">
        <f t="shared" si="1"/>
        <v>0</v>
      </c>
      <c r="P30" s="322"/>
    </row>
    <row r="31" spans="1:16" x14ac:dyDescent="0.4">
      <c r="A31" s="310" t="str">
        <f t="shared" ca="1" si="0"/>
        <v xml:space="preserve"> </v>
      </c>
      <c r="B31" s="241" t="b">
        <f t="shared" si="2"/>
        <v>0</v>
      </c>
      <c r="C31" s="310" t="s">
        <v>153</v>
      </c>
      <c r="D31" s="241" t="s">
        <v>153</v>
      </c>
      <c r="E31" s="314" t="s">
        <v>153</v>
      </c>
      <c r="F31" s="243" t="s">
        <v>153</v>
      </c>
      <c r="G31" s="316" t="str">
        <f t="shared" ca="1" si="3"/>
        <v xml:space="preserve"> </v>
      </c>
      <c r="H31" s="244" t="b">
        <f t="shared" si="4"/>
        <v>0</v>
      </c>
      <c r="I31" s="316" t="str">
        <f t="shared" ca="1" si="5"/>
        <v xml:space="preserve"> </v>
      </c>
      <c r="J31" s="244" t="b">
        <f t="shared" si="6"/>
        <v>0</v>
      </c>
      <c r="K31" s="208">
        <v>110308</v>
      </c>
      <c r="L31" s="209" t="s">
        <v>175</v>
      </c>
      <c r="M31" s="299" t="s">
        <v>206</v>
      </c>
      <c r="N31" s="209" t="s">
        <v>13</v>
      </c>
      <c r="O31" s="321">
        <f t="shared" si="1"/>
        <v>0</v>
      </c>
      <c r="P31" s="322"/>
    </row>
    <row r="32" spans="1:16" x14ac:dyDescent="0.4">
      <c r="A32" s="310" t="str">
        <f t="shared" ca="1" si="0"/>
        <v xml:space="preserve"> </v>
      </c>
      <c r="B32" s="241" t="b">
        <f t="shared" si="2"/>
        <v>0</v>
      </c>
      <c r="C32" s="310" t="s">
        <v>153</v>
      </c>
      <c r="D32" s="241" t="s">
        <v>153</v>
      </c>
      <c r="E32" s="314" t="s">
        <v>153</v>
      </c>
      <c r="F32" s="243" t="s">
        <v>153</v>
      </c>
      <c r="G32" s="316" t="str">
        <f t="shared" ca="1" si="3"/>
        <v xml:space="preserve"> </v>
      </c>
      <c r="H32" s="244" t="b">
        <f t="shared" si="4"/>
        <v>0</v>
      </c>
      <c r="I32" s="316" t="str">
        <f t="shared" ca="1" si="5"/>
        <v xml:space="preserve"> </v>
      </c>
      <c r="J32" s="244" t="b">
        <f t="shared" si="6"/>
        <v>0</v>
      </c>
      <c r="K32" s="208">
        <v>110396</v>
      </c>
      <c r="L32" s="209" t="s">
        <v>175</v>
      </c>
      <c r="M32" s="298" t="s">
        <v>207</v>
      </c>
      <c r="N32" s="209" t="s">
        <v>13</v>
      </c>
      <c r="O32" s="321">
        <f t="shared" si="1"/>
        <v>0</v>
      </c>
      <c r="P32" s="322"/>
    </row>
    <row r="33" spans="1:16" x14ac:dyDescent="0.4">
      <c r="A33" s="310" t="str">
        <f t="shared" ca="1" si="0"/>
        <v xml:space="preserve"> </v>
      </c>
      <c r="B33" s="241" t="b">
        <f t="shared" si="2"/>
        <v>0</v>
      </c>
      <c r="C33" s="310" t="s">
        <v>153</v>
      </c>
      <c r="D33" s="241" t="s">
        <v>153</v>
      </c>
      <c r="E33" s="314" t="s">
        <v>153</v>
      </c>
      <c r="F33" s="243" t="s">
        <v>153</v>
      </c>
      <c r="G33" s="316" t="str">
        <f t="shared" ca="1" si="3"/>
        <v xml:space="preserve"> </v>
      </c>
      <c r="H33" s="244" t="b">
        <f t="shared" si="4"/>
        <v>0</v>
      </c>
      <c r="I33" s="316" t="str">
        <f t="shared" ca="1" si="5"/>
        <v xml:space="preserve"> </v>
      </c>
      <c r="J33" s="244" t="b">
        <f t="shared" si="6"/>
        <v>0</v>
      </c>
      <c r="K33" s="208">
        <v>110397</v>
      </c>
      <c r="L33" s="209"/>
      <c r="M33" s="298" t="s">
        <v>208</v>
      </c>
      <c r="N33" s="209" t="s">
        <v>15</v>
      </c>
      <c r="O33" s="321">
        <f t="shared" si="1"/>
        <v>0</v>
      </c>
      <c r="P33" s="322"/>
    </row>
    <row r="34" spans="1:16" x14ac:dyDescent="0.4">
      <c r="A34" s="310" t="str">
        <f t="shared" ca="1" si="0"/>
        <v xml:space="preserve"> </v>
      </c>
      <c r="B34" s="241" t="b">
        <f t="shared" si="2"/>
        <v>0</v>
      </c>
      <c r="C34" s="310" t="s">
        <v>153</v>
      </c>
      <c r="D34" s="241" t="s">
        <v>153</v>
      </c>
      <c r="E34" s="314" t="s">
        <v>153</v>
      </c>
      <c r="F34" s="243" t="s">
        <v>153</v>
      </c>
      <c r="G34" s="316" t="str">
        <f t="shared" ca="1" si="3"/>
        <v xml:space="preserve"> </v>
      </c>
      <c r="H34" s="244" t="b">
        <f t="shared" si="4"/>
        <v>0</v>
      </c>
      <c r="I34" s="316" t="str">
        <f t="shared" ca="1" si="5"/>
        <v xml:space="preserve"> </v>
      </c>
      <c r="J34" s="244" t="b">
        <f t="shared" si="6"/>
        <v>0</v>
      </c>
      <c r="K34" s="208">
        <v>110401</v>
      </c>
      <c r="L34" s="209" t="s">
        <v>175</v>
      </c>
      <c r="M34" s="298" t="s">
        <v>209</v>
      </c>
      <c r="N34" s="209" t="s">
        <v>13</v>
      </c>
      <c r="O34" s="321">
        <f t="shared" si="1"/>
        <v>0</v>
      </c>
      <c r="P34" s="322"/>
    </row>
    <row r="35" spans="1:16" x14ac:dyDescent="0.4">
      <c r="A35" s="310" t="str">
        <f t="shared" ca="1" si="0"/>
        <v xml:space="preserve"> </v>
      </c>
      <c r="B35" s="241" t="b">
        <f t="shared" si="2"/>
        <v>0</v>
      </c>
      <c r="C35" s="310" t="s">
        <v>153</v>
      </c>
      <c r="D35" s="241" t="s">
        <v>153</v>
      </c>
      <c r="E35" s="314" t="s">
        <v>153</v>
      </c>
      <c r="F35" s="243" t="s">
        <v>153</v>
      </c>
      <c r="G35" s="316" t="str">
        <f t="shared" ca="1" si="3"/>
        <v xml:space="preserve"> </v>
      </c>
      <c r="H35" s="244" t="b">
        <f t="shared" si="4"/>
        <v>0</v>
      </c>
      <c r="I35" s="316" t="str">
        <f t="shared" ca="1" si="5"/>
        <v xml:space="preserve"> </v>
      </c>
      <c r="J35" s="244" t="b">
        <f t="shared" si="6"/>
        <v>0</v>
      </c>
      <c r="K35" s="208">
        <v>110402</v>
      </c>
      <c r="L35" s="209" t="s">
        <v>175</v>
      </c>
      <c r="M35" s="298" t="s">
        <v>210</v>
      </c>
      <c r="N35" s="209" t="s">
        <v>13</v>
      </c>
      <c r="O35" s="321">
        <f t="shared" si="1"/>
        <v>0</v>
      </c>
      <c r="P35" s="322"/>
    </row>
    <row r="36" spans="1:16" x14ac:dyDescent="0.4">
      <c r="A36" s="310" t="str">
        <f t="shared" ca="1" si="0"/>
        <v xml:space="preserve"> </v>
      </c>
      <c r="B36" s="241" t="b">
        <f t="shared" si="2"/>
        <v>0</v>
      </c>
      <c r="C36" s="310" t="s">
        <v>153</v>
      </c>
      <c r="D36" s="241" t="s">
        <v>153</v>
      </c>
      <c r="E36" s="314" t="s">
        <v>153</v>
      </c>
      <c r="F36" s="243" t="s">
        <v>153</v>
      </c>
      <c r="G36" s="316" t="str">
        <f t="shared" ca="1" si="3"/>
        <v xml:space="preserve"> </v>
      </c>
      <c r="H36" s="244" t="b">
        <f t="shared" si="4"/>
        <v>0</v>
      </c>
      <c r="I36" s="316" t="str">
        <f t="shared" ca="1" si="5"/>
        <v xml:space="preserve"> </v>
      </c>
      <c r="J36" s="244" t="b">
        <f t="shared" si="6"/>
        <v>0</v>
      </c>
      <c r="K36" s="208">
        <v>110403</v>
      </c>
      <c r="L36" s="209" t="s">
        <v>175</v>
      </c>
      <c r="M36" s="298" t="s">
        <v>211</v>
      </c>
      <c r="N36" s="209" t="s">
        <v>13</v>
      </c>
      <c r="O36" s="321">
        <f t="shared" si="1"/>
        <v>0</v>
      </c>
      <c r="P36" s="322"/>
    </row>
    <row r="37" spans="1:16" x14ac:dyDescent="0.4">
      <c r="A37" s="310" t="str">
        <f t="shared" ca="1" si="0"/>
        <v xml:space="preserve"> </v>
      </c>
      <c r="B37" s="241" t="b">
        <f t="shared" si="2"/>
        <v>0</v>
      </c>
      <c r="C37" s="310" t="s">
        <v>153</v>
      </c>
      <c r="D37" s="241" t="s">
        <v>153</v>
      </c>
      <c r="E37" s="314" t="s">
        <v>153</v>
      </c>
      <c r="F37" s="243" t="s">
        <v>153</v>
      </c>
      <c r="G37" s="316" t="str">
        <f t="shared" ca="1" si="3"/>
        <v xml:space="preserve"> </v>
      </c>
      <c r="H37" s="244" t="b">
        <f t="shared" si="4"/>
        <v>0</v>
      </c>
      <c r="I37" s="316" t="str">
        <f t="shared" ca="1" si="5"/>
        <v xml:space="preserve"> </v>
      </c>
      <c r="J37" s="244" t="b">
        <f t="shared" si="6"/>
        <v>0</v>
      </c>
      <c r="K37" s="208">
        <v>110404</v>
      </c>
      <c r="L37" s="209" t="s">
        <v>175</v>
      </c>
      <c r="M37" s="298" t="s">
        <v>212</v>
      </c>
      <c r="N37" s="209" t="s">
        <v>13</v>
      </c>
      <c r="O37" s="321">
        <f t="shared" si="1"/>
        <v>0</v>
      </c>
      <c r="P37" s="322"/>
    </row>
    <row r="38" spans="1:16" x14ac:dyDescent="0.4">
      <c r="A38" s="310" t="str">
        <f t="shared" ca="1" si="0"/>
        <v xml:space="preserve"> </v>
      </c>
      <c r="B38" s="241" t="b">
        <f t="shared" si="2"/>
        <v>0</v>
      </c>
      <c r="C38" s="310" t="s">
        <v>153</v>
      </c>
      <c r="D38" s="241" t="s">
        <v>153</v>
      </c>
      <c r="E38" s="314" t="s">
        <v>153</v>
      </c>
      <c r="F38" s="243" t="s">
        <v>153</v>
      </c>
      <c r="G38" s="316" t="str">
        <f t="shared" ca="1" si="3"/>
        <v xml:space="preserve"> </v>
      </c>
      <c r="H38" s="244" t="b">
        <f t="shared" si="4"/>
        <v>0</v>
      </c>
      <c r="I38" s="316" t="str">
        <f t="shared" ca="1" si="5"/>
        <v xml:space="preserve"> </v>
      </c>
      <c r="J38" s="244" t="b">
        <f t="shared" si="6"/>
        <v>0</v>
      </c>
      <c r="K38" s="208">
        <v>110405</v>
      </c>
      <c r="L38" s="209" t="s">
        <v>175</v>
      </c>
      <c r="M38" s="298" t="s">
        <v>213</v>
      </c>
      <c r="N38" s="209" t="s">
        <v>13</v>
      </c>
      <c r="O38" s="321">
        <f t="shared" si="1"/>
        <v>0</v>
      </c>
      <c r="P38" s="322"/>
    </row>
    <row r="39" spans="1:16" x14ac:dyDescent="0.4">
      <c r="A39" s="310" t="str">
        <f t="shared" ref="A39:A41" ca="1" si="7">IF(B39,COUNTIF(OFFSET(B39,ROW()*-1+3,,ROW()-2),TRUE)," ")</f>
        <v xml:space="preserve"> </v>
      </c>
      <c r="B39" s="241" t="b">
        <f t="shared" ref="B39:B41" si="8">O39&lt;&gt;0</f>
        <v>0</v>
      </c>
      <c r="C39" s="310" t="s">
        <v>153</v>
      </c>
      <c r="D39" s="241" t="s">
        <v>153</v>
      </c>
      <c r="E39" s="314" t="s">
        <v>153</v>
      </c>
      <c r="F39" s="243" t="s">
        <v>153</v>
      </c>
      <c r="G39" s="316" t="str">
        <f t="shared" ref="G39:G41" ca="1" si="9">IF(H39,COUNTIF(OFFSET(H39,ROW()*-1+3,,ROW()-2),TRUE)," ")</f>
        <v xml:space="preserve"> </v>
      </c>
      <c r="H39" s="244" t="b">
        <f t="shared" ref="H39:H41" si="10">AND(N39="借",O39&lt;&gt;0)</f>
        <v>0</v>
      </c>
      <c r="I39" s="316" t="str">
        <f t="shared" ref="I39:I41" ca="1" si="11">IF(J39,COUNTIF(OFFSET(J39,ROW()*-1+3,,ROW()-2),TRUE)," ")</f>
        <v xml:space="preserve"> </v>
      </c>
      <c r="J39" s="244" t="b">
        <f t="shared" ref="J39:J41" si="12">AND(N39="貸",O39&lt;&gt;0)</f>
        <v>0</v>
      </c>
      <c r="K39" s="208">
        <v>110496</v>
      </c>
      <c r="L39" s="209" t="s">
        <v>175</v>
      </c>
      <c r="M39" s="298" t="s">
        <v>214</v>
      </c>
      <c r="N39" s="209" t="s">
        <v>13</v>
      </c>
      <c r="O39" s="321">
        <f t="shared" ref="O39:O41" si="13">IF(L39="Y",IF($N39="借",SUMPRODUCT((傳票日期&lt;=資產負債表日)*(傳票科目=$K39)*(傳票借方))-SUMPRODUCT((傳票日期&lt;=資產負債表日)*(傳票科目=$K39)*(傳票貸方)),SUMPRODUCT((傳票日期&lt;=資產負債表日)*(傳票科目=$K39)*(傳票貸方))-SUMPRODUCT((傳票日期&lt;=資產負債表日)*(傳票科目=$K39)*(傳票借方))),0)</f>
        <v>0</v>
      </c>
      <c r="P39" s="322"/>
    </row>
    <row r="40" spans="1:16" x14ac:dyDescent="0.4">
      <c r="A40" s="310" t="str">
        <f t="shared" ca="1" si="7"/>
        <v xml:space="preserve"> </v>
      </c>
      <c r="B40" s="241" t="b">
        <f t="shared" si="8"/>
        <v>0</v>
      </c>
      <c r="C40" s="310" t="s">
        <v>153</v>
      </c>
      <c r="D40" s="241" t="s">
        <v>153</v>
      </c>
      <c r="E40" s="314" t="s">
        <v>153</v>
      </c>
      <c r="F40" s="243" t="s">
        <v>153</v>
      </c>
      <c r="G40" s="316" t="str">
        <f t="shared" ca="1" si="9"/>
        <v xml:space="preserve"> </v>
      </c>
      <c r="H40" s="244" t="b">
        <f t="shared" si="10"/>
        <v>0</v>
      </c>
      <c r="I40" s="316" t="str">
        <f t="shared" ca="1" si="11"/>
        <v xml:space="preserve"> </v>
      </c>
      <c r="J40" s="244" t="b">
        <f t="shared" si="12"/>
        <v>0</v>
      </c>
      <c r="K40" s="208">
        <v>119601</v>
      </c>
      <c r="L40" s="209" t="s">
        <v>175</v>
      </c>
      <c r="M40" s="298" t="s">
        <v>18</v>
      </c>
      <c r="N40" s="209" t="s">
        <v>13</v>
      </c>
      <c r="O40" s="321">
        <f t="shared" si="13"/>
        <v>0</v>
      </c>
      <c r="P40" s="322"/>
    </row>
    <row r="41" spans="1:16" x14ac:dyDescent="0.4">
      <c r="A41" s="310" t="str">
        <f t="shared" ca="1" si="7"/>
        <v xml:space="preserve"> </v>
      </c>
      <c r="B41" s="241" t="b">
        <f t="shared" si="8"/>
        <v>0</v>
      </c>
      <c r="C41" s="310" t="s">
        <v>153</v>
      </c>
      <c r="D41" s="241" t="s">
        <v>153</v>
      </c>
      <c r="E41" s="314" t="s">
        <v>153</v>
      </c>
      <c r="F41" s="243" t="s">
        <v>153</v>
      </c>
      <c r="G41" s="316" t="str">
        <f t="shared" ca="1" si="9"/>
        <v xml:space="preserve"> </v>
      </c>
      <c r="H41" s="244" t="b">
        <f t="shared" si="10"/>
        <v>0</v>
      </c>
      <c r="I41" s="316" t="str">
        <f t="shared" ca="1" si="11"/>
        <v xml:space="preserve"> </v>
      </c>
      <c r="J41" s="244" t="b">
        <f t="shared" si="12"/>
        <v>0</v>
      </c>
      <c r="K41" s="208">
        <v>119602</v>
      </c>
      <c r="L41" s="209" t="s">
        <v>175</v>
      </c>
      <c r="M41" s="298" t="s">
        <v>215</v>
      </c>
      <c r="N41" s="209" t="s">
        <v>13</v>
      </c>
      <c r="O41" s="321">
        <f t="shared" si="13"/>
        <v>0</v>
      </c>
      <c r="P41" s="322"/>
    </row>
    <row r="42" spans="1:16" x14ac:dyDescent="0.4">
      <c r="A42" s="310" t="str">
        <f t="shared" ca="1" si="0"/>
        <v xml:space="preserve"> </v>
      </c>
      <c r="B42" s="241" t="b">
        <f t="shared" si="2"/>
        <v>0</v>
      </c>
      <c r="C42" s="310" t="s">
        <v>153</v>
      </c>
      <c r="D42" s="241" t="s">
        <v>153</v>
      </c>
      <c r="E42" s="314" t="s">
        <v>153</v>
      </c>
      <c r="F42" s="243" t="s">
        <v>153</v>
      </c>
      <c r="G42" s="316" t="str">
        <f t="shared" ca="1" si="3"/>
        <v xml:space="preserve"> </v>
      </c>
      <c r="H42" s="244" t="b">
        <f t="shared" si="4"/>
        <v>0</v>
      </c>
      <c r="I42" s="316" t="str">
        <f t="shared" ca="1" si="5"/>
        <v xml:space="preserve"> </v>
      </c>
      <c r="J42" s="244" t="b">
        <f t="shared" si="6"/>
        <v>0</v>
      </c>
      <c r="K42" s="208">
        <v>119603</v>
      </c>
      <c r="L42" s="209" t="s">
        <v>175</v>
      </c>
      <c r="M42" s="298" t="s">
        <v>216</v>
      </c>
      <c r="N42" s="209" t="s">
        <v>13</v>
      </c>
      <c r="O42" s="321">
        <f t="shared" si="1"/>
        <v>0</v>
      </c>
      <c r="P42" s="322"/>
    </row>
    <row r="43" spans="1:16" x14ac:dyDescent="0.4">
      <c r="A43" s="310" t="str">
        <f t="shared" ca="1" si="0"/>
        <v xml:space="preserve"> </v>
      </c>
      <c r="B43" s="241" t="b">
        <f t="shared" si="2"/>
        <v>0</v>
      </c>
      <c r="C43" s="310" t="s">
        <v>153</v>
      </c>
      <c r="D43" s="241" t="s">
        <v>153</v>
      </c>
      <c r="E43" s="314" t="s">
        <v>153</v>
      </c>
      <c r="F43" s="243" t="s">
        <v>153</v>
      </c>
      <c r="G43" s="316" t="str">
        <f t="shared" ca="1" si="3"/>
        <v xml:space="preserve"> </v>
      </c>
      <c r="H43" s="244" t="b">
        <f t="shared" si="4"/>
        <v>0</v>
      </c>
      <c r="I43" s="316" t="str">
        <f t="shared" ca="1" si="5"/>
        <v xml:space="preserve"> </v>
      </c>
      <c r="J43" s="244" t="b">
        <f t="shared" si="6"/>
        <v>0</v>
      </c>
      <c r="K43" s="208">
        <v>119604</v>
      </c>
      <c r="L43" s="209" t="s">
        <v>175</v>
      </c>
      <c r="M43" s="298" t="s">
        <v>217</v>
      </c>
      <c r="N43" s="209" t="s">
        <v>13</v>
      </c>
      <c r="O43" s="321">
        <f t="shared" si="1"/>
        <v>0</v>
      </c>
      <c r="P43" s="322"/>
    </row>
    <row r="44" spans="1:16" ht="17" customHeight="1" x14ac:dyDescent="0.4">
      <c r="A44" s="310" t="str">
        <f t="shared" ca="1" si="0"/>
        <v xml:space="preserve"> </v>
      </c>
      <c r="B44" s="241" t="b">
        <f t="shared" si="2"/>
        <v>0</v>
      </c>
      <c r="C44" s="310" t="s">
        <v>153</v>
      </c>
      <c r="D44" s="241" t="s">
        <v>153</v>
      </c>
      <c r="E44" s="314" t="s">
        <v>153</v>
      </c>
      <c r="F44" s="243" t="s">
        <v>153</v>
      </c>
      <c r="G44" s="316" t="s">
        <v>153</v>
      </c>
      <c r="H44" s="244" t="s">
        <v>153</v>
      </c>
      <c r="I44" s="316" t="s">
        <v>153</v>
      </c>
      <c r="J44" s="244" t="s">
        <v>153</v>
      </c>
      <c r="L44" s="185"/>
      <c r="M44" s="180" t="s">
        <v>138</v>
      </c>
      <c r="O44" s="321">
        <f>SUMIF(N4:N43,"借",O4:O43)-SUMIF(N4:N43,"貸",O4:O43)</f>
        <v>0</v>
      </c>
      <c r="P44" s="322"/>
    </row>
    <row r="45" spans="1:16" s="204" customFormat="1" ht="17" hidden="1" customHeight="1" x14ac:dyDescent="0.15">
      <c r="A45" s="310" t="str">
        <f t="shared" ca="1" si="0"/>
        <v xml:space="preserve"> </v>
      </c>
      <c r="B45" s="247" t="b">
        <f>B44</f>
        <v>0</v>
      </c>
      <c r="C45" s="310" t="s">
        <v>153</v>
      </c>
      <c r="D45" s="241" t="s">
        <v>153</v>
      </c>
      <c r="E45" s="314" t="s">
        <v>153</v>
      </c>
      <c r="F45" s="243" t="s">
        <v>153</v>
      </c>
      <c r="G45" s="316" t="s">
        <v>153</v>
      </c>
      <c r="H45" s="244" t="s">
        <v>153</v>
      </c>
      <c r="I45" s="316" t="s">
        <v>153</v>
      </c>
      <c r="J45" s="244" t="s">
        <v>153</v>
      </c>
      <c r="K45" s="202"/>
      <c r="L45" s="202"/>
      <c r="M45" s="258"/>
      <c r="N45" s="203"/>
      <c r="O45" s="323"/>
      <c r="P45" s="324"/>
    </row>
    <row r="46" spans="1:16" ht="17" customHeight="1" x14ac:dyDescent="0.4">
      <c r="A46" s="310" t="str">
        <f t="shared" ca="1" si="0"/>
        <v xml:space="preserve"> </v>
      </c>
      <c r="B46" s="248" t="b">
        <f>B65</f>
        <v>0</v>
      </c>
      <c r="C46" s="310" t="s">
        <v>153</v>
      </c>
      <c r="D46" s="241" t="s">
        <v>153</v>
      </c>
      <c r="E46" s="314" t="s">
        <v>153</v>
      </c>
      <c r="F46" s="243" t="s">
        <v>153</v>
      </c>
      <c r="G46" s="316" t="s">
        <v>153</v>
      </c>
      <c r="H46" s="244" t="s">
        <v>153</v>
      </c>
      <c r="I46" s="316" t="s">
        <v>153</v>
      </c>
      <c r="J46" s="244" t="s">
        <v>153</v>
      </c>
      <c r="K46" s="184"/>
      <c r="L46" s="185"/>
      <c r="M46" s="45" t="s">
        <v>218</v>
      </c>
      <c r="N46" s="42"/>
      <c r="O46" s="320"/>
      <c r="P46" s="320"/>
    </row>
    <row r="47" spans="1:16" x14ac:dyDescent="0.4">
      <c r="A47" s="310" t="str">
        <f t="shared" ca="1" si="0"/>
        <v xml:space="preserve"> </v>
      </c>
      <c r="B47" s="241" t="b">
        <f t="shared" ref="B47:B65" si="14">O47&lt;&gt;0</f>
        <v>0</v>
      </c>
      <c r="C47" s="310" t="s">
        <v>153</v>
      </c>
      <c r="D47" s="241" t="s">
        <v>153</v>
      </c>
      <c r="E47" s="314" t="s">
        <v>153</v>
      </c>
      <c r="F47" s="243" t="s">
        <v>153</v>
      </c>
      <c r="G47" s="316" t="str">
        <f t="shared" ref="G47:G64" ca="1" si="15">IF(H47,COUNTIF(OFFSET(H47,ROW()*-1+3,,ROW()-2),TRUE)," ")</f>
        <v xml:space="preserve"> </v>
      </c>
      <c r="H47" s="244" t="b">
        <f t="shared" si="4"/>
        <v>0</v>
      </c>
      <c r="I47" s="316" t="str">
        <f t="shared" ref="I47:I64" ca="1" si="16">IF(J47,COUNTIF(OFFSET(J47,ROW()*-1+3,,ROW()-2),TRUE)," ")</f>
        <v xml:space="preserve"> </v>
      </c>
      <c r="J47" s="244" t="b">
        <f t="shared" si="6"/>
        <v>0</v>
      </c>
      <c r="K47" s="210">
        <v>120101</v>
      </c>
      <c r="L47" s="209" t="s">
        <v>175</v>
      </c>
      <c r="M47" s="300" t="s">
        <v>219</v>
      </c>
      <c r="N47" s="209" t="s">
        <v>13</v>
      </c>
      <c r="O47" s="321">
        <f t="shared" ref="O47:O64" si="17">IF(L47="Y",IF($N47="借",SUMPRODUCT((傳票日期&lt;=資產負債表日)*(傳票科目=$K47)*(傳票借方))-SUMPRODUCT((傳票日期&lt;=資產負債表日)*(傳票科目=$K47)*(傳票貸方)),SUMPRODUCT((傳票日期&lt;=資產負債表日)*(傳票科目=$K47)*(傳票貸方))-SUMPRODUCT((傳票日期&lt;=資產負債表日)*(傳票科目=$K47)*(傳票借方))),0)</f>
        <v>0</v>
      </c>
      <c r="P47" s="322"/>
    </row>
    <row r="48" spans="1:16" x14ac:dyDescent="0.4">
      <c r="A48" s="310" t="str">
        <f t="shared" ca="1" si="0"/>
        <v xml:space="preserve"> </v>
      </c>
      <c r="B48" s="241" t="b">
        <f t="shared" si="14"/>
        <v>0</v>
      </c>
      <c r="C48" s="310" t="s">
        <v>153</v>
      </c>
      <c r="D48" s="241" t="s">
        <v>153</v>
      </c>
      <c r="E48" s="314" t="s">
        <v>153</v>
      </c>
      <c r="F48" s="243" t="s">
        <v>153</v>
      </c>
      <c r="G48" s="316" t="str">
        <f t="shared" ca="1" si="15"/>
        <v xml:space="preserve"> </v>
      </c>
      <c r="H48" s="244" t="b">
        <f t="shared" si="4"/>
        <v>0</v>
      </c>
      <c r="I48" s="316" t="str">
        <f t="shared" ca="1" si="16"/>
        <v xml:space="preserve"> </v>
      </c>
      <c r="J48" s="244" t="b">
        <f t="shared" si="6"/>
        <v>0</v>
      </c>
      <c r="K48" s="210">
        <v>120102</v>
      </c>
      <c r="L48" s="209"/>
      <c r="M48" s="301" t="s">
        <v>220</v>
      </c>
      <c r="N48" s="209" t="s">
        <v>13</v>
      </c>
      <c r="O48" s="321">
        <f t="shared" si="17"/>
        <v>0</v>
      </c>
      <c r="P48" s="322"/>
    </row>
    <row r="49" spans="1:16" x14ac:dyDescent="0.4">
      <c r="A49" s="310" t="str">
        <f t="shared" ca="1" si="0"/>
        <v xml:space="preserve"> </v>
      </c>
      <c r="B49" s="241" t="b">
        <f t="shared" si="14"/>
        <v>0</v>
      </c>
      <c r="C49" s="310" t="s">
        <v>153</v>
      </c>
      <c r="D49" s="241" t="s">
        <v>153</v>
      </c>
      <c r="E49" s="314" t="s">
        <v>153</v>
      </c>
      <c r="F49" s="243" t="s">
        <v>153</v>
      </c>
      <c r="G49" s="316" t="str">
        <f t="shared" ca="1" si="15"/>
        <v xml:space="preserve"> </v>
      </c>
      <c r="H49" s="244" t="b">
        <f t="shared" si="4"/>
        <v>0</v>
      </c>
      <c r="I49" s="316" t="str">
        <f t="shared" ca="1" si="16"/>
        <v xml:space="preserve"> </v>
      </c>
      <c r="J49" s="244" t="b">
        <f t="shared" si="6"/>
        <v>0</v>
      </c>
      <c r="K49" s="210">
        <v>120196</v>
      </c>
      <c r="L49" s="209"/>
      <c r="M49" s="300" t="s">
        <v>221</v>
      </c>
      <c r="N49" s="209" t="s">
        <v>13</v>
      </c>
      <c r="O49" s="321">
        <f t="shared" si="17"/>
        <v>0</v>
      </c>
      <c r="P49" s="322"/>
    </row>
    <row r="50" spans="1:16" x14ac:dyDescent="0.4">
      <c r="A50" s="310" t="str">
        <f t="shared" ca="1" si="0"/>
        <v xml:space="preserve"> </v>
      </c>
      <c r="B50" s="241" t="b">
        <f t="shared" si="14"/>
        <v>0</v>
      </c>
      <c r="C50" s="310" t="s">
        <v>153</v>
      </c>
      <c r="D50" s="241" t="s">
        <v>153</v>
      </c>
      <c r="E50" s="314" t="s">
        <v>153</v>
      </c>
      <c r="F50" s="243" t="s">
        <v>153</v>
      </c>
      <c r="G50" s="316" t="str">
        <f t="shared" ca="1" si="15"/>
        <v xml:space="preserve"> </v>
      </c>
      <c r="H50" s="244" t="b">
        <f t="shared" si="4"/>
        <v>0</v>
      </c>
      <c r="I50" s="316" t="str">
        <f t="shared" ca="1" si="16"/>
        <v xml:space="preserve"> </v>
      </c>
      <c r="J50" s="244" t="b">
        <f t="shared" si="6"/>
        <v>0</v>
      </c>
      <c r="K50" s="210">
        <v>120201</v>
      </c>
      <c r="L50" s="209"/>
      <c r="M50" s="300" t="s">
        <v>222</v>
      </c>
      <c r="N50" s="209" t="s">
        <v>13</v>
      </c>
      <c r="O50" s="321">
        <f t="shared" si="17"/>
        <v>0</v>
      </c>
      <c r="P50" s="322"/>
    </row>
    <row r="51" spans="1:16" x14ac:dyDescent="0.4">
      <c r="A51" s="310" t="str">
        <f t="shared" ca="1" si="0"/>
        <v xml:space="preserve"> </v>
      </c>
      <c r="B51" s="241" t="b">
        <f t="shared" si="14"/>
        <v>0</v>
      </c>
      <c r="C51" s="310" t="s">
        <v>153</v>
      </c>
      <c r="D51" s="241" t="s">
        <v>153</v>
      </c>
      <c r="E51" s="314" t="s">
        <v>153</v>
      </c>
      <c r="F51" s="243" t="s">
        <v>153</v>
      </c>
      <c r="G51" s="316" t="str">
        <f t="shared" ca="1" si="15"/>
        <v xml:space="preserve"> </v>
      </c>
      <c r="H51" s="244" t="b">
        <f t="shared" si="4"/>
        <v>0</v>
      </c>
      <c r="I51" s="316" t="str">
        <f t="shared" ca="1" si="16"/>
        <v xml:space="preserve"> </v>
      </c>
      <c r="J51" s="244" t="b">
        <f t="shared" si="6"/>
        <v>0</v>
      </c>
      <c r="K51" s="210">
        <v>120202</v>
      </c>
      <c r="L51" s="209"/>
      <c r="M51" s="300" t="s">
        <v>223</v>
      </c>
      <c r="N51" s="209" t="s">
        <v>15</v>
      </c>
      <c r="O51" s="321">
        <f t="shared" si="17"/>
        <v>0</v>
      </c>
      <c r="P51" s="322"/>
    </row>
    <row r="52" spans="1:16" x14ac:dyDescent="0.4">
      <c r="A52" s="310" t="str">
        <f t="shared" ca="1" si="0"/>
        <v xml:space="preserve"> </v>
      </c>
      <c r="B52" s="241" t="b">
        <f t="shared" si="14"/>
        <v>0</v>
      </c>
      <c r="C52" s="310" t="s">
        <v>153</v>
      </c>
      <c r="D52" s="241" t="s">
        <v>153</v>
      </c>
      <c r="E52" s="314" t="s">
        <v>153</v>
      </c>
      <c r="F52" s="243" t="s">
        <v>153</v>
      </c>
      <c r="G52" s="316" t="str">
        <f t="shared" ca="1" si="15"/>
        <v xml:space="preserve"> </v>
      </c>
      <c r="H52" s="244" t="b">
        <f t="shared" si="4"/>
        <v>0</v>
      </c>
      <c r="I52" s="316" t="str">
        <f t="shared" ca="1" si="16"/>
        <v xml:space="preserve"> </v>
      </c>
      <c r="J52" s="244" t="b">
        <f t="shared" si="6"/>
        <v>0</v>
      </c>
      <c r="K52" s="210">
        <v>120205</v>
      </c>
      <c r="L52" s="209"/>
      <c r="M52" s="300" t="s">
        <v>224</v>
      </c>
      <c r="N52" s="209" t="s">
        <v>13</v>
      </c>
      <c r="O52" s="321">
        <f t="shared" si="17"/>
        <v>0</v>
      </c>
      <c r="P52" s="322"/>
    </row>
    <row r="53" spans="1:16" x14ac:dyDescent="0.4">
      <c r="A53" s="310" t="str">
        <f t="shared" ca="1" si="0"/>
        <v xml:space="preserve"> </v>
      </c>
      <c r="B53" s="241" t="b">
        <f t="shared" si="14"/>
        <v>0</v>
      </c>
      <c r="C53" s="310" t="s">
        <v>153</v>
      </c>
      <c r="D53" s="241" t="s">
        <v>153</v>
      </c>
      <c r="E53" s="314" t="s">
        <v>153</v>
      </c>
      <c r="F53" s="243" t="s">
        <v>153</v>
      </c>
      <c r="G53" s="316" t="str">
        <f t="shared" ca="1" si="15"/>
        <v xml:space="preserve"> </v>
      </c>
      <c r="H53" s="244" t="b">
        <f t="shared" si="4"/>
        <v>0</v>
      </c>
      <c r="I53" s="316" t="str">
        <f t="shared" ca="1" si="16"/>
        <v xml:space="preserve"> </v>
      </c>
      <c r="J53" s="244" t="b">
        <f t="shared" si="6"/>
        <v>0</v>
      </c>
      <c r="K53" s="210">
        <v>120206</v>
      </c>
      <c r="L53" s="209"/>
      <c r="M53" s="300" t="s">
        <v>225</v>
      </c>
      <c r="N53" s="209" t="s">
        <v>15</v>
      </c>
      <c r="O53" s="321">
        <f t="shared" si="17"/>
        <v>0</v>
      </c>
      <c r="P53" s="322"/>
    </row>
    <row r="54" spans="1:16" x14ac:dyDescent="0.4">
      <c r="A54" s="310" t="str">
        <f t="shared" ca="1" si="0"/>
        <v xml:space="preserve"> </v>
      </c>
      <c r="B54" s="241" t="b">
        <f t="shared" si="14"/>
        <v>0</v>
      </c>
      <c r="C54" s="310" t="s">
        <v>153</v>
      </c>
      <c r="D54" s="241" t="s">
        <v>153</v>
      </c>
      <c r="E54" s="314" t="s">
        <v>153</v>
      </c>
      <c r="F54" s="243" t="s">
        <v>153</v>
      </c>
      <c r="G54" s="316" t="str">
        <f t="shared" ca="1" si="15"/>
        <v xml:space="preserve"> </v>
      </c>
      <c r="H54" s="244" t="b">
        <f t="shared" si="4"/>
        <v>0</v>
      </c>
      <c r="I54" s="316" t="str">
        <f t="shared" ca="1" si="16"/>
        <v xml:space="preserve"> </v>
      </c>
      <c r="J54" s="244" t="b">
        <f t="shared" si="6"/>
        <v>0</v>
      </c>
      <c r="K54" s="210">
        <v>120207</v>
      </c>
      <c r="L54" s="209"/>
      <c r="M54" s="300" t="s">
        <v>226</v>
      </c>
      <c r="N54" s="209" t="s">
        <v>15</v>
      </c>
      <c r="O54" s="321">
        <f t="shared" si="17"/>
        <v>0</v>
      </c>
      <c r="P54" s="322"/>
    </row>
    <row r="55" spans="1:16" x14ac:dyDescent="0.4">
      <c r="A55" s="310" t="str">
        <f t="shared" ca="1" si="0"/>
        <v xml:space="preserve"> </v>
      </c>
      <c r="B55" s="241" t="b">
        <f t="shared" si="14"/>
        <v>0</v>
      </c>
      <c r="C55" s="310" t="s">
        <v>153</v>
      </c>
      <c r="D55" s="241" t="s">
        <v>153</v>
      </c>
      <c r="E55" s="314" t="s">
        <v>153</v>
      </c>
      <c r="F55" s="243" t="s">
        <v>153</v>
      </c>
      <c r="G55" s="316" t="str">
        <f t="shared" ca="1" si="15"/>
        <v xml:space="preserve"> </v>
      </c>
      <c r="H55" s="244" t="b">
        <f t="shared" si="4"/>
        <v>0</v>
      </c>
      <c r="I55" s="316" t="str">
        <f t="shared" ca="1" si="16"/>
        <v xml:space="preserve"> </v>
      </c>
      <c r="J55" s="244" t="b">
        <f t="shared" si="6"/>
        <v>0</v>
      </c>
      <c r="K55" s="210">
        <v>120210</v>
      </c>
      <c r="L55" s="209"/>
      <c r="M55" s="301" t="s">
        <v>227</v>
      </c>
      <c r="N55" s="209" t="s">
        <v>13</v>
      </c>
      <c r="O55" s="321">
        <f t="shared" si="17"/>
        <v>0</v>
      </c>
      <c r="P55" s="322"/>
    </row>
    <row r="56" spans="1:16" x14ac:dyDescent="0.4">
      <c r="A56" s="310" t="str">
        <f t="shared" ca="1" si="0"/>
        <v xml:space="preserve"> </v>
      </c>
      <c r="B56" s="241" t="b">
        <f t="shared" si="14"/>
        <v>0</v>
      </c>
      <c r="C56" s="310" t="s">
        <v>153</v>
      </c>
      <c r="D56" s="241" t="s">
        <v>153</v>
      </c>
      <c r="E56" s="314" t="s">
        <v>153</v>
      </c>
      <c r="F56" s="243" t="s">
        <v>153</v>
      </c>
      <c r="G56" s="316" t="str">
        <f t="shared" ca="1" si="15"/>
        <v xml:space="preserve"> </v>
      </c>
      <c r="H56" s="244" t="b">
        <f t="shared" si="4"/>
        <v>0</v>
      </c>
      <c r="I56" s="316" t="str">
        <f t="shared" ca="1" si="16"/>
        <v xml:space="preserve"> </v>
      </c>
      <c r="J56" s="244" t="b">
        <f t="shared" si="6"/>
        <v>0</v>
      </c>
      <c r="K56" s="210">
        <v>120211</v>
      </c>
      <c r="L56" s="209"/>
      <c r="M56" s="300" t="s">
        <v>228</v>
      </c>
      <c r="N56" s="209" t="s">
        <v>15</v>
      </c>
      <c r="O56" s="321">
        <f t="shared" si="17"/>
        <v>0</v>
      </c>
      <c r="P56" s="322"/>
    </row>
    <row r="57" spans="1:16" x14ac:dyDescent="0.4">
      <c r="A57" s="310" t="str">
        <f t="shared" ca="1" si="0"/>
        <v xml:space="preserve"> </v>
      </c>
      <c r="B57" s="241" t="b">
        <f t="shared" si="14"/>
        <v>0</v>
      </c>
      <c r="C57" s="310" t="s">
        <v>153</v>
      </c>
      <c r="D57" s="241" t="s">
        <v>153</v>
      </c>
      <c r="E57" s="314" t="s">
        <v>153</v>
      </c>
      <c r="F57" s="243" t="s">
        <v>153</v>
      </c>
      <c r="G57" s="316" t="str">
        <f t="shared" ca="1" si="15"/>
        <v xml:space="preserve"> </v>
      </c>
      <c r="H57" s="244" t="b">
        <f t="shared" si="4"/>
        <v>0</v>
      </c>
      <c r="I57" s="316" t="str">
        <f t="shared" ca="1" si="16"/>
        <v xml:space="preserve"> </v>
      </c>
      <c r="J57" s="244" t="b">
        <f t="shared" si="6"/>
        <v>0</v>
      </c>
      <c r="K57" s="210">
        <v>120214</v>
      </c>
      <c r="L57" s="209"/>
      <c r="M57" s="301" t="s">
        <v>229</v>
      </c>
      <c r="N57" s="209" t="s">
        <v>13</v>
      </c>
      <c r="O57" s="321">
        <f t="shared" si="17"/>
        <v>0</v>
      </c>
      <c r="P57" s="322"/>
    </row>
    <row r="58" spans="1:16" x14ac:dyDescent="0.4">
      <c r="A58" s="310" t="str">
        <f t="shared" ca="1" si="0"/>
        <v xml:space="preserve"> </v>
      </c>
      <c r="B58" s="241" t="b">
        <f t="shared" si="14"/>
        <v>0</v>
      </c>
      <c r="C58" s="310" t="s">
        <v>153</v>
      </c>
      <c r="D58" s="241" t="s">
        <v>153</v>
      </c>
      <c r="E58" s="314" t="s">
        <v>153</v>
      </c>
      <c r="F58" s="243" t="s">
        <v>153</v>
      </c>
      <c r="G58" s="316" t="str">
        <f t="shared" ca="1" si="15"/>
        <v xml:space="preserve"> </v>
      </c>
      <c r="H58" s="244" t="b">
        <f t="shared" si="4"/>
        <v>0</v>
      </c>
      <c r="I58" s="316" t="str">
        <f t="shared" ca="1" si="16"/>
        <v xml:space="preserve"> </v>
      </c>
      <c r="J58" s="244" t="b">
        <f t="shared" si="6"/>
        <v>0</v>
      </c>
      <c r="K58" s="210">
        <v>120215</v>
      </c>
      <c r="L58" s="209"/>
      <c r="M58" s="300" t="s">
        <v>230</v>
      </c>
      <c r="N58" s="209" t="s">
        <v>15</v>
      </c>
      <c r="O58" s="321">
        <f t="shared" si="17"/>
        <v>0</v>
      </c>
      <c r="P58" s="322"/>
    </row>
    <row r="59" spans="1:16" x14ac:dyDescent="0.4">
      <c r="A59" s="310" t="str">
        <f t="shared" ca="1" si="0"/>
        <v xml:space="preserve"> </v>
      </c>
      <c r="B59" s="241" t="b">
        <f t="shared" si="14"/>
        <v>0</v>
      </c>
      <c r="C59" s="310" t="s">
        <v>153</v>
      </c>
      <c r="D59" s="241" t="s">
        <v>153</v>
      </c>
      <c r="E59" s="314" t="s">
        <v>153</v>
      </c>
      <c r="F59" s="243" t="s">
        <v>153</v>
      </c>
      <c r="G59" s="316" t="str">
        <f t="shared" ca="1" si="15"/>
        <v xml:space="preserve"> </v>
      </c>
      <c r="H59" s="244" t="b">
        <f t="shared" si="4"/>
        <v>0</v>
      </c>
      <c r="I59" s="316" t="str">
        <f t="shared" ca="1" si="16"/>
        <v xml:space="preserve"> </v>
      </c>
      <c r="J59" s="244" t="b">
        <f t="shared" si="6"/>
        <v>0</v>
      </c>
      <c r="K59" s="210">
        <v>120218</v>
      </c>
      <c r="L59" s="209"/>
      <c r="M59" s="301" t="s">
        <v>231</v>
      </c>
      <c r="N59" s="209" t="s">
        <v>13</v>
      </c>
      <c r="O59" s="321">
        <f t="shared" si="17"/>
        <v>0</v>
      </c>
      <c r="P59" s="322"/>
    </row>
    <row r="60" spans="1:16" x14ac:dyDescent="0.4">
      <c r="A60" s="310" t="str">
        <f t="shared" ca="1" si="0"/>
        <v xml:space="preserve"> </v>
      </c>
      <c r="B60" s="241" t="b">
        <f t="shared" si="14"/>
        <v>0</v>
      </c>
      <c r="C60" s="310" t="s">
        <v>153</v>
      </c>
      <c r="D60" s="241" t="s">
        <v>153</v>
      </c>
      <c r="E60" s="314" t="s">
        <v>153</v>
      </c>
      <c r="F60" s="243" t="s">
        <v>153</v>
      </c>
      <c r="G60" s="316" t="str">
        <f t="shared" ca="1" si="15"/>
        <v xml:space="preserve"> </v>
      </c>
      <c r="H60" s="244" t="b">
        <f t="shared" si="4"/>
        <v>0</v>
      </c>
      <c r="I60" s="316" t="str">
        <f t="shared" ca="1" si="16"/>
        <v xml:space="preserve"> </v>
      </c>
      <c r="J60" s="244" t="b">
        <f t="shared" si="6"/>
        <v>0</v>
      </c>
      <c r="K60" s="210">
        <v>120219</v>
      </c>
      <c r="L60" s="209"/>
      <c r="M60" s="300" t="s">
        <v>232</v>
      </c>
      <c r="N60" s="209" t="s">
        <v>15</v>
      </c>
      <c r="O60" s="321">
        <f t="shared" si="17"/>
        <v>0</v>
      </c>
      <c r="P60" s="322"/>
    </row>
    <row r="61" spans="1:16" x14ac:dyDescent="0.4">
      <c r="A61" s="310" t="str">
        <f t="shared" ca="1" si="0"/>
        <v xml:space="preserve"> </v>
      </c>
      <c r="B61" s="241" t="b">
        <f t="shared" si="14"/>
        <v>0</v>
      </c>
      <c r="C61" s="310" t="s">
        <v>153</v>
      </c>
      <c r="D61" s="241" t="s">
        <v>153</v>
      </c>
      <c r="E61" s="314" t="s">
        <v>153</v>
      </c>
      <c r="F61" s="243" t="s">
        <v>153</v>
      </c>
      <c r="G61" s="316" t="str">
        <f t="shared" ca="1" si="15"/>
        <v xml:space="preserve"> </v>
      </c>
      <c r="H61" s="244" t="b">
        <f t="shared" si="4"/>
        <v>0</v>
      </c>
      <c r="I61" s="316" t="str">
        <f t="shared" ca="1" si="16"/>
        <v xml:space="preserve"> </v>
      </c>
      <c r="J61" s="244" t="b">
        <f t="shared" si="6"/>
        <v>0</v>
      </c>
      <c r="K61" s="210">
        <v>120222</v>
      </c>
      <c r="L61" s="209"/>
      <c r="M61" s="301" t="s">
        <v>233</v>
      </c>
      <c r="N61" s="209" t="s">
        <v>13</v>
      </c>
      <c r="O61" s="321">
        <f t="shared" si="17"/>
        <v>0</v>
      </c>
      <c r="P61" s="322"/>
    </row>
    <row r="62" spans="1:16" x14ac:dyDescent="0.4">
      <c r="A62" s="310" t="str">
        <f t="shared" ca="1" si="0"/>
        <v xml:space="preserve"> </v>
      </c>
      <c r="B62" s="241" t="b">
        <f t="shared" si="14"/>
        <v>0</v>
      </c>
      <c r="C62" s="310" t="s">
        <v>153</v>
      </c>
      <c r="D62" s="241" t="s">
        <v>153</v>
      </c>
      <c r="E62" s="314" t="s">
        <v>153</v>
      </c>
      <c r="F62" s="243" t="s">
        <v>153</v>
      </c>
      <c r="G62" s="316" t="str">
        <f t="shared" ca="1" si="15"/>
        <v xml:space="preserve"> </v>
      </c>
      <c r="H62" s="244" t="b">
        <f t="shared" si="4"/>
        <v>0</v>
      </c>
      <c r="I62" s="316" t="str">
        <f t="shared" ca="1" si="16"/>
        <v xml:space="preserve"> </v>
      </c>
      <c r="J62" s="244" t="b">
        <f t="shared" si="6"/>
        <v>0</v>
      </c>
      <c r="K62" s="210">
        <v>120223</v>
      </c>
      <c r="L62" s="209"/>
      <c r="M62" s="301" t="s">
        <v>234</v>
      </c>
      <c r="N62" s="209" t="s">
        <v>15</v>
      </c>
      <c r="O62" s="321">
        <f t="shared" si="17"/>
        <v>0</v>
      </c>
      <c r="P62" s="322"/>
    </row>
    <row r="63" spans="1:16" x14ac:dyDescent="0.4">
      <c r="A63" s="310" t="str">
        <f t="shared" ca="1" si="0"/>
        <v xml:space="preserve"> </v>
      </c>
      <c r="B63" s="241" t="b">
        <f t="shared" si="14"/>
        <v>0</v>
      </c>
      <c r="C63" s="310" t="s">
        <v>153</v>
      </c>
      <c r="D63" s="241" t="s">
        <v>153</v>
      </c>
      <c r="E63" s="314" t="s">
        <v>153</v>
      </c>
      <c r="F63" s="243" t="s">
        <v>153</v>
      </c>
      <c r="G63" s="316" t="str">
        <f t="shared" ca="1" si="15"/>
        <v xml:space="preserve"> </v>
      </c>
      <c r="H63" s="244" t="b">
        <f t="shared" si="4"/>
        <v>0</v>
      </c>
      <c r="I63" s="316" t="str">
        <f t="shared" ca="1" si="16"/>
        <v xml:space="preserve"> </v>
      </c>
      <c r="J63" s="244" t="b">
        <f t="shared" si="6"/>
        <v>0</v>
      </c>
      <c r="K63" s="210">
        <v>120226</v>
      </c>
      <c r="L63" s="209"/>
      <c r="M63" s="300" t="s">
        <v>235</v>
      </c>
      <c r="N63" s="209" t="s">
        <v>13</v>
      </c>
      <c r="O63" s="321">
        <f t="shared" si="17"/>
        <v>0</v>
      </c>
      <c r="P63" s="322"/>
    </row>
    <row r="64" spans="1:16" x14ac:dyDescent="0.4">
      <c r="A64" s="310" t="str">
        <f t="shared" ca="1" si="0"/>
        <v xml:space="preserve"> </v>
      </c>
      <c r="B64" s="241" t="b">
        <f t="shared" si="14"/>
        <v>0</v>
      </c>
      <c r="C64" s="310" t="s">
        <v>153</v>
      </c>
      <c r="D64" s="241" t="s">
        <v>153</v>
      </c>
      <c r="E64" s="314" t="s">
        <v>153</v>
      </c>
      <c r="F64" s="243" t="s">
        <v>153</v>
      </c>
      <c r="G64" s="316" t="str">
        <f t="shared" ca="1" si="15"/>
        <v xml:space="preserve"> </v>
      </c>
      <c r="H64" s="244" t="b">
        <f t="shared" si="4"/>
        <v>0</v>
      </c>
      <c r="I64" s="316" t="str">
        <f t="shared" ca="1" si="16"/>
        <v xml:space="preserve"> </v>
      </c>
      <c r="J64" s="244" t="b">
        <f t="shared" si="6"/>
        <v>0</v>
      </c>
      <c r="K64" s="210">
        <v>120227</v>
      </c>
      <c r="L64" s="209"/>
      <c r="M64" s="301" t="s">
        <v>236</v>
      </c>
      <c r="N64" s="209" t="s">
        <v>15</v>
      </c>
      <c r="O64" s="321">
        <f t="shared" si="17"/>
        <v>0</v>
      </c>
      <c r="P64" s="322"/>
    </row>
    <row r="65" spans="1:16" ht="17" customHeight="1" x14ac:dyDescent="0.4">
      <c r="A65" s="310" t="str">
        <f t="shared" ref="A65:A75" ca="1" si="18">IF(B65,COUNTIF(OFFSET(B65,ROW()*-1+3,,ROW()-2),TRUE)," ")</f>
        <v xml:space="preserve"> </v>
      </c>
      <c r="B65" s="241" t="b">
        <f t="shared" si="14"/>
        <v>0</v>
      </c>
      <c r="C65" s="310" t="s">
        <v>153</v>
      </c>
      <c r="D65" s="241" t="s">
        <v>153</v>
      </c>
      <c r="E65" s="314" t="s">
        <v>153</v>
      </c>
      <c r="F65" s="243" t="s">
        <v>153</v>
      </c>
      <c r="G65" s="316" t="s">
        <v>153</v>
      </c>
      <c r="H65" s="244" t="s">
        <v>153</v>
      </c>
      <c r="I65" s="316" t="s">
        <v>153</v>
      </c>
      <c r="J65" s="244" t="s">
        <v>153</v>
      </c>
      <c r="L65" s="185"/>
      <c r="M65" s="180" t="s">
        <v>237</v>
      </c>
      <c r="O65" s="321">
        <f>SUMIF(N47:N64,"借",O47:O64)-SUMIF(N47:N64,"貸",O47:O64)</f>
        <v>0</v>
      </c>
      <c r="P65" s="322"/>
    </row>
    <row r="66" spans="1:16" s="204" customFormat="1" ht="17" hidden="1" customHeight="1" x14ac:dyDescent="0.15">
      <c r="A66" s="310" t="str">
        <f t="shared" ca="1" si="18"/>
        <v xml:space="preserve"> </v>
      </c>
      <c r="B66" s="246" t="b">
        <f>B65</f>
        <v>0</v>
      </c>
      <c r="C66" s="310" t="s">
        <v>153</v>
      </c>
      <c r="D66" s="241" t="s">
        <v>153</v>
      </c>
      <c r="E66" s="314" t="s">
        <v>153</v>
      </c>
      <c r="F66" s="243" t="s">
        <v>153</v>
      </c>
      <c r="G66" s="316" t="s">
        <v>153</v>
      </c>
      <c r="H66" s="244" t="s">
        <v>153</v>
      </c>
      <c r="I66" s="316" t="s">
        <v>153</v>
      </c>
      <c r="J66" s="244" t="s">
        <v>153</v>
      </c>
      <c r="K66" s="202"/>
      <c r="L66" s="202"/>
      <c r="M66" s="258"/>
      <c r="N66" s="203"/>
      <c r="O66" s="323"/>
      <c r="P66" s="324"/>
    </row>
    <row r="67" spans="1:16" ht="17" customHeight="1" x14ac:dyDescent="0.4">
      <c r="A67" s="310" t="str">
        <f t="shared" ca="1" si="18"/>
        <v xml:space="preserve"> </v>
      </c>
      <c r="B67" s="248" t="b">
        <f>B76</f>
        <v>0</v>
      </c>
      <c r="C67" s="310" t="s">
        <v>153</v>
      </c>
      <c r="D67" s="241" t="s">
        <v>153</v>
      </c>
      <c r="E67" s="314" t="s">
        <v>153</v>
      </c>
      <c r="F67" s="243" t="s">
        <v>153</v>
      </c>
      <c r="G67" s="316" t="s">
        <v>153</v>
      </c>
      <c r="H67" s="244" t="s">
        <v>153</v>
      </c>
      <c r="I67" s="316" t="s">
        <v>153</v>
      </c>
      <c r="J67" s="244" t="s">
        <v>153</v>
      </c>
      <c r="K67" s="184"/>
      <c r="L67" s="185"/>
      <c r="M67" s="45" t="s">
        <v>137</v>
      </c>
      <c r="N67" s="42"/>
      <c r="O67" s="320"/>
      <c r="P67" s="320"/>
    </row>
    <row r="68" spans="1:16" x14ac:dyDescent="0.4">
      <c r="A68" s="310" t="str">
        <f t="shared" ca="1" si="18"/>
        <v xml:space="preserve"> </v>
      </c>
      <c r="B68" s="241" t="b">
        <f t="shared" ref="B68:B76" si="19">O68&lt;&gt;0</f>
        <v>0</v>
      </c>
      <c r="C68" s="310" t="s">
        <v>153</v>
      </c>
      <c r="D68" s="241" t="s">
        <v>153</v>
      </c>
      <c r="E68" s="314" t="s">
        <v>153</v>
      </c>
      <c r="F68" s="243" t="s">
        <v>153</v>
      </c>
      <c r="G68" s="316" t="str">
        <f t="shared" ref="G68:G75" ca="1" si="20">IF(H68,COUNTIF(OFFSET(H68,ROW()*-1+3,,ROW()-2),TRUE)," ")</f>
        <v xml:space="preserve"> </v>
      </c>
      <c r="H68" s="244" t="b">
        <f t="shared" ref="H68:H75" si="21">AND(N68="借",O68&lt;&gt;0)</f>
        <v>0</v>
      </c>
      <c r="I68" s="316" t="str">
        <f t="shared" ref="I68:I75" ca="1" si="22">IF(J68,COUNTIF(OFFSET(J68,ROW()*-1+3,,ROW()-2),TRUE)," ")</f>
        <v xml:space="preserve"> </v>
      </c>
      <c r="J68" s="244" t="b">
        <f t="shared" ref="J68:J75" si="23">AND(N68="貸",O68&lt;&gt;0)</f>
        <v>0</v>
      </c>
      <c r="K68" s="210">
        <v>130101</v>
      </c>
      <c r="L68" s="209"/>
      <c r="M68" s="300" t="s">
        <v>238</v>
      </c>
      <c r="N68" s="209" t="s">
        <v>13</v>
      </c>
      <c r="O68" s="321">
        <f t="shared" ref="O68:O75" si="24">IF(L68="Y",IF($N68="借",SUMPRODUCT((傳票日期&lt;=資產負債表日)*(傳票科目=$K68)*(傳票借方))-SUMPRODUCT((傳票日期&lt;=資產負債表日)*(傳票科目=$K68)*(傳票貸方)),SUMPRODUCT((傳票日期&lt;=資產負債表日)*(傳票科目=$K68)*(傳票貸方))-SUMPRODUCT((傳票日期&lt;=資產負債表日)*(傳票科目=$K68)*(傳票借方))),0)</f>
        <v>0</v>
      </c>
      <c r="P68" s="322"/>
    </row>
    <row r="69" spans="1:16" x14ac:dyDescent="0.4">
      <c r="A69" s="310" t="str">
        <f t="shared" ca="1" si="18"/>
        <v xml:space="preserve"> </v>
      </c>
      <c r="B69" s="241" t="b">
        <f t="shared" si="19"/>
        <v>0</v>
      </c>
      <c r="C69" s="310" t="s">
        <v>153</v>
      </c>
      <c r="D69" s="241" t="s">
        <v>153</v>
      </c>
      <c r="E69" s="314" t="s">
        <v>153</v>
      </c>
      <c r="F69" s="243" t="s">
        <v>153</v>
      </c>
      <c r="G69" s="316" t="str">
        <f t="shared" ca="1" si="20"/>
        <v xml:space="preserve"> </v>
      </c>
      <c r="H69" s="244" t="b">
        <f t="shared" si="21"/>
        <v>0</v>
      </c>
      <c r="I69" s="316" t="str">
        <f t="shared" ca="1" si="22"/>
        <v xml:space="preserve"> </v>
      </c>
      <c r="J69" s="244" t="b">
        <f t="shared" si="23"/>
        <v>0</v>
      </c>
      <c r="K69" s="210">
        <v>130102</v>
      </c>
      <c r="L69" s="209"/>
      <c r="M69" s="301" t="s">
        <v>239</v>
      </c>
      <c r="N69" s="209" t="s">
        <v>15</v>
      </c>
      <c r="O69" s="321">
        <f t="shared" si="24"/>
        <v>0</v>
      </c>
      <c r="P69" s="322"/>
    </row>
    <row r="70" spans="1:16" x14ac:dyDescent="0.4">
      <c r="A70" s="310" t="str">
        <f t="shared" ca="1" si="18"/>
        <v xml:space="preserve"> </v>
      </c>
      <c r="B70" s="241" t="b">
        <f t="shared" si="19"/>
        <v>0</v>
      </c>
      <c r="C70" s="310" t="s">
        <v>153</v>
      </c>
      <c r="D70" s="241" t="s">
        <v>153</v>
      </c>
      <c r="E70" s="314" t="s">
        <v>153</v>
      </c>
      <c r="F70" s="243" t="s">
        <v>153</v>
      </c>
      <c r="G70" s="316" t="str">
        <f t="shared" ca="1" si="20"/>
        <v xml:space="preserve"> </v>
      </c>
      <c r="H70" s="244" t="b">
        <f t="shared" si="21"/>
        <v>0</v>
      </c>
      <c r="I70" s="316" t="str">
        <f t="shared" ca="1" si="22"/>
        <v xml:space="preserve"> </v>
      </c>
      <c r="J70" s="244" t="b">
        <f t="shared" si="23"/>
        <v>0</v>
      </c>
      <c r="K70" s="210">
        <v>130103</v>
      </c>
      <c r="L70" s="209"/>
      <c r="M70" s="300" t="s">
        <v>240</v>
      </c>
      <c r="N70" s="209" t="s">
        <v>15</v>
      </c>
      <c r="O70" s="321">
        <f t="shared" si="24"/>
        <v>0</v>
      </c>
      <c r="P70" s="322"/>
    </row>
    <row r="71" spans="1:16" x14ac:dyDescent="0.4">
      <c r="A71" s="310" t="str">
        <f t="shared" ca="1" si="18"/>
        <v xml:space="preserve"> </v>
      </c>
      <c r="B71" s="241" t="b">
        <f t="shared" si="19"/>
        <v>0</v>
      </c>
      <c r="C71" s="310" t="s">
        <v>153</v>
      </c>
      <c r="D71" s="241" t="s">
        <v>153</v>
      </c>
      <c r="E71" s="314" t="s">
        <v>153</v>
      </c>
      <c r="F71" s="243" t="s">
        <v>153</v>
      </c>
      <c r="G71" s="316" t="str">
        <f t="shared" ca="1" si="20"/>
        <v xml:space="preserve"> </v>
      </c>
      <c r="H71" s="244" t="b">
        <f t="shared" si="21"/>
        <v>0</v>
      </c>
      <c r="I71" s="316" t="str">
        <f t="shared" ca="1" si="22"/>
        <v xml:space="preserve"> </v>
      </c>
      <c r="J71" s="244" t="b">
        <f t="shared" si="23"/>
        <v>0</v>
      </c>
      <c r="K71" s="210">
        <v>130106</v>
      </c>
      <c r="L71" s="209"/>
      <c r="M71" s="300" t="s">
        <v>241</v>
      </c>
      <c r="N71" s="209" t="s">
        <v>13</v>
      </c>
      <c r="O71" s="321">
        <f t="shared" si="24"/>
        <v>0</v>
      </c>
      <c r="P71" s="322"/>
    </row>
    <row r="72" spans="1:16" x14ac:dyDescent="0.4">
      <c r="A72" s="310" t="str">
        <f t="shared" ca="1" si="18"/>
        <v xml:space="preserve"> </v>
      </c>
      <c r="B72" s="241" t="b">
        <f t="shared" si="19"/>
        <v>0</v>
      </c>
      <c r="C72" s="310" t="s">
        <v>153</v>
      </c>
      <c r="D72" s="241" t="s">
        <v>153</v>
      </c>
      <c r="E72" s="314" t="s">
        <v>153</v>
      </c>
      <c r="F72" s="243" t="s">
        <v>153</v>
      </c>
      <c r="G72" s="316" t="str">
        <f t="shared" ca="1" si="20"/>
        <v xml:space="preserve"> </v>
      </c>
      <c r="H72" s="244" t="b">
        <f t="shared" si="21"/>
        <v>0</v>
      </c>
      <c r="I72" s="316" t="str">
        <f t="shared" ca="1" si="22"/>
        <v xml:space="preserve"> </v>
      </c>
      <c r="J72" s="244" t="b">
        <f t="shared" si="23"/>
        <v>0</v>
      </c>
      <c r="K72" s="210">
        <v>130107</v>
      </c>
      <c r="L72" s="209"/>
      <c r="M72" s="300" t="s">
        <v>242</v>
      </c>
      <c r="N72" s="209" t="s">
        <v>13</v>
      </c>
      <c r="O72" s="321">
        <f t="shared" si="24"/>
        <v>0</v>
      </c>
      <c r="P72" s="322"/>
    </row>
    <row r="73" spans="1:16" x14ac:dyDescent="0.4">
      <c r="A73" s="310" t="str">
        <f t="shared" ca="1" si="18"/>
        <v xml:space="preserve"> </v>
      </c>
      <c r="B73" s="241" t="b">
        <f t="shared" si="19"/>
        <v>0</v>
      </c>
      <c r="C73" s="310" t="s">
        <v>153</v>
      </c>
      <c r="D73" s="241" t="s">
        <v>153</v>
      </c>
      <c r="E73" s="314" t="s">
        <v>153</v>
      </c>
      <c r="F73" s="243" t="s">
        <v>153</v>
      </c>
      <c r="G73" s="316" t="str">
        <f t="shared" ca="1" si="20"/>
        <v xml:space="preserve"> </v>
      </c>
      <c r="H73" s="244" t="b">
        <f t="shared" si="21"/>
        <v>0</v>
      </c>
      <c r="I73" s="316" t="str">
        <f t="shared" ca="1" si="22"/>
        <v xml:space="preserve"> </v>
      </c>
      <c r="J73" s="244" t="b">
        <f t="shared" si="23"/>
        <v>0</v>
      </c>
      <c r="K73" s="210">
        <v>130108</v>
      </c>
      <c r="L73" s="209"/>
      <c r="M73" s="300" t="s">
        <v>243</v>
      </c>
      <c r="N73" s="209" t="s">
        <v>15</v>
      </c>
      <c r="O73" s="321">
        <f t="shared" si="24"/>
        <v>0</v>
      </c>
      <c r="P73" s="322"/>
    </row>
    <row r="74" spans="1:16" x14ac:dyDescent="0.4">
      <c r="A74" s="310" t="str">
        <f t="shared" ca="1" si="18"/>
        <v xml:space="preserve"> </v>
      </c>
      <c r="B74" s="241" t="b">
        <f t="shared" si="19"/>
        <v>0</v>
      </c>
      <c r="C74" s="310" t="s">
        <v>153</v>
      </c>
      <c r="D74" s="241" t="s">
        <v>153</v>
      </c>
      <c r="E74" s="314" t="s">
        <v>153</v>
      </c>
      <c r="F74" s="243" t="s">
        <v>153</v>
      </c>
      <c r="G74" s="316" t="str">
        <f t="shared" ca="1" si="20"/>
        <v xml:space="preserve"> </v>
      </c>
      <c r="H74" s="244" t="b">
        <f t="shared" si="21"/>
        <v>0</v>
      </c>
      <c r="I74" s="316" t="str">
        <f t="shared" ca="1" si="22"/>
        <v xml:space="preserve"> </v>
      </c>
      <c r="J74" s="244" t="b">
        <f t="shared" si="23"/>
        <v>0</v>
      </c>
      <c r="K74" s="210">
        <v>130109</v>
      </c>
      <c r="L74" s="209"/>
      <c r="M74" s="300" t="s">
        <v>244</v>
      </c>
      <c r="N74" s="209" t="s">
        <v>15</v>
      </c>
      <c r="O74" s="321">
        <f t="shared" si="24"/>
        <v>0</v>
      </c>
      <c r="P74" s="322"/>
    </row>
    <row r="75" spans="1:16" x14ac:dyDescent="0.4">
      <c r="A75" s="310" t="str">
        <f t="shared" ca="1" si="18"/>
        <v xml:space="preserve"> </v>
      </c>
      <c r="B75" s="241" t="b">
        <f t="shared" si="19"/>
        <v>0</v>
      </c>
      <c r="C75" s="310" t="s">
        <v>153</v>
      </c>
      <c r="D75" s="241" t="s">
        <v>153</v>
      </c>
      <c r="E75" s="314" t="s">
        <v>153</v>
      </c>
      <c r="F75" s="243" t="s">
        <v>153</v>
      </c>
      <c r="G75" s="316" t="str">
        <f t="shared" ca="1" si="20"/>
        <v xml:space="preserve"> </v>
      </c>
      <c r="H75" s="244" t="b">
        <f t="shared" si="21"/>
        <v>0</v>
      </c>
      <c r="I75" s="316" t="str">
        <f t="shared" ca="1" si="22"/>
        <v xml:space="preserve"> </v>
      </c>
      <c r="J75" s="244" t="b">
        <f t="shared" si="23"/>
        <v>0</v>
      </c>
      <c r="K75" s="210">
        <v>130110</v>
      </c>
      <c r="L75" s="209"/>
      <c r="M75" s="300" t="s">
        <v>245</v>
      </c>
      <c r="N75" s="209" t="s">
        <v>15</v>
      </c>
      <c r="O75" s="321">
        <f t="shared" si="24"/>
        <v>0</v>
      </c>
      <c r="P75" s="322"/>
    </row>
    <row r="76" spans="1:16" ht="17" customHeight="1" x14ac:dyDescent="0.4">
      <c r="A76" s="310" t="str">
        <f t="shared" ref="A76:A105" ca="1" si="25">IF(B76,COUNTIF(OFFSET(B76,ROW()*-1+3,,ROW()-2),TRUE)," ")</f>
        <v xml:space="preserve"> </v>
      </c>
      <c r="B76" s="241" t="b">
        <f t="shared" si="19"/>
        <v>0</v>
      </c>
      <c r="C76" s="310" t="s">
        <v>153</v>
      </c>
      <c r="D76" s="241" t="s">
        <v>153</v>
      </c>
      <c r="E76" s="314" t="s">
        <v>153</v>
      </c>
      <c r="F76" s="243" t="s">
        <v>153</v>
      </c>
      <c r="G76" s="316" t="s">
        <v>153</v>
      </c>
      <c r="H76" s="244" t="s">
        <v>153</v>
      </c>
      <c r="I76" s="316" t="s">
        <v>153</v>
      </c>
      <c r="J76" s="244" t="s">
        <v>153</v>
      </c>
      <c r="L76" s="185"/>
      <c r="M76" s="180" t="s">
        <v>246</v>
      </c>
      <c r="O76" s="321">
        <f>SUMIF(N68:N75,"借",O68:O75)-SUMIF(N68:N75,"貸",O68:O75)</f>
        <v>0</v>
      </c>
      <c r="P76" s="322"/>
    </row>
    <row r="77" spans="1:16" s="204" customFormat="1" ht="17" hidden="1" customHeight="1" x14ac:dyDescent="0.15">
      <c r="A77" s="310" t="str">
        <f t="shared" ca="1" si="25"/>
        <v xml:space="preserve"> </v>
      </c>
      <c r="B77" s="246" t="b">
        <f>B76</f>
        <v>0</v>
      </c>
      <c r="C77" s="310" t="s">
        <v>153</v>
      </c>
      <c r="D77" s="241" t="s">
        <v>153</v>
      </c>
      <c r="E77" s="314" t="s">
        <v>153</v>
      </c>
      <c r="F77" s="243" t="s">
        <v>153</v>
      </c>
      <c r="G77" s="316" t="s">
        <v>153</v>
      </c>
      <c r="H77" s="244" t="s">
        <v>153</v>
      </c>
      <c r="I77" s="316" t="s">
        <v>153</v>
      </c>
      <c r="J77" s="244" t="s">
        <v>153</v>
      </c>
      <c r="K77" s="202"/>
      <c r="L77" s="202"/>
      <c r="M77" s="258"/>
      <c r="N77" s="203"/>
      <c r="O77" s="323"/>
      <c r="P77" s="324"/>
    </row>
    <row r="78" spans="1:16" ht="17" customHeight="1" x14ac:dyDescent="0.4">
      <c r="A78" s="310" t="str">
        <f t="shared" ca="1" si="25"/>
        <v xml:space="preserve"> </v>
      </c>
      <c r="B78" s="248" t="b">
        <f>B106</f>
        <v>0</v>
      </c>
      <c r="C78" s="310" t="s">
        <v>153</v>
      </c>
      <c r="D78" s="241" t="s">
        <v>153</v>
      </c>
      <c r="E78" s="314" t="s">
        <v>153</v>
      </c>
      <c r="F78" s="243" t="s">
        <v>153</v>
      </c>
      <c r="G78" s="316" t="s">
        <v>153</v>
      </c>
      <c r="H78" s="244" t="s">
        <v>153</v>
      </c>
      <c r="I78" s="316" t="s">
        <v>153</v>
      </c>
      <c r="J78" s="244" t="s">
        <v>153</v>
      </c>
      <c r="K78" s="184"/>
      <c r="L78" s="185"/>
      <c r="M78" s="45" t="s">
        <v>272</v>
      </c>
      <c r="N78" s="42"/>
      <c r="O78" s="320"/>
      <c r="P78" s="320"/>
    </row>
    <row r="79" spans="1:16" x14ac:dyDescent="0.4">
      <c r="A79" s="310" t="str">
        <f t="shared" ca="1" si="25"/>
        <v xml:space="preserve"> </v>
      </c>
      <c r="B79" s="241" t="b">
        <f t="shared" ref="B79:B106" si="26">O79&lt;&gt;0</f>
        <v>0</v>
      </c>
      <c r="C79" s="310" t="s">
        <v>153</v>
      </c>
      <c r="D79" s="241" t="s">
        <v>153</v>
      </c>
      <c r="E79" s="314" t="s">
        <v>153</v>
      </c>
      <c r="F79" s="243" t="s">
        <v>153</v>
      </c>
      <c r="G79" s="316" t="str">
        <f t="shared" ref="G79:G105" ca="1" si="27">IF(H79,COUNTIF(OFFSET(H79,ROW()*-1+3,,ROW()-2),TRUE)," ")</f>
        <v xml:space="preserve"> </v>
      </c>
      <c r="H79" s="244" t="b">
        <f t="shared" ref="H79:H105" si="28">AND(N79="借",O79&lt;&gt;0)</f>
        <v>0</v>
      </c>
      <c r="I79" s="316" t="str">
        <f t="shared" ref="I79:I105" ca="1" si="29">IF(J79,COUNTIF(OFFSET(J79,ROW()*-1+3,,ROW()-2),TRUE)," ")</f>
        <v xml:space="preserve"> </v>
      </c>
      <c r="J79" s="244" t="b">
        <f t="shared" ref="J79:J105" si="30">AND(N79="貸",O79&lt;&gt;0)</f>
        <v>0</v>
      </c>
      <c r="K79" s="210">
        <v>140101</v>
      </c>
      <c r="L79" s="209"/>
      <c r="M79" s="300" t="s">
        <v>19</v>
      </c>
      <c r="N79" s="209" t="s">
        <v>13</v>
      </c>
      <c r="O79" s="321">
        <f t="shared" ref="O79:O105" si="31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322"/>
    </row>
    <row r="80" spans="1:16" x14ac:dyDescent="0.4">
      <c r="A80" s="310" t="str">
        <f t="shared" ca="1" si="25"/>
        <v xml:space="preserve"> </v>
      </c>
      <c r="B80" s="241" t="b">
        <f t="shared" si="26"/>
        <v>0</v>
      </c>
      <c r="C80" s="310" t="s">
        <v>153</v>
      </c>
      <c r="D80" s="241" t="s">
        <v>153</v>
      </c>
      <c r="E80" s="314" t="s">
        <v>153</v>
      </c>
      <c r="F80" s="243" t="s">
        <v>153</v>
      </c>
      <c r="G80" s="316" t="str">
        <f t="shared" ca="1" si="27"/>
        <v xml:space="preserve"> </v>
      </c>
      <c r="H80" s="244" t="b">
        <f t="shared" si="28"/>
        <v>0</v>
      </c>
      <c r="I80" s="316" t="str">
        <f t="shared" ca="1" si="29"/>
        <v xml:space="preserve"> </v>
      </c>
      <c r="J80" s="244" t="b">
        <f t="shared" si="30"/>
        <v>0</v>
      </c>
      <c r="K80" s="210">
        <v>140102</v>
      </c>
      <c r="L80" s="209"/>
      <c r="M80" s="300" t="s">
        <v>247</v>
      </c>
      <c r="N80" s="209" t="s">
        <v>13</v>
      </c>
      <c r="O80" s="321">
        <f t="shared" si="31"/>
        <v>0</v>
      </c>
      <c r="P80" s="322"/>
    </row>
    <row r="81" spans="1:16" x14ac:dyDescent="0.4">
      <c r="A81" s="310" t="str">
        <f t="shared" ca="1" si="25"/>
        <v xml:space="preserve"> </v>
      </c>
      <c r="B81" s="241" t="b">
        <f t="shared" si="26"/>
        <v>0</v>
      </c>
      <c r="C81" s="310" t="s">
        <v>153</v>
      </c>
      <c r="D81" s="241" t="s">
        <v>153</v>
      </c>
      <c r="E81" s="314" t="s">
        <v>153</v>
      </c>
      <c r="F81" s="243" t="s">
        <v>153</v>
      </c>
      <c r="G81" s="316" t="str">
        <f t="shared" ca="1" si="27"/>
        <v xml:space="preserve"> </v>
      </c>
      <c r="H81" s="244" t="b">
        <f t="shared" si="28"/>
        <v>0</v>
      </c>
      <c r="I81" s="316" t="str">
        <f t="shared" ca="1" si="29"/>
        <v xml:space="preserve"> </v>
      </c>
      <c r="J81" s="244" t="b">
        <f t="shared" si="30"/>
        <v>0</v>
      </c>
      <c r="K81" s="210">
        <v>140103</v>
      </c>
      <c r="L81" s="209"/>
      <c r="M81" s="300" t="s">
        <v>248</v>
      </c>
      <c r="N81" s="209" t="s">
        <v>15</v>
      </c>
      <c r="O81" s="321">
        <f t="shared" si="31"/>
        <v>0</v>
      </c>
      <c r="P81" s="322"/>
    </row>
    <row r="82" spans="1:16" x14ac:dyDescent="0.4">
      <c r="A82" s="310" t="str">
        <f t="shared" ca="1" si="25"/>
        <v xml:space="preserve"> </v>
      </c>
      <c r="B82" s="241" t="b">
        <f t="shared" si="26"/>
        <v>0</v>
      </c>
      <c r="C82" s="310" t="s">
        <v>153</v>
      </c>
      <c r="D82" s="241" t="s">
        <v>153</v>
      </c>
      <c r="E82" s="314" t="s">
        <v>153</v>
      </c>
      <c r="F82" s="243" t="s">
        <v>153</v>
      </c>
      <c r="G82" s="316" t="str">
        <f t="shared" ca="1" si="27"/>
        <v xml:space="preserve"> </v>
      </c>
      <c r="H82" s="244" t="b">
        <f t="shared" si="28"/>
        <v>0</v>
      </c>
      <c r="I82" s="316" t="str">
        <f t="shared" ca="1" si="29"/>
        <v xml:space="preserve"> </v>
      </c>
      <c r="J82" s="244" t="b">
        <f t="shared" si="30"/>
        <v>0</v>
      </c>
      <c r="K82" s="210">
        <v>140201</v>
      </c>
      <c r="L82" s="209"/>
      <c r="M82" s="300" t="s">
        <v>249</v>
      </c>
      <c r="N82" s="209" t="s">
        <v>13</v>
      </c>
      <c r="O82" s="321">
        <f t="shared" si="31"/>
        <v>0</v>
      </c>
      <c r="P82" s="322"/>
    </row>
    <row r="83" spans="1:16" x14ac:dyDescent="0.4">
      <c r="A83" s="310" t="str">
        <f t="shared" ca="1" si="25"/>
        <v xml:space="preserve"> </v>
      </c>
      <c r="B83" s="241" t="b">
        <f t="shared" si="26"/>
        <v>0</v>
      </c>
      <c r="C83" s="310" t="s">
        <v>153</v>
      </c>
      <c r="D83" s="241" t="s">
        <v>153</v>
      </c>
      <c r="E83" s="314" t="s">
        <v>153</v>
      </c>
      <c r="F83" s="243" t="s">
        <v>153</v>
      </c>
      <c r="G83" s="316" t="str">
        <f t="shared" ca="1" si="27"/>
        <v xml:space="preserve"> </v>
      </c>
      <c r="H83" s="244" t="b">
        <f t="shared" si="28"/>
        <v>0</v>
      </c>
      <c r="I83" s="316" t="str">
        <f t="shared" ca="1" si="29"/>
        <v xml:space="preserve"> </v>
      </c>
      <c r="J83" s="244" t="b">
        <f t="shared" si="30"/>
        <v>0</v>
      </c>
      <c r="K83" s="210">
        <v>140202</v>
      </c>
      <c r="L83" s="209"/>
      <c r="M83" s="301" t="s">
        <v>250</v>
      </c>
      <c r="N83" s="209" t="s">
        <v>13</v>
      </c>
      <c r="O83" s="321">
        <f t="shared" si="31"/>
        <v>0</v>
      </c>
      <c r="P83" s="322"/>
    </row>
    <row r="84" spans="1:16" x14ac:dyDescent="0.4">
      <c r="A84" s="310" t="str">
        <f t="shared" ca="1" si="25"/>
        <v xml:space="preserve"> </v>
      </c>
      <c r="B84" s="241" t="b">
        <f t="shared" si="26"/>
        <v>0</v>
      </c>
      <c r="C84" s="310" t="s">
        <v>153</v>
      </c>
      <c r="D84" s="241" t="s">
        <v>153</v>
      </c>
      <c r="E84" s="314" t="s">
        <v>153</v>
      </c>
      <c r="F84" s="243" t="s">
        <v>153</v>
      </c>
      <c r="G84" s="316" t="str">
        <f t="shared" ca="1" si="27"/>
        <v xml:space="preserve"> </v>
      </c>
      <c r="H84" s="244" t="b">
        <f t="shared" si="28"/>
        <v>0</v>
      </c>
      <c r="I84" s="316" t="str">
        <f t="shared" ca="1" si="29"/>
        <v xml:space="preserve"> </v>
      </c>
      <c r="J84" s="244" t="b">
        <f t="shared" si="30"/>
        <v>0</v>
      </c>
      <c r="K84" s="210">
        <v>140203</v>
      </c>
      <c r="L84" s="209"/>
      <c r="M84" s="300" t="s">
        <v>251</v>
      </c>
      <c r="N84" s="209" t="s">
        <v>15</v>
      </c>
      <c r="O84" s="321">
        <f t="shared" si="31"/>
        <v>0</v>
      </c>
      <c r="P84" s="322"/>
    </row>
    <row r="85" spans="1:16" x14ac:dyDescent="0.4">
      <c r="A85" s="310" t="str">
        <f t="shared" ca="1" si="25"/>
        <v xml:space="preserve"> </v>
      </c>
      <c r="B85" s="241" t="b">
        <f t="shared" si="26"/>
        <v>0</v>
      </c>
      <c r="C85" s="310" t="s">
        <v>153</v>
      </c>
      <c r="D85" s="241" t="s">
        <v>153</v>
      </c>
      <c r="E85" s="314" t="s">
        <v>153</v>
      </c>
      <c r="F85" s="243" t="s">
        <v>153</v>
      </c>
      <c r="G85" s="316" t="str">
        <f t="shared" ca="1" si="27"/>
        <v xml:space="preserve"> </v>
      </c>
      <c r="H85" s="244" t="b">
        <f t="shared" si="28"/>
        <v>0</v>
      </c>
      <c r="I85" s="316" t="str">
        <f t="shared" ca="1" si="29"/>
        <v xml:space="preserve"> </v>
      </c>
      <c r="J85" s="244" t="b">
        <f t="shared" si="30"/>
        <v>0</v>
      </c>
      <c r="K85" s="210">
        <v>140204</v>
      </c>
      <c r="L85" s="209"/>
      <c r="M85" s="301" t="s">
        <v>252</v>
      </c>
      <c r="N85" s="209" t="s">
        <v>15</v>
      </c>
      <c r="O85" s="321">
        <f t="shared" si="31"/>
        <v>0</v>
      </c>
      <c r="P85" s="322"/>
    </row>
    <row r="86" spans="1:16" x14ac:dyDescent="0.4">
      <c r="A86" s="310" t="str">
        <f t="shared" ref="A86:A90" ca="1" si="32">IF(B86,COUNTIF(OFFSET(B86,ROW()*-1+3,,ROW()-2),TRUE)," ")</f>
        <v xml:space="preserve"> </v>
      </c>
      <c r="B86" s="241" t="b">
        <f t="shared" ref="B86:B90" si="33">O86&lt;&gt;0</f>
        <v>0</v>
      </c>
      <c r="C86" s="310" t="s">
        <v>153</v>
      </c>
      <c r="D86" s="241" t="s">
        <v>153</v>
      </c>
      <c r="E86" s="314" t="s">
        <v>153</v>
      </c>
      <c r="F86" s="243" t="s">
        <v>153</v>
      </c>
      <c r="G86" s="316" t="str">
        <f t="shared" ref="G86:G90" ca="1" si="34">IF(H86,COUNTIF(OFFSET(H86,ROW()*-1+3,,ROW()-2),TRUE)," ")</f>
        <v xml:space="preserve"> </v>
      </c>
      <c r="H86" s="244" t="b">
        <f t="shared" ref="H86:H90" si="35">AND(N86="借",O86&lt;&gt;0)</f>
        <v>0</v>
      </c>
      <c r="I86" s="316" t="str">
        <f t="shared" ref="I86:I90" ca="1" si="36">IF(J86,COUNTIF(OFFSET(J86,ROW()*-1+3,,ROW()-2),TRUE)," ")</f>
        <v xml:space="preserve"> </v>
      </c>
      <c r="J86" s="244" t="b">
        <f t="shared" ref="J86:J90" si="37">AND(N86="貸",O86&lt;&gt;0)</f>
        <v>0</v>
      </c>
      <c r="K86" s="210">
        <v>140301</v>
      </c>
      <c r="L86" s="209"/>
      <c r="M86" s="301" t="s">
        <v>20</v>
      </c>
      <c r="N86" s="209" t="s">
        <v>13</v>
      </c>
      <c r="O86" s="321">
        <f t="shared" ref="O86:O90" si="38">IF(L86="Y",IF($N86="借",SUMPRODUCT((傳票日期&lt;=資產負債表日)*(傳票科目=$K86)*(傳票借方))-SUMPRODUCT((傳票日期&lt;=資產負債表日)*(傳票科目=$K86)*(傳票貸方)),SUMPRODUCT((傳票日期&lt;=資產負債表日)*(傳票科目=$K86)*(傳票貸方))-SUMPRODUCT((傳票日期&lt;=資產負債表日)*(傳票科目=$K86)*(傳票借方))),0)</f>
        <v>0</v>
      </c>
      <c r="P86" s="322"/>
    </row>
    <row r="87" spans="1:16" x14ac:dyDescent="0.4">
      <c r="A87" s="310" t="str">
        <f t="shared" ca="1" si="32"/>
        <v xml:space="preserve"> </v>
      </c>
      <c r="B87" s="241" t="b">
        <f t="shared" si="33"/>
        <v>0</v>
      </c>
      <c r="C87" s="310" t="s">
        <v>153</v>
      </c>
      <c r="D87" s="241" t="s">
        <v>153</v>
      </c>
      <c r="E87" s="314" t="s">
        <v>153</v>
      </c>
      <c r="F87" s="243" t="s">
        <v>153</v>
      </c>
      <c r="G87" s="316" t="str">
        <f t="shared" ca="1" si="34"/>
        <v xml:space="preserve"> </v>
      </c>
      <c r="H87" s="244" t="b">
        <f t="shared" si="35"/>
        <v>0</v>
      </c>
      <c r="I87" s="316" t="str">
        <f t="shared" ca="1" si="36"/>
        <v xml:space="preserve"> </v>
      </c>
      <c r="J87" s="244" t="b">
        <f t="shared" si="37"/>
        <v>0</v>
      </c>
      <c r="K87" s="210">
        <v>140302</v>
      </c>
      <c r="L87" s="209"/>
      <c r="M87" s="301" t="s">
        <v>253</v>
      </c>
      <c r="N87" s="209" t="s">
        <v>13</v>
      </c>
      <c r="O87" s="321">
        <f t="shared" si="38"/>
        <v>0</v>
      </c>
      <c r="P87" s="322"/>
    </row>
    <row r="88" spans="1:16" x14ac:dyDescent="0.4">
      <c r="A88" s="310" t="str">
        <f t="shared" ca="1" si="32"/>
        <v xml:space="preserve"> </v>
      </c>
      <c r="B88" s="241" t="b">
        <f t="shared" si="33"/>
        <v>0</v>
      </c>
      <c r="C88" s="310" t="s">
        <v>153</v>
      </c>
      <c r="D88" s="241" t="s">
        <v>153</v>
      </c>
      <c r="E88" s="314" t="s">
        <v>153</v>
      </c>
      <c r="F88" s="243" t="s">
        <v>153</v>
      </c>
      <c r="G88" s="316" t="str">
        <f t="shared" ca="1" si="34"/>
        <v xml:space="preserve"> </v>
      </c>
      <c r="H88" s="244" t="b">
        <f t="shared" si="35"/>
        <v>0</v>
      </c>
      <c r="I88" s="316" t="str">
        <f t="shared" ca="1" si="36"/>
        <v xml:space="preserve"> </v>
      </c>
      <c r="J88" s="244" t="b">
        <f t="shared" si="37"/>
        <v>0</v>
      </c>
      <c r="K88" s="210">
        <v>140303</v>
      </c>
      <c r="L88" s="209"/>
      <c r="M88" s="301" t="s">
        <v>254</v>
      </c>
      <c r="N88" s="209" t="s">
        <v>15</v>
      </c>
      <c r="O88" s="321">
        <f t="shared" si="38"/>
        <v>0</v>
      </c>
      <c r="P88" s="322"/>
    </row>
    <row r="89" spans="1:16" x14ac:dyDescent="0.4">
      <c r="A89" s="310" t="str">
        <f t="shared" ca="1" si="32"/>
        <v xml:space="preserve"> </v>
      </c>
      <c r="B89" s="241" t="b">
        <f t="shared" si="33"/>
        <v>0</v>
      </c>
      <c r="C89" s="310" t="s">
        <v>153</v>
      </c>
      <c r="D89" s="241" t="s">
        <v>153</v>
      </c>
      <c r="E89" s="314" t="s">
        <v>153</v>
      </c>
      <c r="F89" s="243" t="s">
        <v>153</v>
      </c>
      <c r="G89" s="316" t="str">
        <f t="shared" ca="1" si="34"/>
        <v xml:space="preserve"> </v>
      </c>
      <c r="H89" s="244" t="b">
        <f t="shared" si="35"/>
        <v>0</v>
      </c>
      <c r="I89" s="316" t="str">
        <f t="shared" ca="1" si="36"/>
        <v xml:space="preserve"> </v>
      </c>
      <c r="J89" s="244" t="b">
        <f t="shared" si="37"/>
        <v>0</v>
      </c>
      <c r="K89" s="210">
        <v>140304</v>
      </c>
      <c r="L89" s="209"/>
      <c r="M89" s="301" t="s">
        <v>255</v>
      </c>
      <c r="N89" s="209" t="s">
        <v>15</v>
      </c>
      <c r="O89" s="321">
        <f t="shared" si="38"/>
        <v>0</v>
      </c>
      <c r="P89" s="322"/>
    </row>
    <row r="90" spans="1:16" x14ac:dyDescent="0.4">
      <c r="A90" s="310" t="str">
        <f t="shared" ca="1" si="32"/>
        <v xml:space="preserve"> </v>
      </c>
      <c r="B90" s="241" t="b">
        <f t="shared" si="33"/>
        <v>0</v>
      </c>
      <c r="C90" s="310" t="s">
        <v>153</v>
      </c>
      <c r="D90" s="241" t="s">
        <v>153</v>
      </c>
      <c r="E90" s="314" t="s">
        <v>153</v>
      </c>
      <c r="F90" s="243" t="s">
        <v>153</v>
      </c>
      <c r="G90" s="316" t="str">
        <f t="shared" ca="1" si="34"/>
        <v xml:space="preserve"> </v>
      </c>
      <c r="H90" s="244" t="b">
        <f t="shared" si="35"/>
        <v>0</v>
      </c>
      <c r="I90" s="316" t="str">
        <f t="shared" ca="1" si="36"/>
        <v xml:space="preserve"> </v>
      </c>
      <c r="J90" s="244" t="b">
        <f t="shared" si="37"/>
        <v>0</v>
      </c>
      <c r="K90" s="210">
        <v>140401</v>
      </c>
      <c r="L90" s="209" t="s">
        <v>175</v>
      </c>
      <c r="M90" s="301" t="s">
        <v>256</v>
      </c>
      <c r="N90" s="209" t="s">
        <v>13</v>
      </c>
      <c r="O90" s="321">
        <f t="shared" si="38"/>
        <v>0</v>
      </c>
      <c r="P90" s="322"/>
    </row>
    <row r="91" spans="1:16" x14ac:dyDescent="0.4">
      <c r="A91" s="310" t="str">
        <f t="shared" ref="A91:A100" ca="1" si="39">IF(B91,COUNTIF(OFFSET(B91,ROW()*-1+3,,ROW()-2),TRUE)," ")</f>
        <v xml:space="preserve"> </v>
      </c>
      <c r="B91" s="241" t="b">
        <f t="shared" ref="B91:B100" si="40">O91&lt;&gt;0</f>
        <v>0</v>
      </c>
      <c r="C91" s="310" t="s">
        <v>153</v>
      </c>
      <c r="D91" s="241" t="s">
        <v>153</v>
      </c>
      <c r="E91" s="314" t="s">
        <v>153</v>
      </c>
      <c r="F91" s="243" t="s">
        <v>153</v>
      </c>
      <c r="G91" s="316" t="str">
        <f t="shared" ref="G91:G100" ca="1" si="41">IF(H91,COUNTIF(OFFSET(H91,ROW()*-1+3,,ROW()-2),TRUE)," ")</f>
        <v xml:space="preserve"> </v>
      </c>
      <c r="H91" s="244" t="b">
        <f t="shared" ref="H91:H100" si="42">AND(N91="借",O91&lt;&gt;0)</f>
        <v>0</v>
      </c>
      <c r="I91" s="316" t="str">
        <f t="shared" ref="I91:I100" ca="1" si="43">IF(J91,COUNTIF(OFFSET(J91,ROW()*-1+3,,ROW()-2),TRUE)," ")</f>
        <v xml:space="preserve"> </v>
      </c>
      <c r="J91" s="244" t="b">
        <f t="shared" ref="J91:J100" si="44">AND(N91="貸",O91&lt;&gt;0)</f>
        <v>0</v>
      </c>
      <c r="K91" s="210">
        <v>140402</v>
      </c>
      <c r="L91" s="209" t="s">
        <v>175</v>
      </c>
      <c r="M91" s="301" t="s">
        <v>257</v>
      </c>
      <c r="N91" s="209" t="s">
        <v>15</v>
      </c>
      <c r="O91" s="321">
        <f t="shared" ref="O91:O100" si="45">IF(L91="Y",IF($N91="借",SUMPRODUCT((傳票日期&lt;=資產負債表日)*(傳票科目=$K91)*(傳票借方))-SUMPRODUCT((傳票日期&lt;=資產負債表日)*(傳票科目=$K91)*(傳票貸方)),SUMPRODUCT((傳票日期&lt;=資產負債表日)*(傳票科目=$K91)*(傳票貸方))-SUMPRODUCT((傳票日期&lt;=資產負債表日)*(傳票科目=$K91)*(傳票借方))),0)</f>
        <v>0</v>
      </c>
      <c r="P91" s="322"/>
    </row>
    <row r="92" spans="1:16" x14ac:dyDescent="0.4">
      <c r="A92" s="310" t="str">
        <f t="shared" ca="1" si="39"/>
        <v xml:space="preserve"> </v>
      </c>
      <c r="B92" s="241" t="b">
        <f t="shared" si="40"/>
        <v>0</v>
      </c>
      <c r="C92" s="310" t="s">
        <v>153</v>
      </c>
      <c r="D92" s="241" t="s">
        <v>153</v>
      </c>
      <c r="E92" s="314" t="s">
        <v>153</v>
      </c>
      <c r="F92" s="243" t="s">
        <v>153</v>
      </c>
      <c r="G92" s="316" t="str">
        <f t="shared" ca="1" si="41"/>
        <v xml:space="preserve"> </v>
      </c>
      <c r="H92" s="244" t="b">
        <f t="shared" si="42"/>
        <v>0</v>
      </c>
      <c r="I92" s="316" t="str">
        <f t="shared" ca="1" si="43"/>
        <v xml:space="preserve"> </v>
      </c>
      <c r="J92" s="244" t="b">
        <f t="shared" si="44"/>
        <v>0</v>
      </c>
      <c r="K92" s="210">
        <v>140403</v>
      </c>
      <c r="L92" s="209"/>
      <c r="M92" s="301" t="s">
        <v>258</v>
      </c>
      <c r="N92" s="209" t="s">
        <v>15</v>
      </c>
      <c r="O92" s="321">
        <f t="shared" si="45"/>
        <v>0</v>
      </c>
      <c r="P92" s="322"/>
    </row>
    <row r="93" spans="1:16" x14ac:dyDescent="0.4">
      <c r="A93" s="310" t="str">
        <f t="shared" ca="1" si="39"/>
        <v xml:space="preserve"> </v>
      </c>
      <c r="B93" s="241" t="b">
        <f t="shared" si="40"/>
        <v>0</v>
      </c>
      <c r="C93" s="310" t="s">
        <v>153</v>
      </c>
      <c r="D93" s="241" t="s">
        <v>153</v>
      </c>
      <c r="E93" s="314" t="s">
        <v>153</v>
      </c>
      <c r="F93" s="243" t="s">
        <v>153</v>
      </c>
      <c r="G93" s="316" t="str">
        <f t="shared" ca="1" si="41"/>
        <v xml:space="preserve"> </v>
      </c>
      <c r="H93" s="244" t="b">
        <f t="shared" si="42"/>
        <v>0</v>
      </c>
      <c r="I93" s="316" t="str">
        <f t="shared" ca="1" si="43"/>
        <v xml:space="preserve"> </v>
      </c>
      <c r="J93" s="244" t="b">
        <f t="shared" si="44"/>
        <v>0</v>
      </c>
      <c r="K93" s="210">
        <v>140601</v>
      </c>
      <c r="L93" s="209" t="s">
        <v>175</v>
      </c>
      <c r="M93" s="301" t="s">
        <v>259</v>
      </c>
      <c r="N93" s="209" t="s">
        <v>13</v>
      </c>
      <c r="O93" s="321">
        <f t="shared" si="45"/>
        <v>0</v>
      </c>
      <c r="P93" s="322"/>
    </row>
    <row r="94" spans="1:16" x14ac:dyDescent="0.4">
      <c r="A94" s="310" t="str">
        <f t="shared" ca="1" si="39"/>
        <v xml:space="preserve"> </v>
      </c>
      <c r="B94" s="241" t="b">
        <f t="shared" si="40"/>
        <v>0</v>
      </c>
      <c r="C94" s="310" t="s">
        <v>153</v>
      </c>
      <c r="D94" s="241" t="s">
        <v>153</v>
      </c>
      <c r="E94" s="314" t="s">
        <v>153</v>
      </c>
      <c r="F94" s="243" t="s">
        <v>153</v>
      </c>
      <c r="G94" s="316" t="str">
        <f t="shared" ca="1" si="41"/>
        <v xml:space="preserve"> </v>
      </c>
      <c r="H94" s="244" t="b">
        <f t="shared" si="42"/>
        <v>0</v>
      </c>
      <c r="I94" s="316" t="str">
        <f t="shared" ca="1" si="43"/>
        <v xml:space="preserve"> </v>
      </c>
      <c r="J94" s="244" t="b">
        <f t="shared" si="44"/>
        <v>0</v>
      </c>
      <c r="K94" s="210">
        <v>140602</v>
      </c>
      <c r="L94" s="209" t="s">
        <v>175</v>
      </c>
      <c r="M94" s="301" t="s">
        <v>260</v>
      </c>
      <c r="N94" s="209" t="s">
        <v>15</v>
      </c>
      <c r="O94" s="321">
        <f t="shared" si="45"/>
        <v>0</v>
      </c>
      <c r="P94" s="322"/>
    </row>
    <row r="95" spans="1:16" x14ac:dyDescent="0.4">
      <c r="A95" s="310" t="str">
        <f t="shared" ca="1" si="39"/>
        <v xml:space="preserve"> </v>
      </c>
      <c r="B95" s="241" t="b">
        <f t="shared" si="40"/>
        <v>0</v>
      </c>
      <c r="C95" s="310" t="s">
        <v>153</v>
      </c>
      <c r="D95" s="241" t="s">
        <v>153</v>
      </c>
      <c r="E95" s="314" t="s">
        <v>153</v>
      </c>
      <c r="F95" s="243" t="s">
        <v>153</v>
      </c>
      <c r="G95" s="316" t="str">
        <f t="shared" ca="1" si="41"/>
        <v xml:space="preserve"> </v>
      </c>
      <c r="H95" s="244" t="b">
        <f t="shared" si="42"/>
        <v>0</v>
      </c>
      <c r="I95" s="316" t="str">
        <f t="shared" ca="1" si="43"/>
        <v xml:space="preserve"> </v>
      </c>
      <c r="J95" s="244" t="b">
        <f t="shared" si="44"/>
        <v>0</v>
      </c>
      <c r="K95" s="210">
        <v>140603</v>
      </c>
      <c r="L95" s="209"/>
      <c r="M95" s="301" t="s">
        <v>261</v>
      </c>
      <c r="N95" s="209" t="s">
        <v>15</v>
      </c>
      <c r="O95" s="321">
        <f t="shared" si="45"/>
        <v>0</v>
      </c>
      <c r="P95" s="322"/>
    </row>
    <row r="96" spans="1:16" x14ac:dyDescent="0.4">
      <c r="A96" s="310" t="str">
        <f t="shared" ca="1" si="39"/>
        <v xml:space="preserve"> </v>
      </c>
      <c r="B96" s="241" t="b">
        <f t="shared" si="40"/>
        <v>0</v>
      </c>
      <c r="C96" s="310" t="s">
        <v>153</v>
      </c>
      <c r="D96" s="241" t="s">
        <v>153</v>
      </c>
      <c r="E96" s="314" t="s">
        <v>153</v>
      </c>
      <c r="F96" s="243" t="s">
        <v>153</v>
      </c>
      <c r="G96" s="316" t="str">
        <f t="shared" ca="1" si="41"/>
        <v xml:space="preserve"> </v>
      </c>
      <c r="H96" s="244" t="b">
        <f t="shared" si="42"/>
        <v>0</v>
      </c>
      <c r="I96" s="316" t="str">
        <f t="shared" ca="1" si="43"/>
        <v xml:space="preserve"> </v>
      </c>
      <c r="J96" s="244" t="b">
        <f t="shared" si="44"/>
        <v>0</v>
      </c>
      <c r="K96" s="210">
        <v>140701</v>
      </c>
      <c r="L96" s="209" t="s">
        <v>175</v>
      </c>
      <c r="M96" s="301" t="s">
        <v>262</v>
      </c>
      <c r="N96" s="209" t="s">
        <v>13</v>
      </c>
      <c r="O96" s="321">
        <f t="shared" si="45"/>
        <v>0</v>
      </c>
      <c r="P96" s="322"/>
    </row>
    <row r="97" spans="1:16" x14ac:dyDescent="0.4">
      <c r="A97" s="310" t="str">
        <f t="shared" ca="1" si="39"/>
        <v xml:space="preserve"> </v>
      </c>
      <c r="B97" s="241" t="b">
        <f t="shared" si="40"/>
        <v>0</v>
      </c>
      <c r="C97" s="310" t="s">
        <v>153</v>
      </c>
      <c r="D97" s="241" t="s">
        <v>153</v>
      </c>
      <c r="E97" s="314" t="s">
        <v>153</v>
      </c>
      <c r="F97" s="243" t="s">
        <v>153</v>
      </c>
      <c r="G97" s="316" t="str">
        <f t="shared" ca="1" si="41"/>
        <v xml:space="preserve"> </v>
      </c>
      <c r="H97" s="244" t="b">
        <f t="shared" si="42"/>
        <v>0</v>
      </c>
      <c r="I97" s="316" t="str">
        <f t="shared" ca="1" si="43"/>
        <v xml:space="preserve"> </v>
      </c>
      <c r="J97" s="244" t="b">
        <f t="shared" si="44"/>
        <v>0</v>
      </c>
      <c r="K97" s="210">
        <v>140702</v>
      </c>
      <c r="L97" s="209" t="s">
        <v>175</v>
      </c>
      <c r="M97" s="301" t="s">
        <v>263</v>
      </c>
      <c r="N97" s="209" t="s">
        <v>15</v>
      </c>
      <c r="O97" s="321">
        <f t="shared" si="45"/>
        <v>0</v>
      </c>
      <c r="P97" s="322"/>
    </row>
    <row r="98" spans="1:16" x14ac:dyDescent="0.4">
      <c r="A98" s="310" t="str">
        <f t="shared" ca="1" si="39"/>
        <v xml:space="preserve"> </v>
      </c>
      <c r="B98" s="241" t="b">
        <f t="shared" si="40"/>
        <v>0</v>
      </c>
      <c r="C98" s="310" t="s">
        <v>153</v>
      </c>
      <c r="D98" s="241" t="s">
        <v>153</v>
      </c>
      <c r="E98" s="314" t="s">
        <v>153</v>
      </c>
      <c r="F98" s="243" t="s">
        <v>153</v>
      </c>
      <c r="G98" s="316" t="str">
        <f t="shared" ca="1" si="41"/>
        <v xml:space="preserve"> </v>
      </c>
      <c r="H98" s="244" t="b">
        <f t="shared" si="42"/>
        <v>0</v>
      </c>
      <c r="I98" s="316" t="str">
        <f t="shared" ca="1" si="43"/>
        <v xml:space="preserve"> </v>
      </c>
      <c r="J98" s="244" t="b">
        <f t="shared" si="44"/>
        <v>0</v>
      </c>
      <c r="K98" s="210">
        <v>140703</v>
      </c>
      <c r="L98" s="209"/>
      <c r="M98" s="301" t="s">
        <v>264</v>
      </c>
      <c r="N98" s="209" t="s">
        <v>15</v>
      </c>
      <c r="O98" s="321">
        <f t="shared" si="45"/>
        <v>0</v>
      </c>
      <c r="P98" s="322"/>
    </row>
    <row r="99" spans="1:16" x14ac:dyDescent="0.4">
      <c r="A99" s="310" t="str">
        <f t="shared" ca="1" si="39"/>
        <v xml:space="preserve"> </v>
      </c>
      <c r="B99" s="241" t="b">
        <f t="shared" si="40"/>
        <v>0</v>
      </c>
      <c r="C99" s="310" t="s">
        <v>153</v>
      </c>
      <c r="D99" s="241" t="s">
        <v>153</v>
      </c>
      <c r="E99" s="314" t="s">
        <v>153</v>
      </c>
      <c r="F99" s="243" t="s">
        <v>153</v>
      </c>
      <c r="G99" s="316" t="str">
        <f t="shared" ca="1" si="41"/>
        <v xml:space="preserve"> </v>
      </c>
      <c r="H99" s="244" t="b">
        <f t="shared" si="42"/>
        <v>0</v>
      </c>
      <c r="I99" s="316" t="str">
        <f t="shared" ca="1" si="43"/>
        <v xml:space="preserve"> </v>
      </c>
      <c r="J99" s="244" t="b">
        <f t="shared" si="44"/>
        <v>0</v>
      </c>
      <c r="K99" s="210">
        <v>140801</v>
      </c>
      <c r="L99" s="209"/>
      <c r="M99" s="301" t="s">
        <v>265</v>
      </c>
      <c r="N99" s="209" t="s">
        <v>13</v>
      </c>
      <c r="O99" s="321">
        <f t="shared" si="45"/>
        <v>0</v>
      </c>
      <c r="P99" s="322"/>
    </row>
    <row r="100" spans="1:16" x14ac:dyDescent="0.4">
      <c r="A100" s="310" t="str">
        <f t="shared" ca="1" si="39"/>
        <v xml:space="preserve"> </v>
      </c>
      <c r="B100" s="241" t="b">
        <f t="shared" si="40"/>
        <v>0</v>
      </c>
      <c r="C100" s="310" t="s">
        <v>153</v>
      </c>
      <c r="D100" s="241" t="s">
        <v>153</v>
      </c>
      <c r="E100" s="314" t="s">
        <v>153</v>
      </c>
      <c r="F100" s="243" t="s">
        <v>153</v>
      </c>
      <c r="G100" s="316" t="str">
        <f t="shared" ca="1" si="41"/>
        <v xml:space="preserve"> </v>
      </c>
      <c r="H100" s="244" t="b">
        <f t="shared" si="42"/>
        <v>0</v>
      </c>
      <c r="I100" s="316" t="str">
        <f t="shared" ca="1" si="43"/>
        <v xml:space="preserve"> </v>
      </c>
      <c r="J100" s="244" t="b">
        <f t="shared" si="44"/>
        <v>0</v>
      </c>
      <c r="K100" s="210">
        <v>140802</v>
      </c>
      <c r="L100" s="209"/>
      <c r="M100" s="301" t="s">
        <v>266</v>
      </c>
      <c r="N100" s="209" t="s">
        <v>15</v>
      </c>
      <c r="O100" s="321">
        <f t="shared" si="45"/>
        <v>0</v>
      </c>
      <c r="P100" s="322"/>
    </row>
    <row r="101" spans="1:16" x14ac:dyDescent="0.4">
      <c r="A101" s="310" t="str">
        <f t="shared" ca="1" si="25"/>
        <v xml:space="preserve"> </v>
      </c>
      <c r="B101" s="241" t="b">
        <f t="shared" si="26"/>
        <v>0</v>
      </c>
      <c r="C101" s="310" t="s">
        <v>153</v>
      </c>
      <c r="D101" s="241" t="s">
        <v>153</v>
      </c>
      <c r="E101" s="314" t="s">
        <v>153</v>
      </c>
      <c r="F101" s="243" t="s">
        <v>153</v>
      </c>
      <c r="G101" s="316" t="str">
        <f t="shared" ca="1" si="27"/>
        <v xml:space="preserve"> </v>
      </c>
      <c r="H101" s="244" t="b">
        <f t="shared" si="28"/>
        <v>0</v>
      </c>
      <c r="I101" s="316" t="str">
        <f t="shared" ca="1" si="29"/>
        <v xml:space="preserve"> </v>
      </c>
      <c r="J101" s="244" t="b">
        <f t="shared" si="30"/>
        <v>0</v>
      </c>
      <c r="K101" s="210">
        <v>140803</v>
      </c>
      <c r="L101" s="209"/>
      <c r="M101" s="300" t="s">
        <v>267</v>
      </c>
      <c r="N101" s="209" t="s">
        <v>15</v>
      </c>
      <c r="O101" s="321">
        <f t="shared" si="31"/>
        <v>0</v>
      </c>
      <c r="P101" s="322"/>
    </row>
    <row r="102" spans="1:16" x14ac:dyDescent="0.4">
      <c r="A102" s="310" t="str">
        <f t="shared" ca="1" si="25"/>
        <v xml:space="preserve"> </v>
      </c>
      <c r="B102" s="241" t="b">
        <f t="shared" si="26"/>
        <v>0</v>
      </c>
      <c r="C102" s="310" t="s">
        <v>153</v>
      </c>
      <c r="D102" s="241" t="s">
        <v>153</v>
      </c>
      <c r="E102" s="314" t="s">
        <v>153</v>
      </c>
      <c r="F102" s="243" t="s">
        <v>153</v>
      </c>
      <c r="G102" s="316" t="str">
        <f t="shared" ca="1" si="27"/>
        <v xml:space="preserve"> </v>
      </c>
      <c r="H102" s="244" t="b">
        <f t="shared" si="28"/>
        <v>0</v>
      </c>
      <c r="I102" s="316" t="str">
        <f t="shared" ca="1" si="29"/>
        <v xml:space="preserve"> </v>
      </c>
      <c r="J102" s="244" t="b">
        <f t="shared" si="30"/>
        <v>0</v>
      </c>
      <c r="K102" s="210">
        <v>140901</v>
      </c>
      <c r="L102" s="209" t="s">
        <v>175</v>
      </c>
      <c r="M102" s="301" t="s">
        <v>268</v>
      </c>
      <c r="N102" s="209" t="s">
        <v>13</v>
      </c>
      <c r="O102" s="321">
        <f t="shared" si="31"/>
        <v>0</v>
      </c>
      <c r="P102" s="322"/>
    </row>
    <row r="103" spans="1:16" x14ac:dyDescent="0.4">
      <c r="A103" s="310" t="str">
        <f t="shared" ca="1" si="25"/>
        <v xml:space="preserve"> </v>
      </c>
      <c r="B103" s="241" t="b">
        <f t="shared" si="26"/>
        <v>0</v>
      </c>
      <c r="C103" s="310" t="s">
        <v>153</v>
      </c>
      <c r="D103" s="241" t="s">
        <v>153</v>
      </c>
      <c r="E103" s="314" t="s">
        <v>153</v>
      </c>
      <c r="F103" s="243" t="s">
        <v>153</v>
      </c>
      <c r="G103" s="316" t="str">
        <f t="shared" ca="1" si="27"/>
        <v xml:space="preserve"> </v>
      </c>
      <c r="H103" s="244" t="b">
        <f t="shared" si="28"/>
        <v>0</v>
      </c>
      <c r="I103" s="316" t="str">
        <f t="shared" ca="1" si="29"/>
        <v xml:space="preserve"> </v>
      </c>
      <c r="J103" s="244" t="b">
        <f t="shared" si="30"/>
        <v>0</v>
      </c>
      <c r="K103" s="210">
        <v>140902</v>
      </c>
      <c r="L103" s="209" t="s">
        <v>175</v>
      </c>
      <c r="M103" s="300" t="s">
        <v>269</v>
      </c>
      <c r="N103" s="209" t="s">
        <v>15</v>
      </c>
      <c r="O103" s="321">
        <f t="shared" si="31"/>
        <v>0</v>
      </c>
      <c r="P103" s="322"/>
    </row>
    <row r="104" spans="1:16" x14ac:dyDescent="0.4">
      <c r="A104" s="310" t="str">
        <f t="shared" ca="1" si="25"/>
        <v xml:space="preserve"> </v>
      </c>
      <c r="B104" s="241" t="b">
        <f t="shared" si="26"/>
        <v>0</v>
      </c>
      <c r="C104" s="310" t="s">
        <v>153</v>
      </c>
      <c r="D104" s="241" t="s">
        <v>153</v>
      </c>
      <c r="E104" s="314" t="s">
        <v>153</v>
      </c>
      <c r="F104" s="243" t="s">
        <v>153</v>
      </c>
      <c r="G104" s="316" t="str">
        <f t="shared" ca="1" si="27"/>
        <v xml:space="preserve"> </v>
      </c>
      <c r="H104" s="244" t="b">
        <f t="shared" si="28"/>
        <v>0</v>
      </c>
      <c r="I104" s="316" t="str">
        <f t="shared" ca="1" si="29"/>
        <v xml:space="preserve"> </v>
      </c>
      <c r="J104" s="244" t="b">
        <f t="shared" si="30"/>
        <v>0</v>
      </c>
      <c r="K104" s="210">
        <v>140903</v>
      </c>
      <c r="L104" s="209"/>
      <c r="M104" s="301" t="s">
        <v>270</v>
      </c>
      <c r="N104" s="209" t="s">
        <v>15</v>
      </c>
      <c r="O104" s="321">
        <f t="shared" si="31"/>
        <v>0</v>
      </c>
      <c r="P104" s="322"/>
    </row>
    <row r="105" spans="1:16" x14ac:dyDescent="0.4">
      <c r="A105" s="310" t="str">
        <f t="shared" ca="1" si="25"/>
        <v xml:space="preserve"> </v>
      </c>
      <c r="B105" s="241" t="b">
        <f t="shared" si="26"/>
        <v>0</v>
      </c>
      <c r="C105" s="310" t="s">
        <v>153</v>
      </c>
      <c r="D105" s="241" t="s">
        <v>153</v>
      </c>
      <c r="E105" s="314" t="s">
        <v>153</v>
      </c>
      <c r="F105" s="243" t="s">
        <v>153</v>
      </c>
      <c r="G105" s="316" t="str">
        <f t="shared" ca="1" si="27"/>
        <v xml:space="preserve"> </v>
      </c>
      <c r="H105" s="244" t="b">
        <f t="shared" si="28"/>
        <v>0</v>
      </c>
      <c r="I105" s="316" t="str">
        <f t="shared" ca="1" si="29"/>
        <v xml:space="preserve"> </v>
      </c>
      <c r="J105" s="244" t="b">
        <f t="shared" si="30"/>
        <v>0</v>
      </c>
      <c r="K105" s="210">
        <v>141001</v>
      </c>
      <c r="L105" s="209"/>
      <c r="M105" s="301" t="s">
        <v>271</v>
      </c>
      <c r="N105" s="209" t="s">
        <v>13</v>
      </c>
      <c r="O105" s="321">
        <f t="shared" si="31"/>
        <v>0</v>
      </c>
      <c r="P105" s="322"/>
    </row>
    <row r="106" spans="1:16" ht="17" customHeight="1" x14ac:dyDescent="0.4">
      <c r="A106" s="310" t="str">
        <f t="shared" ref="A106:A123" ca="1" si="46">IF(B106,COUNTIF(OFFSET(B106,ROW()*-1+3,,ROW()-2),TRUE)," ")</f>
        <v xml:space="preserve"> </v>
      </c>
      <c r="B106" s="241" t="b">
        <f t="shared" si="26"/>
        <v>0</v>
      </c>
      <c r="C106" s="310" t="s">
        <v>153</v>
      </c>
      <c r="D106" s="241" t="s">
        <v>153</v>
      </c>
      <c r="E106" s="314" t="s">
        <v>153</v>
      </c>
      <c r="F106" s="243" t="s">
        <v>153</v>
      </c>
      <c r="G106" s="316" t="s">
        <v>153</v>
      </c>
      <c r="H106" s="244" t="s">
        <v>153</v>
      </c>
      <c r="I106" s="316" t="s">
        <v>153</v>
      </c>
      <c r="J106" s="244" t="s">
        <v>153</v>
      </c>
      <c r="L106" s="185"/>
      <c r="M106" s="180" t="s">
        <v>273</v>
      </c>
      <c r="O106" s="321">
        <f>SUMIF(N79:N105,"借",O79:O105)-SUMIF(N79:N105,"貸",O79:O105)</f>
        <v>0</v>
      </c>
      <c r="P106" s="322"/>
    </row>
    <row r="107" spans="1:16" s="204" customFormat="1" ht="17" hidden="1" customHeight="1" x14ac:dyDescent="0.15">
      <c r="A107" s="310" t="str">
        <f t="shared" ca="1" si="46"/>
        <v xml:space="preserve"> </v>
      </c>
      <c r="B107" s="246" t="b">
        <f>B106</f>
        <v>0</v>
      </c>
      <c r="C107" s="310" t="s">
        <v>153</v>
      </c>
      <c r="D107" s="241" t="s">
        <v>153</v>
      </c>
      <c r="E107" s="314" t="s">
        <v>153</v>
      </c>
      <c r="F107" s="243" t="s">
        <v>153</v>
      </c>
      <c r="G107" s="316" t="s">
        <v>153</v>
      </c>
      <c r="H107" s="244" t="s">
        <v>153</v>
      </c>
      <c r="I107" s="316" t="s">
        <v>153</v>
      </c>
      <c r="J107" s="244" t="s">
        <v>153</v>
      </c>
      <c r="K107" s="202"/>
      <c r="L107" s="202"/>
      <c r="M107" s="258"/>
      <c r="N107" s="203"/>
      <c r="O107" s="323"/>
      <c r="P107" s="324"/>
    </row>
    <row r="108" spans="1:16" ht="17" customHeight="1" x14ac:dyDescent="0.4">
      <c r="A108" s="310" t="str">
        <f t="shared" ca="1" si="46"/>
        <v xml:space="preserve"> </v>
      </c>
      <c r="B108" s="248" t="b">
        <f>B124</f>
        <v>0</v>
      </c>
      <c r="C108" s="310" t="s">
        <v>153</v>
      </c>
      <c r="D108" s="241" t="s">
        <v>153</v>
      </c>
      <c r="E108" s="314" t="s">
        <v>153</v>
      </c>
      <c r="F108" s="243" t="s">
        <v>153</v>
      </c>
      <c r="G108" s="316" t="s">
        <v>153</v>
      </c>
      <c r="H108" s="244" t="s">
        <v>153</v>
      </c>
      <c r="I108" s="316" t="s">
        <v>153</v>
      </c>
      <c r="J108" s="244" t="s">
        <v>153</v>
      </c>
      <c r="K108" s="184"/>
      <c r="L108" s="185"/>
      <c r="M108" s="45" t="s">
        <v>41</v>
      </c>
      <c r="N108" s="42"/>
      <c r="O108" s="320"/>
      <c r="P108" s="320"/>
    </row>
    <row r="109" spans="1:16" x14ac:dyDescent="0.4">
      <c r="A109" s="310" t="str">
        <f t="shared" ca="1" si="46"/>
        <v xml:space="preserve"> </v>
      </c>
      <c r="B109" s="241" t="b">
        <f t="shared" ref="B109:B124" si="47">O109&lt;&gt;0</f>
        <v>0</v>
      </c>
      <c r="C109" s="310" t="s">
        <v>153</v>
      </c>
      <c r="D109" s="241" t="s">
        <v>153</v>
      </c>
      <c r="E109" s="314" t="s">
        <v>153</v>
      </c>
      <c r="F109" s="243" t="s">
        <v>153</v>
      </c>
      <c r="G109" s="316" t="str">
        <f t="shared" ref="G109:G123" ca="1" si="48">IF(H109,COUNTIF(OFFSET(H109,ROW()*-1+3,,ROW()-2),TRUE)," ")</f>
        <v xml:space="preserve"> </v>
      </c>
      <c r="H109" s="244" t="b">
        <f t="shared" ref="H109:H123" si="49">AND(N109="借",O109&lt;&gt;0)</f>
        <v>0</v>
      </c>
      <c r="I109" s="316" t="str">
        <f t="shared" ref="I109:I123" ca="1" si="50">IF(J109,COUNTIF(OFFSET(J109,ROW()*-1+3,,ROW()-2),TRUE)," ")</f>
        <v xml:space="preserve"> </v>
      </c>
      <c r="J109" s="244" t="b">
        <f t="shared" ref="J109:J123" si="51">AND(N109="貸",O109&lt;&gt;0)</f>
        <v>0</v>
      </c>
      <c r="K109" s="210">
        <v>150101</v>
      </c>
      <c r="L109" s="209"/>
      <c r="M109" s="300" t="s">
        <v>274</v>
      </c>
      <c r="N109" s="209" t="s">
        <v>13</v>
      </c>
      <c r="O109" s="321">
        <f t="shared" ref="O109:O123" si="52">IF(L109="Y",IF($N109="借",SUMPRODUCT((傳票日期&lt;=資產負債表日)*(傳票科目=$K109)*(傳票借方))-SUMPRODUCT((傳票日期&lt;=資產負債表日)*(傳票科目=$K109)*(傳票貸方)),SUMPRODUCT((傳票日期&lt;=資產負債表日)*(傳票科目=$K109)*(傳票貸方))-SUMPRODUCT((傳票日期&lt;=資產負債表日)*(傳票科目=$K109)*(傳票借方))),0)</f>
        <v>0</v>
      </c>
      <c r="P109" s="322"/>
    </row>
    <row r="110" spans="1:16" x14ac:dyDescent="0.4">
      <c r="A110" s="310" t="str">
        <f t="shared" ca="1" si="46"/>
        <v xml:space="preserve"> </v>
      </c>
      <c r="B110" s="241" t="b">
        <f t="shared" si="47"/>
        <v>0</v>
      </c>
      <c r="C110" s="310" t="s">
        <v>153</v>
      </c>
      <c r="D110" s="241" t="s">
        <v>153</v>
      </c>
      <c r="E110" s="314" t="s">
        <v>153</v>
      </c>
      <c r="F110" s="243" t="s">
        <v>153</v>
      </c>
      <c r="G110" s="316" t="str">
        <f t="shared" ca="1" si="48"/>
        <v xml:space="preserve"> </v>
      </c>
      <c r="H110" s="244" t="b">
        <f t="shared" si="49"/>
        <v>0</v>
      </c>
      <c r="I110" s="316" t="str">
        <f t="shared" ca="1" si="50"/>
        <v xml:space="preserve"> </v>
      </c>
      <c r="J110" s="244" t="b">
        <f t="shared" si="51"/>
        <v>0</v>
      </c>
      <c r="K110" s="210">
        <v>150102</v>
      </c>
      <c r="L110" s="209"/>
      <c r="M110" s="301" t="s">
        <v>275</v>
      </c>
      <c r="N110" s="209" t="s">
        <v>13</v>
      </c>
      <c r="O110" s="321">
        <f t="shared" si="52"/>
        <v>0</v>
      </c>
      <c r="P110" s="322"/>
    </row>
    <row r="111" spans="1:16" x14ac:dyDescent="0.4">
      <c r="A111" s="310" t="str">
        <f t="shared" ca="1" si="46"/>
        <v xml:space="preserve"> </v>
      </c>
      <c r="B111" s="241" t="b">
        <f t="shared" si="47"/>
        <v>0</v>
      </c>
      <c r="C111" s="310" t="s">
        <v>153</v>
      </c>
      <c r="D111" s="241" t="s">
        <v>153</v>
      </c>
      <c r="E111" s="314" t="s">
        <v>153</v>
      </c>
      <c r="F111" s="243" t="s">
        <v>153</v>
      </c>
      <c r="G111" s="316" t="str">
        <f t="shared" ca="1" si="48"/>
        <v xml:space="preserve"> </v>
      </c>
      <c r="H111" s="244" t="b">
        <f t="shared" si="49"/>
        <v>0</v>
      </c>
      <c r="I111" s="316" t="str">
        <f t="shared" ca="1" si="50"/>
        <v xml:space="preserve"> </v>
      </c>
      <c r="J111" s="244" t="b">
        <f t="shared" si="51"/>
        <v>0</v>
      </c>
      <c r="K111" s="210">
        <v>150103</v>
      </c>
      <c r="L111" s="209"/>
      <c r="M111" s="300" t="s">
        <v>276</v>
      </c>
      <c r="N111" s="209" t="s">
        <v>15</v>
      </c>
      <c r="O111" s="321">
        <f t="shared" si="52"/>
        <v>0</v>
      </c>
      <c r="P111" s="322"/>
    </row>
    <row r="112" spans="1:16" x14ac:dyDescent="0.4">
      <c r="A112" s="310" t="str">
        <f t="shared" ca="1" si="46"/>
        <v xml:space="preserve"> </v>
      </c>
      <c r="B112" s="241" t="b">
        <f t="shared" si="47"/>
        <v>0</v>
      </c>
      <c r="C112" s="310" t="s">
        <v>153</v>
      </c>
      <c r="D112" s="241" t="s">
        <v>153</v>
      </c>
      <c r="E112" s="314" t="s">
        <v>153</v>
      </c>
      <c r="F112" s="243" t="s">
        <v>153</v>
      </c>
      <c r="G112" s="316" t="str">
        <f t="shared" ca="1" si="48"/>
        <v xml:space="preserve"> </v>
      </c>
      <c r="H112" s="244" t="b">
        <f t="shared" si="49"/>
        <v>0</v>
      </c>
      <c r="I112" s="316" t="str">
        <f t="shared" ca="1" si="50"/>
        <v xml:space="preserve"> </v>
      </c>
      <c r="J112" s="244" t="b">
        <f t="shared" si="51"/>
        <v>0</v>
      </c>
      <c r="K112" s="210">
        <v>150104</v>
      </c>
      <c r="L112" s="209"/>
      <c r="M112" s="300" t="s">
        <v>277</v>
      </c>
      <c r="N112" s="209" t="s">
        <v>15</v>
      </c>
      <c r="O112" s="321">
        <f t="shared" si="52"/>
        <v>0</v>
      </c>
      <c r="P112" s="322"/>
    </row>
    <row r="113" spans="1:16" x14ac:dyDescent="0.4">
      <c r="A113" s="310" t="str">
        <f t="shared" ca="1" si="46"/>
        <v xml:space="preserve"> </v>
      </c>
      <c r="B113" s="241" t="b">
        <f t="shared" si="47"/>
        <v>0</v>
      </c>
      <c r="C113" s="310" t="s">
        <v>153</v>
      </c>
      <c r="D113" s="241" t="s">
        <v>153</v>
      </c>
      <c r="E113" s="314" t="s">
        <v>153</v>
      </c>
      <c r="F113" s="243" t="s">
        <v>153</v>
      </c>
      <c r="G113" s="316" t="str">
        <f t="shared" ca="1" si="48"/>
        <v xml:space="preserve"> </v>
      </c>
      <c r="H113" s="244" t="b">
        <f t="shared" si="49"/>
        <v>0</v>
      </c>
      <c r="I113" s="316" t="str">
        <f t="shared" ca="1" si="50"/>
        <v xml:space="preserve"> </v>
      </c>
      <c r="J113" s="244" t="b">
        <f t="shared" si="51"/>
        <v>0</v>
      </c>
      <c r="K113" s="210">
        <v>150109</v>
      </c>
      <c r="L113" s="209"/>
      <c r="M113" s="300" t="s">
        <v>278</v>
      </c>
      <c r="N113" s="209" t="s">
        <v>13</v>
      </c>
      <c r="O113" s="321">
        <f t="shared" si="52"/>
        <v>0</v>
      </c>
      <c r="P113" s="322"/>
    </row>
    <row r="114" spans="1:16" x14ac:dyDescent="0.4">
      <c r="A114" s="310" t="str">
        <f t="shared" ca="1" si="46"/>
        <v xml:space="preserve"> </v>
      </c>
      <c r="B114" s="241" t="b">
        <f t="shared" si="47"/>
        <v>0</v>
      </c>
      <c r="C114" s="310" t="s">
        <v>153</v>
      </c>
      <c r="D114" s="241" t="s">
        <v>153</v>
      </c>
      <c r="E114" s="314" t="s">
        <v>153</v>
      </c>
      <c r="F114" s="243" t="s">
        <v>153</v>
      </c>
      <c r="G114" s="316" t="str">
        <f t="shared" ca="1" si="48"/>
        <v xml:space="preserve"> </v>
      </c>
      <c r="H114" s="244" t="b">
        <f t="shared" si="49"/>
        <v>0</v>
      </c>
      <c r="I114" s="316" t="str">
        <f t="shared" ca="1" si="50"/>
        <v xml:space="preserve"> </v>
      </c>
      <c r="J114" s="244" t="b">
        <f t="shared" si="51"/>
        <v>0</v>
      </c>
      <c r="K114" s="210">
        <v>150110</v>
      </c>
      <c r="L114" s="209"/>
      <c r="M114" s="300" t="s">
        <v>279</v>
      </c>
      <c r="N114" s="209" t="s">
        <v>13</v>
      </c>
      <c r="O114" s="321">
        <f t="shared" si="52"/>
        <v>0</v>
      </c>
      <c r="P114" s="322"/>
    </row>
    <row r="115" spans="1:16" x14ac:dyDescent="0.4">
      <c r="A115" s="310" t="str">
        <f t="shared" ca="1" si="46"/>
        <v xml:space="preserve"> </v>
      </c>
      <c r="B115" s="241" t="b">
        <f t="shared" si="47"/>
        <v>0</v>
      </c>
      <c r="C115" s="310" t="s">
        <v>153</v>
      </c>
      <c r="D115" s="241" t="s">
        <v>153</v>
      </c>
      <c r="E115" s="314" t="s">
        <v>153</v>
      </c>
      <c r="F115" s="243" t="s">
        <v>153</v>
      </c>
      <c r="G115" s="316" t="str">
        <f t="shared" ca="1" si="48"/>
        <v xml:space="preserve"> </v>
      </c>
      <c r="H115" s="244" t="b">
        <f t="shared" si="49"/>
        <v>0</v>
      </c>
      <c r="I115" s="316" t="str">
        <f t="shared" ca="1" si="50"/>
        <v xml:space="preserve"> </v>
      </c>
      <c r="J115" s="244" t="b">
        <f t="shared" si="51"/>
        <v>0</v>
      </c>
      <c r="K115" s="210">
        <v>150111</v>
      </c>
      <c r="L115" s="209"/>
      <c r="M115" s="300" t="s">
        <v>280</v>
      </c>
      <c r="N115" s="209" t="s">
        <v>15</v>
      </c>
      <c r="O115" s="321">
        <f t="shared" si="52"/>
        <v>0</v>
      </c>
      <c r="P115" s="322"/>
    </row>
    <row r="116" spans="1:16" x14ac:dyDescent="0.4">
      <c r="A116" s="310" t="str">
        <f t="shared" ca="1" si="46"/>
        <v xml:space="preserve"> </v>
      </c>
      <c r="B116" s="241" t="b">
        <f t="shared" si="47"/>
        <v>0</v>
      </c>
      <c r="C116" s="310" t="s">
        <v>153</v>
      </c>
      <c r="D116" s="241" t="s">
        <v>153</v>
      </c>
      <c r="E116" s="314" t="s">
        <v>153</v>
      </c>
      <c r="F116" s="243" t="s">
        <v>153</v>
      </c>
      <c r="G116" s="316" t="str">
        <f t="shared" ca="1" si="48"/>
        <v xml:space="preserve"> </v>
      </c>
      <c r="H116" s="244" t="b">
        <f t="shared" si="49"/>
        <v>0</v>
      </c>
      <c r="I116" s="316" t="str">
        <f t="shared" ca="1" si="50"/>
        <v xml:space="preserve"> </v>
      </c>
      <c r="J116" s="244" t="b">
        <f t="shared" si="51"/>
        <v>0</v>
      </c>
      <c r="K116" s="210">
        <v>150112</v>
      </c>
      <c r="L116" s="209"/>
      <c r="M116" s="300" t="s">
        <v>281</v>
      </c>
      <c r="N116" s="209" t="s">
        <v>15</v>
      </c>
      <c r="O116" s="321">
        <f t="shared" si="52"/>
        <v>0</v>
      </c>
      <c r="P116" s="322"/>
    </row>
    <row r="117" spans="1:16" x14ac:dyDescent="0.4">
      <c r="A117" s="310" t="str">
        <f t="shared" ca="1" si="46"/>
        <v xml:space="preserve"> </v>
      </c>
      <c r="B117" s="241" t="b">
        <f t="shared" si="47"/>
        <v>0</v>
      </c>
      <c r="C117" s="310" t="s">
        <v>153</v>
      </c>
      <c r="D117" s="241" t="s">
        <v>153</v>
      </c>
      <c r="E117" s="314" t="s">
        <v>153</v>
      </c>
      <c r="F117" s="243" t="s">
        <v>153</v>
      </c>
      <c r="G117" s="316" t="str">
        <f t="shared" ca="1" si="48"/>
        <v xml:space="preserve"> </v>
      </c>
      <c r="H117" s="244" t="b">
        <f t="shared" si="49"/>
        <v>0</v>
      </c>
      <c r="I117" s="316" t="str">
        <f t="shared" ca="1" si="50"/>
        <v xml:space="preserve"> </v>
      </c>
      <c r="J117" s="244" t="b">
        <f t="shared" si="51"/>
        <v>0</v>
      </c>
      <c r="K117" s="210">
        <v>150117</v>
      </c>
      <c r="L117" s="209" t="s">
        <v>175</v>
      </c>
      <c r="M117" s="301" t="s">
        <v>282</v>
      </c>
      <c r="N117" s="209" t="s">
        <v>13</v>
      </c>
      <c r="O117" s="321">
        <f t="shared" si="52"/>
        <v>0</v>
      </c>
      <c r="P117" s="322"/>
    </row>
    <row r="118" spans="1:16" x14ac:dyDescent="0.4">
      <c r="A118" s="310" t="str">
        <f t="shared" ca="1" si="46"/>
        <v xml:space="preserve"> </v>
      </c>
      <c r="B118" s="241" t="b">
        <f t="shared" si="47"/>
        <v>0</v>
      </c>
      <c r="C118" s="310" t="s">
        <v>153</v>
      </c>
      <c r="D118" s="241" t="s">
        <v>153</v>
      </c>
      <c r="E118" s="314" t="s">
        <v>153</v>
      </c>
      <c r="F118" s="243" t="s">
        <v>153</v>
      </c>
      <c r="G118" s="316" t="str">
        <f t="shared" ca="1" si="48"/>
        <v xml:space="preserve"> </v>
      </c>
      <c r="H118" s="244" t="b">
        <f t="shared" si="49"/>
        <v>0</v>
      </c>
      <c r="I118" s="316" t="str">
        <f t="shared" ca="1" si="50"/>
        <v xml:space="preserve"> </v>
      </c>
      <c r="J118" s="244" t="b">
        <f t="shared" si="51"/>
        <v>0</v>
      </c>
      <c r="K118" s="210">
        <v>150118</v>
      </c>
      <c r="L118" s="209"/>
      <c r="M118" s="300" t="s">
        <v>283</v>
      </c>
      <c r="N118" s="209" t="s">
        <v>13</v>
      </c>
      <c r="O118" s="321">
        <f t="shared" si="52"/>
        <v>0</v>
      </c>
      <c r="P118" s="322"/>
    </row>
    <row r="119" spans="1:16" x14ac:dyDescent="0.4">
      <c r="A119" s="310" t="str">
        <f t="shared" ca="1" si="46"/>
        <v xml:space="preserve"> </v>
      </c>
      <c r="B119" s="241" t="b">
        <f t="shared" si="47"/>
        <v>0</v>
      </c>
      <c r="C119" s="310" t="s">
        <v>153</v>
      </c>
      <c r="D119" s="241" t="s">
        <v>153</v>
      </c>
      <c r="E119" s="314" t="s">
        <v>153</v>
      </c>
      <c r="F119" s="243" t="s">
        <v>153</v>
      </c>
      <c r="G119" s="316" t="str">
        <f t="shared" ca="1" si="48"/>
        <v xml:space="preserve"> </v>
      </c>
      <c r="H119" s="244" t="b">
        <f t="shared" si="49"/>
        <v>0</v>
      </c>
      <c r="I119" s="316" t="str">
        <f t="shared" ca="1" si="50"/>
        <v xml:space="preserve"> </v>
      </c>
      <c r="J119" s="244" t="b">
        <f t="shared" si="51"/>
        <v>0</v>
      </c>
      <c r="K119" s="210">
        <v>150119</v>
      </c>
      <c r="L119" s="209" t="s">
        <v>175</v>
      </c>
      <c r="M119" s="301" t="s">
        <v>284</v>
      </c>
      <c r="N119" s="209" t="s">
        <v>15</v>
      </c>
      <c r="O119" s="321">
        <f t="shared" si="52"/>
        <v>0</v>
      </c>
      <c r="P119" s="322"/>
    </row>
    <row r="120" spans="1:16" x14ac:dyDescent="0.4">
      <c r="A120" s="310" t="str">
        <f t="shared" ca="1" si="46"/>
        <v xml:space="preserve"> </v>
      </c>
      <c r="B120" s="241" t="b">
        <f t="shared" si="47"/>
        <v>0</v>
      </c>
      <c r="C120" s="310" t="s">
        <v>153</v>
      </c>
      <c r="D120" s="241" t="s">
        <v>153</v>
      </c>
      <c r="E120" s="314" t="s">
        <v>153</v>
      </c>
      <c r="F120" s="243" t="s">
        <v>153</v>
      </c>
      <c r="G120" s="316" t="str">
        <f t="shared" ca="1" si="48"/>
        <v xml:space="preserve"> </v>
      </c>
      <c r="H120" s="244" t="b">
        <f t="shared" si="49"/>
        <v>0</v>
      </c>
      <c r="I120" s="316" t="str">
        <f t="shared" ca="1" si="50"/>
        <v xml:space="preserve"> </v>
      </c>
      <c r="J120" s="244" t="b">
        <f t="shared" si="51"/>
        <v>0</v>
      </c>
      <c r="K120" s="210">
        <v>150120</v>
      </c>
      <c r="L120" s="209"/>
      <c r="M120" s="300" t="s">
        <v>285</v>
      </c>
      <c r="N120" s="209" t="s">
        <v>15</v>
      </c>
      <c r="O120" s="321">
        <f t="shared" si="52"/>
        <v>0</v>
      </c>
      <c r="P120" s="322"/>
    </row>
    <row r="121" spans="1:16" x14ac:dyDescent="0.4">
      <c r="A121" s="310" t="str">
        <f t="shared" ca="1" si="46"/>
        <v xml:space="preserve"> </v>
      </c>
      <c r="B121" s="241" t="b">
        <f t="shared" si="47"/>
        <v>0</v>
      </c>
      <c r="C121" s="310" t="s">
        <v>153</v>
      </c>
      <c r="D121" s="241" t="s">
        <v>153</v>
      </c>
      <c r="E121" s="314" t="s">
        <v>153</v>
      </c>
      <c r="F121" s="243" t="s">
        <v>153</v>
      </c>
      <c r="G121" s="316" t="str">
        <f t="shared" ca="1" si="48"/>
        <v xml:space="preserve"> </v>
      </c>
      <c r="H121" s="244" t="b">
        <f t="shared" si="49"/>
        <v>0</v>
      </c>
      <c r="I121" s="316" t="str">
        <f t="shared" ca="1" si="50"/>
        <v xml:space="preserve"> </v>
      </c>
      <c r="J121" s="244" t="b">
        <f t="shared" si="51"/>
        <v>0</v>
      </c>
      <c r="K121" s="210">
        <v>160101</v>
      </c>
      <c r="L121" s="209" t="s">
        <v>175</v>
      </c>
      <c r="M121" s="301" t="s">
        <v>286</v>
      </c>
      <c r="N121" s="209" t="s">
        <v>13</v>
      </c>
      <c r="O121" s="321">
        <f t="shared" si="52"/>
        <v>0</v>
      </c>
      <c r="P121" s="322"/>
    </row>
    <row r="122" spans="1:16" x14ac:dyDescent="0.4">
      <c r="A122" s="310" t="str">
        <f t="shared" ca="1" si="46"/>
        <v xml:space="preserve"> </v>
      </c>
      <c r="B122" s="241" t="b">
        <f t="shared" si="47"/>
        <v>0</v>
      </c>
      <c r="C122" s="310" t="s">
        <v>153</v>
      </c>
      <c r="D122" s="241" t="s">
        <v>153</v>
      </c>
      <c r="E122" s="314" t="s">
        <v>153</v>
      </c>
      <c r="F122" s="243" t="s">
        <v>153</v>
      </c>
      <c r="G122" s="316" t="str">
        <f t="shared" ca="1" si="48"/>
        <v xml:space="preserve"> </v>
      </c>
      <c r="H122" s="244" t="b">
        <f t="shared" si="49"/>
        <v>0</v>
      </c>
      <c r="I122" s="316" t="str">
        <f t="shared" ca="1" si="50"/>
        <v xml:space="preserve"> </v>
      </c>
      <c r="J122" s="244" t="b">
        <f t="shared" si="51"/>
        <v>0</v>
      </c>
      <c r="K122" s="210">
        <v>160201</v>
      </c>
      <c r="L122" s="209" t="s">
        <v>175</v>
      </c>
      <c r="M122" s="300" t="s">
        <v>217</v>
      </c>
      <c r="N122" s="209" t="s">
        <v>13</v>
      </c>
      <c r="O122" s="321">
        <f t="shared" si="52"/>
        <v>0</v>
      </c>
      <c r="P122" s="322"/>
    </row>
    <row r="123" spans="1:16" x14ac:dyDescent="0.4">
      <c r="A123" s="310" t="str">
        <f t="shared" ca="1" si="46"/>
        <v xml:space="preserve"> </v>
      </c>
      <c r="B123" s="241" t="b">
        <f t="shared" si="47"/>
        <v>0</v>
      </c>
      <c r="C123" s="310" t="s">
        <v>153</v>
      </c>
      <c r="D123" s="241" t="s">
        <v>153</v>
      </c>
      <c r="E123" s="314" t="s">
        <v>153</v>
      </c>
      <c r="F123" s="243" t="s">
        <v>153</v>
      </c>
      <c r="G123" s="316" t="str">
        <f t="shared" ca="1" si="48"/>
        <v xml:space="preserve"> </v>
      </c>
      <c r="H123" s="244" t="b">
        <f t="shared" si="49"/>
        <v>0</v>
      </c>
      <c r="I123" s="316" t="str">
        <f t="shared" ca="1" si="50"/>
        <v xml:space="preserve"> </v>
      </c>
      <c r="J123" s="244" t="b">
        <f t="shared" si="51"/>
        <v>0</v>
      </c>
      <c r="K123" s="210">
        <v>160296</v>
      </c>
      <c r="L123" s="209"/>
      <c r="M123" s="301" t="s">
        <v>287</v>
      </c>
      <c r="N123" s="209" t="s">
        <v>13</v>
      </c>
      <c r="O123" s="321">
        <f t="shared" si="52"/>
        <v>0</v>
      </c>
      <c r="P123" s="322"/>
    </row>
    <row r="124" spans="1:16" ht="17" customHeight="1" x14ac:dyDescent="0.4">
      <c r="A124" s="310" t="str">
        <f t="shared" ref="A124:A125" ca="1" si="53">IF(B124,COUNTIF(OFFSET(B124,ROW()*-1+3,,ROW()-2),TRUE)," ")</f>
        <v xml:space="preserve"> </v>
      </c>
      <c r="B124" s="241" t="b">
        <f t="shared" si="47"/>
        <v>0</v>
      </c>
      <c r="C124" s="310" t="s">
        <v>153</v>
      </c>
      <c r="D124" s="241" t="s">
        <v>153</v>
      </c>
      <c r="E124" s="314" t="s">
        <v>153</v>
      </c>
      <c r="F124" s="243" t="s">
        <v>153</v>
      </c>
      <c r="G124" s="316" t="s">
        <v>153</v>
      </c>
      <c r="H124" s="244" t="s">
        <v>153</v>
      </c>
      <c r="I124" s="316" t="s">
        <v>153</v>
      </c>
      <c r="J124" s="244" t="s">
        <v>153</v>
      </c>
      <c r="L124" s="185"/>
      <c r="M124" s="180" t="s">
        <v>288</v>
      </c>
      <c r="O124" s="321">
        <f>SUMIF(N109:N123,"借",O109:O123)-SUMIF(N109:N123,"貸",O109:O123)</f>
        <v>0</v>
      </c>
      <c r="P124" s="322"/>
    </row>
    <row r="125" spans="1:16" s="204" customFormat="1" ht="1" customHeight="1" x14ac:dyDescent="0.15">
      <c r="A125" s="310" t="str">
        <f t="shared" ca="1" si="53"/>
        <v xml:space="preserve"> </v>
      </c>
      <c r="B125" s="246" t="b">
        <f>B124</f>
        <v>0</v>
      </c>
      <c r="C125" s="310" t="s">
        <v>153</v>
      </c>
      <c r="D125" s="241" t="s">
        <v>153</v>
      </c>
      <c r="E125" s="314" t="s">
        <v>153</v>
      </c>
      <c r="F125" s="243" t="s">
        <v>153</v>
      </c>
      <c r="G125" s="316" t="s">
        <v>153</v>
      </c>
      <c r="H125" s="244" t="s">
        <v>153</v>
      </c>
      <c r="I125" s="316" t="s">
        <v>153</v>
      </c>
      <c r="J125" s="244" t="s">
        <v>153</v>
      </c>
      <c r="K125" s="202"/>
      <c r="L125" s="202"/>
      <c r="M125" s="258"/>
      <c r="N125" s="203"/>
      <c r="O125" s="323"/>
      <c r="P125" s="324"/>
    </row>
    <row r="126" spans="1:16" ht="17" customHeight="1" thickBot="1" x14ac:dyDescent="0.45">
      <c r="A126" s="311">
        <f>MAX($B$1,$D$1)</f>
        <v>0</v>
      </c>
      <c r="B126" s="241" t="b">
        <f>O126&lt;&gt;0</f>
        <v>0</v>
      </c>
      <c r="C126" s="310" t="s">
        <v>153</v>
      </c>
      <c r="D126" s="241" t="s">
        <v>153</v>
      </c>
      <c r="E126" s="314" t="s">
        <v>153</v>
      </c>
      <c r="F126" s="243" t="s">
        <v>153</v>
      </c>
      <c r="G126" s="316" t="s">
        <v>153</v>
      </c>
      <c r="H126" s="244" t="s">
        <v>153</v>
      </c>
      <c r="I126" s="316" t="s">
        <v>153</v>
      </c>
      <c r="J126" s="244" t="s">
        <v>153</v>
      </c>
      <c r="K126" s="195"/>
      <c r="L126" s="195"/>
      <c r="M126" s="259" t="s">
        <v>143</v>
      </c>
      <c r="N126" s="197"/>
      <c r="O126" s="321">
        <f>O44+O65+O76+O106+O124</f>
        <v>0</v>
      </c>
      <c r="P126" s="322"/>
    </row>
    <row r="127" spans="1:16" x14ac:dyDescent="0.4">
      <c r="A127" s="310" t="s">
        <v>153</v>
      </c>
      <c r="B127" s="241" t="s">
        <v>153</v>
      </c>
      <c r="C127" s="310" t="str">
        <f ca="1">IF(D127,COUNTIF(OFFSET(D127,ROW()*-1+3,,ROW()-2),TRUE)," ")</f>
        <v xml:space="preserve"> </v>
      </c>
      <c r="D127" s="241" t="b">
        <f>D143</f>
        <v>0</v>
      </c>
      <c r="E127" s="314" t="s">
        <v>153</v>
      </c>
      <c r="F127" s="243" t="s">
        <v>153</v>
      </c>
      <c r="G127" s="316" t="s">
        <v>153</v>
      </c>
      <c r="H127" s="244" t="s">
        <v>153</v>
      </c>
      <c r="I127" s="316" t="s">
        <v>153</v>
      </c>
      <c r="J127" s="244" t="s">
        <v>153</v>
      </c>
      <c r="L127" s="185"/>
      <c r="M127" s="180" t="s">
        <v>140</v>
      </c>
      <c r="O127" s="321"/>
      <c r="P127" s="322"/>
    </row>
    <row r="128" spans="1:16" x14ac:dyDescent="0.4">
      <c r="A128" s="310" t="s">
        <v>153</v>
      </c>
      <c r="B128" s="241" t="s">
        <v>153</v>
      </c>
      <c r="C128" s="310" t="str">
        <f t="shared" ref="C128:C170" ca="1" si="54">IF(D128,COUNTIF(OFFSET(D128,ROW()*-1+3,,ROW()-2),TRUE)," ")</f>
        <v xml:space="preserve"> </v>
      </c>
      <c r="D128" s="241" t="b">
        <f>O128&lt;&gt;0</f>
        <v>0</v>
      </c>
      <c r="E128" s="314" t="s">
        <v>153</v>
      </c>
      <c r="F128" s="243" t="s">
        <v>153</v>
      </c>
      <c r="G128" s="316" t="str">
        <f ca="1">IF(H128,COUNTIF(OFFSET(H128,ROW()*-1+3,,ROW()-2),TRUE)," ")</f>
        <v xml:space="preserve"> </v>
      </c>
      <c r="H128" s="244" t="b">
        <f t="shared" ref="H128:H149" si="55">AND(N128="借",O128&lt;&gt;0)</f>
        <v>0</v>
      </c>
      <c r="I128" s="316" t="str">
        <f t="shared" ref="I128:I142" ca="1" si="56">IF(J128,COUNTIF(OFFSET(J128,ROW()*-1+3,,ROW()-2),TRUE)," ")</f>
        <v xml:space="preserve"> </v>
      </c>
      <c r="J128" s="244" t="b">
        <f t="shared" ref="J128:J149" si="57">AND(N128="貸",O128&lt;&gt;0)</f>
        <v>0</v>
      </c>
      <c r="K128" s="210">
        <v>210101</v>
      </c>
      <c r="L128" s="209"/>
      <c r="M128" s="190" t="s">
        <v>292</v>
      </c>
      <c r="N128" s="209" t="s">
        <v>15</v>
      </c>
      <c r="O128" s="321">
        <f t="shared" ref="O128:O142" si="58">IF(L128="Y",IF($N128="借",SUMPRODUCT((傳票日期&lt;=資產負債表日)*(傳票科目=$K128)*(傳票借方))-SUMPRODUCT((傳票日期&lt;=資產負債表日)*(傳票科目=$K128)*(傳票貸方)),SUMPRODUCT((傳票日期&lt;=資產負債表日)*(傳票科目=$K128)*(傳票貸方))-SUMPRODUCT((傳票日期&lt;=資產負債表日)*(傳票科目=$K128)*(傳票借方))),0)</f>
        <v>0</v>
      </c>
      <c r="P128" s="322"/>
    </row>
    <row r="129" spans="1:16" x14ac:dyDescent="0.4">
      <c r="A129" s="310" t="s">
        <v>153</v>
      </c>
      <c r="B129" s="241" t="s">
        <v>153</v>
      </c>
      <c r="C129" s="310" t="str">
        <f t="shared" ca="1" si="54"/>
        <v xml:space="preserve"> </v>
      </c>
      <c r="D129" s="241" t="b">
        <f t="shared" ref="D129:D143" si="59">O129&lt;&gt;0</f>
        <v>0</v>
      </c>
      <c r="E129" s="314" t="s">
        <v>153</v>
      </c>
      <c r="F129" s="243" t="s">
        <v>153</v>
      </c>
      <c r="G129" s="316" t="str">
        <f t="shared" ref="G129:G142" ca="1" si="60">IF(H129,COUNTIF(OFFSET(H129,ROW()*-1+3,,ROW()-2),TRUE)," ")</f>
        <v xml:space="preserve"> </v>
      </c>
      <c r="H129" s="244" t="b">
        <f t="shared" si="55"/>
        <v>0</v>
      </c>
      <c r="I129" s="316" t="str">
        <f t="shared" ca="1" si="56"/>
        <v xml:space="preserve"> </v>
      </c>
      <c r="J129" s="244" t="b">
        <f t="shared" si="57"/>
        <v>0</v>
      </c>
      <c r="K129" s="210">
        <v>210102</v>
      </c>
      <c r="L129" s="209"/>
      <c r="M129" s="190" t="s">
        <v>293</v>
      </c>
      <c r="N129" s="209" t="s">
        <v>15</v>
      </c>
      <c r="O129" s="321">
        <f t="shared" si="58"/>
        <v>0</v>
      </c>
      <c r="P129" s="322"/>
    </row>
    <row r="130" spans="1:16" x14ac:dyDescent="0.4">
      <c r="A130" s="310" t="s">
        <v>153</v>
      </c>
      <c r="B130" s="241" t="s">
        <v>153</v>
      </c>
      <c r="C130" s="310" t="str">
        <f t="shared" ca="1" si="54"/>
        <v xml:space="preserve"> </v>
      </c>
      <c r="D130" s="241" t="b">
        <f t="shared" si="59"/>
        <v>0</v>
      </c>
      <c r="E130" s="314" t="s">
        <v>153</v>
      </c>
      <c r="F130" s="243" t="s">
        <v>153</v>
      </c>
      <c r="G130" s="316" t="str">
        <f t="shared" ca="1" si="60"/>
        <v xml:space="preserve"> </v>
      </c>
      <c r="H130" s="244" t="b">
        <f t="shared" si="55"/>
        <v>0</v>
      </c>
      <c r="I130" s="316" t="str">
        <f t="shared" ca="1" si="56"/>
        <v xml:space="preserve"> </v>
      </c>
      <c r="J130" s="244" t="b">
        <f t="shared" si="57"/>
        <v>0</v>
      </c>
      <c r="K130" s="210">
        <v>210196</v>
      </c>
      <c r="L130" s="209"/>
      <c r="M130" s="190" t="s">
        <v>21</v>
      </c>
      <c r="N130" s="209" t="s">
        <v>15</v>
      </c>
      <c r="O130" s="321">
        <f t="shared" si="58"/>
        <v>0</v>
      </c>
      <c r="P130" s="322"/>
    </row>
    <row r="131" spans="1:16" x14ac:dyDescent="0.4">
      <c r="A131" s="310" t="s">
        <v>153</v>
      </c>
      <c r="B131" s="241" t="s">
        <v>153</v>
      </c>
      <c r="C131" s="310" t="str">
        <f t="shared" ca="1" si="54"/>
        <v xml:space="preserve"> </v>
      </c>
      <c r="D131" s="241" t="b">
        <f t="shared" si="59"/>
        <v>0</v>
      </c>
      <c r="E131" s="314" t="s">
        <v>153</v>
      </c>
      <c r="F131" s="243" t="s">
        <v>153</v>
      </c>
      <c r="G131" s="316" t="str">
        <f t="shared" ca="1" si="60"/>
        <v xml:space="preserve"> </v>
      </c>
      <c r="H131" s="244" t="b">
        <f t="shared" si="55"/>
        <v>0</v>
      </c>
      <c r="I131" s="316" t="str">
        <f t="shared" ca="1" si="56"/>
        <v xml:space="preserve"> </v>
      </c>
      <c r="J131" s="244" t="b">
        <f t="shared" si="57"/>
        <v>0</v>
      </c>
      <c r="K131" s="210">
        <v>210201</v>
      </c>
      <c r="L131" s="209"/>
      <c r="M131" s="190" t="s">
        <v>22</v>
      </c>
      <c r="N131" s="209" t="s">
        <v>15</v>
      </c>
      <c r="O131" s="321">
        <f t="shared" si="58"/>
        <v>0</v>
      </c>
      <c r="P131" s="322"/>
    </row>
    <row r="132" spans="1:16" x14ac:dyDescent="0.4">
      <c r="A132" s="310" t="s">
        <v>153</v>
      </c>
      <c r="B132" s="241" t="s">
        <v>153</v>
      </c>
      <c r="C132" s="310" t="str">
        <f t="shared" ca="1" si="54"/>
        <v xml:space="preserve"> </v>
      </c>
      <c r="D132" s="241" t="b">
        <f t="shared" si="59"/>
        <v>0</v>
      </c>
      <c r="E132" s="314" t="s">
        <v>153</v>
      </c>
      <c r="F132" s="243" t="s">
        <v>153</v>
      </c>
      <c r="G132" s="316" t="str">
        <f t="shared" ca="1" si="60"/>
        <v xml:space="preserve"> </v>
      </c>
      <c r="H132" s="244" t="b">
        <f t="shared" si="55"/>
        <v>0</v>
      </c>
      <c r="I132" s="316" t="str">
        <f t="shared" ca="1" si="56"/>
        <v xml:space="preserve"> </v>
      </c>
      <c r="J132" s="244" t="b">
        <f t="shared" si="57"/>
        <v>0</v>
      </c>
      <c r="K132" s="210">
        <v>210202</v>
      </c>
      <c r="L132" s="209" t="s">
        <v>175</v>
      </c>
      <c r="M132" s="190" t="s">
        <v>23</v>
      </c>
      <c r="N132" s="209" t="s">
        <v>15</v>
      </c>
      <c r="O132" s="321">
        <f t="shared" si="58"/>
        <v>0</v>
      </c>
      <c r="P132" s="322"/>
    </row>
    <row r="133" spans="1:16" x14ac:dyDescent="0.4">
      <c r="A133" s="310" t="s">
        <v>153</v>
      </c>
      <c r="B133" s="241" t="s">
        <v>153</v>
      </c>
      <c r="C133" s="310" t="str">
        <f t="shared" ca="1" si="54"/>
        <v xml:space="preserve"> </v>
      </c>
      <c r="D133" s="241" t="b">
        <f t="shared" si="59"/>
        <v>0</v>
      </c>
      <c r="E133" s="314" t="s">
        <v>153</v>
      </c>
      <c r="F133" s="243" t="s">
        <v>153</v>
      </c>
      <c r="G133" s="316" t="str">
        <f t="shared" ca="1" si="60"/>
        <v xml:space="preserve"> </v>
      </c>
      <c r="H133" s="244" t="b">
        <f t="shared" si="55"/>
        <v>0</v>
      </c>
      <c r="I133" s="316" t="str">
        <f t="shared" ca="1" si="56"/>
        <v xml:space="preserve"> </v>
      </c>
      <c r="J133" s="244" t="b">
        <f t="shared" si="57"/>
        <v>0</v>
      </c>
      <c r="K133" s="210">
        <v>210203</v>
      </c>
      <c r="L133" s="209"/>
      <c r="M133" s="190" t="s">
        <v>294</v>
      </c>
      <c r="N133" s="209" t="s">
        <v>15</v>
      </c>
      <c r="O133" s="321">
        <f t="shared" si="58"/>
        <v>0</v>
      </c>
      <c r="P133" s="322"/>
    </row>
    <row r="134" spans="1:16" x14ac:dyDescent="0.4">
      <c r="A134" s="310" t="s">
        <v>153</v>
      </c>
      <c r="B134" s="241" t="s">
        <v>153</v>
      </c>
      <c r="C134" s="310" t="str">
        <f t="shared" ca="1" si="54"/>
        <v xml:space="preserve"> </v>
      </c>
      <c r="D134" s="241" t="b">
        <f t="shared" si="59"/>
        <v>0</v>
      </c>
      <c r="E134" s="314" t="s">
        <v>153</v>
      </c>
      <c r="F134" s="243" t="s">
        <v>153</v>
      </c>
      <c r="G134" s="316" t="str">
        <f t="shared" ca="1" si="60"/>
        <v xml:space="preserve"> </v>
      </c>
      <c r="H134" s="244" t="b">
        <f t="shared" si="55"/>
        <v>0</v>
      </c>
      <c r="I134" s="316" t="str">
        <f t="shared" ca="1" si="56"/>
        <v xml:space="preserve"> </v>
      </c>
      <c r="J134" s="244" t="b">
        <f t="shared" si="57"/>
        <v>0</v>
      </c>
      <c r="K134" s="210">
        <v>210204</v>
      </c>
      <c r="L134" s="209" t="s">
        <v>175</v>
      </c>
      <c r="M134" s="190" t="s">
        <v>24</v>
      </c>
      <c r="N134" s="209" t="s">
        <v>15</v>
      </c>
      <c r="O134" s="321">
        <f t="shared" si="58"/>
        <v>0</v>
      </c>
      <c r="P134" s="322"/>
    </row>
    <row r="135" spans="1:16" x14ac:dyDescent="0.4">
      <c r="A135" s="310" t="s">
        <v>153</v>
      </c>
      <c r="B135" s="241" t="s">
        <v>153</v>
      </c>
      <c r="C135" s="310" t="str">
        <f t="shared" ca="1" si="54"/>
        <v xml:space="preserve"> </v>
      </c>
      <c r="D135" s="241" t="b">
        <f t="shared" si="59"/>
        <v>0</v>
      </c>
      <c r="E135" s="314" t="s">
        <v>153</v>
      </c>
      <c r="F135" s="243" t="s">
        <v>153</v>
      </c>
      <c r="G135" s="316" t="str">
        <f t="shared" ca="1" si="60"/>
        <v xml:space="preserve"> </v>
      </c>
      <c r="H135" s="244" t="b">
        <f t="shared" si="55"/>
        <v>0</v>
      </c>
      <c r="I135" s="316" t="str">
        <f t="shared" ca="1" si="56"/>
        <v xml:space="preserve"> </v>
      </c>
      <c r="J135" s="244" t="b">
        <f t="shared" si="57"/>
        <v>0</v>
      </c>
      <c r="K135" s="210">
        <v>210205</v>
      </c>
      <c r="L135" s="209"/>
      <c r="M135" s="190" t="s">
        <v>295</v>
      </c>
      <c r="N135" s="209" t="s">
        <v>15</v>
      </c>
      <c r="O135" s="321">
        <f t="shared" si="58"/>
        <v>0</v>
      </c>
      <c r="P135" s="322"/>
    </row>
    <row r="136" spans="1:16" x14ac:dyDescent="0.4">
      <c r="A136" s="310" t="s">
        <v>153</v>
      </c>
      <c r="B136" s="241" t="s">
        <v>153</v>
      </c>
      <c r="C136" s="310" t="str">
        <f t="shared" ca="1" si="54"/>
        <v xml:space="preserve"> </v>
      </c>
      <c r="D136" s="241" t="b">
        <f t="shared" si="59"/>
        <v>0</v>
      </c>
      <c r="E136" s="314" t="s">
        <v>153</v>
      </c>
      <c r="F136" s="243" t="s">
        <v>153</v>
      </c>
      <c r="G136" s="316" t="str">
        <f t="shared" ca="1" si="60"/>
        <v xml:space="preserve"> </v>
      </c>
      <c r="H136" s="244" t="b">
        <f t="shared" si="55"/>
        <v>0</v>
      </c>
      <c r="I136" s="316" t="str">
        <f t="shared" ca="1" si="56"/>
        <v xml:space="preserve"> </v>
      </c>
      <c r="J136" s="244" t="b">
        <f t="shared" si="57"/>
        <v>0</v>
      </c>
      <c r="K136" s="210">
        <v>210206</v>
      </c>
      <c r="L136" s="209"/>
      <c r="M136" s="190" t="s">
        <v>296</v>
      </c>
      <c r="N136" s="209" t="s">
        <v>15</v>
      </c>
      <c r="O136" s="321">
        <f t="shared" si="58"/>
        <v>0</v>
      </c>
      <c r="P136" s="322"/>
    </row>
    <row r="137" spans="1:16" x14ac:dyDescent="0.4">
      <c r="A137" s="310" t="s">
        <v>153</v>
      </c>
      <c r="B137" s="241" t="s">
        <v>153</v>
      </c>
      <c r="C137" s="310" t="str">
        <f t="shared" ca="1" si="54"/>
        <v xml:space="preserve"> </v>
      </c>
      <c r="D137" s="241" t="b">
        <f t="shared" si="59"/>
        <v>0</v>
      </c>
      <c r="E137" s="314" t="s">
        <v>153</v>
      </c>
      <c r="F137" s="243" t="s">
        <v>153</v>
      </c>
      <c r="G137" s="316" t="str">
        <f t="shared" ca="1" si="60"/>
        <v xml:space="preserve"> </v>
      </c>
      <c r="H137" s="244" t="b">
        <f t="shared" si="55"/>
        <v>0</v>
      </c>
      <c r="I137" s="316" t="str">
        <f t="shared" ca="1" si="56"/>
        <v xml:space="preserve"> </v>
      </c>
      <c r="J137" s="244" t="b">
        <f t="shared" si="57"/>
        <v>0</v>
      </c>
      <c r="K137" s="210">
        <v>210207</v>
      </c>
      <c r="L137" s="209"/>
      <c r="M137" s="190" t="s">
        <v>297</v>
      </c>
      <c r="N137" s="209" t="s">
        <v>15</v>
      </c>
      <c r="O137" s="321">
        <f t="shared" si="58"/>
        <v>0</v>
      </c>
      <c r="P137" s="322"/>
    </row>
    <row r="138" spans="1:16" x14ac:dyDescent="0.4">
      <c r="A138" s="310" t="s">
        <v>153</v>
      </c>
      <c r="B138" s="241" t="s">
        <v>153</v>
      </c>
      <c r="C138" s="310" t="str">
        <f t="shared" ca="1" si="54"/>
        <v xml:space="preserve"> </v>
      </c>
      <c r="D138" s="241" t="b">
        <f t="shared" si="59"/>
        <v>0</v>
      </c>
      <c r="E138" s="314" t="s">
        <v>153</v>
      </c>
      <c r="F138" s="243" t="s">
        <v>153</v>
      </c>
      <c r="G138" s="316" t="str">
        <f t="shared" ca="1" si="60"/>
        <v xml:space="preserve"> </v>
      </c>
      <c r="H138" s="244" t="b">
        <f t="shared" si="55"/>
        <v>0</v>
      </c>
      <c r="I138" s="316" t="str">
        <f t="shared" ca="1" si="56"/>
        <v xml:space="preserve"> </v>
      </c>
      <c r="J138" s="244" t="b">
        <f t="shared" si="57"/>
        <v>0</v>
      </c>
      <c r="K138" s="210">
        <v>210296</v>
      </c>
      <c r="L138" s="209" t="s">
        <v>175</v>
      </c>
      <c r="M138" s="190" t="s">
        <v>298</v>
      </c>
      <c r="N138" s="209" t="s">
        <v>15</v>
      </c>
      <c r="O138" s="321">
        <f t="shared" si="58"/>
        <v>0</v>
      </c>
      <c r="P138" s="322"/>
    </row>
    <row r="139" spans="1:16" x14ac:dyDescent="0.4">
      <c r="A139" s="310" t="s">
        <v>153</v>
      </c>
      <c r="B139" s="241" t="s">
        <v>153</v>
      </c>
      <c r="C139" s="310" t="str">
        <f t="shared" ca="1" si="54"/>
        <v xml:space="preserve"> </v>
      </c>
      <c r="D139" s="241" t="b">
        <f t="shared" si="59"/>
        <v>0</v>
      </c>
      <c r="E139" s="314" t="s">
        <v>153</v>
      </c>
      <c r="F139" s="243" t="s">
        <v>153</v>
      </c>
      <c r="G139" s="316" t="str">
        <f t="shared" ca="1" si="60"/>
        <v xml:space="preserve"> </v>
      </c>
      <c r="H139" s="244" t="b">
        <f t="shared" si="55"/>
        <v>0</v>
      </c>
      <c r="I139" s="316" t="str">
        <f t="shared" ca="1" si="56"/>
        <v xml:space="preserve"> </v>
      </c>
      <c r="J139" s="244" t="b">
        <f t="shared" si="57"/>
        <v>0</v>
      </c>
      <c r="K139" s="210">
        <v>210301</v>
      </c>
      <c r="L139" s="209"/>
      <c r="M139" s="190" t="s">
        <v>299</v>
      </c>
      <c r="N139" s="209" t="s">
        <v>15</v>
      </c>
      <c r="O139" s="321">
        <f t="shared" si="58"/>
        <v>0</v>
      </c>
      <c r="P139" s="322"/>
    </row>
    <row r="140" spans="1:16" x14ac:dyDescent="0.4">
      <c r="A140" s="310" t="s">
        <v>153</v>
      </c>
      <c r="B140" s="241" t="s">
        <v>153</v>
      </c>
      <c r="C140" s="310" t="str">
        <f t="shared" ca="1" si="54"/>
        <v xml:space="preserve"> </v>
      </c>
      <c r="D140" s="241" t="b">
        <f t="shared" si="59"/>
        <v>0</v>
      </c>
      <c r="E140" s="314" t="s">
        <v>153</v>
      </c>
      <c r="F140" s="243" t="s">
        <v>153</v>
      </c>
      <c r="G140" s="316" t="str">
        <f t="shared" ca="1" si="60"/>
        <v xml:space="preserve"> </v>
      </c>
      <c r="H140" s="244" t="b">
        <f t="shared" si="55"/>
        <v>0</v>
      </c>
      <c r="I140" s="316" t="str">
        <f t="shared" ca="1" si="56"/>
        <v xml:space="preserve"> </v>
      </c>
      <c r="J140" s="244" t="b">
        <f t="shared" si="57"/>
        <v>0</v>
      </c>
      <c r="K140" s="210">
        <v>210396</v>
      </c>
      <c r="L140" s="209"/>
      <c r="M140" s="190" t="s">
        <v>25</v>
      </c>
      <c r="N140" s="209" t="s">
        <v>15</v>
      </c>
      <c r="O140" s="321">
        <f t="shared" si="58"/>
        <v>0</v>
      </c>
      <c r="P140" s="322"/>
    </row>
    <row r="141" spans="1:16" x14ac:dyDescent="0.4">
      <c r="A141" s="310" t="s">
        <v>153</v>
      </c>
      <c r="B141" s="241" t="s">
        <v>153</v>
      </c>
      <c r="C141" s="310" t="str">
        <f t="shared" ca="1" si="54"/>
        <v xml:space="preserve"> </v>
      </c>
      <c r="D141" s="241" t="b">
        <f t="shared" si="59"/>
        <v>0</v>
      </c>
      <c r="E141" s="314" t="s">
        <v>153</v>
      </c>
      <c r="F141" s="243" t="s">
        <v>153</v>
      </c>
      <c r="G141" s="316" t="str">
        <f t="shared" ca="1" si="60"/>
        <v xml:space="preserve"> </v>
      </c>
      <c r="H141" s="244" t="b">
        <f t="shared" si="55"/>
        <v>0</v>
      </c>
      <c r="I141" s="316" t="str">
        <f t="shared" ca="1" si="56"/>
        <v xml:space="preserve"> </v>
      </c>
      <c r="J141" s="244" t="b">
        <f t="shared" si="57"/>
        <v>0</v>
      </c>
      <c r="K141" s="210">
        <v>210401</v>
      </c>
      <c r="L141" s="209"/>
      <c r="M141" s="190" t="s">
        <v>26</v>
      </c>
      <c r="N141" s="209" t="s">
        <v>15</v>
      </c>
      <c r="O141" s="321">
        <f t="shared" si="58"/>
        <v>0</v>
      </c>
      <c r="P141" s="322"/>
    </row>
    <row r="142" spans="1:16" x14ac:dyDescent="0.4">
      <c r="A142" s="310" t="s">
        <v>153</v>
      </c>
      <c r="B142" s="241" t="s">
        <v>153</v>
      </c>
      <c r="C142" s="310" t="str">
        <f t="shared" ca="1" si="54"/>
        <v xml:space="preserve"> </v>
      </c>
      <c r="D142" s="241" t="b">
        <f t="shared" si="59"/>
        <v>0</v>
      </c>
      <c r="E142" s="314" t="s">
        <v>153</v>
      </c>
      <c r="F142" s="243" t="s">
        <v>153</v>
      </c>
      <c r="G142" s="316" t="str">
        <f t="shared" ca="1" si="60"/>
        <v xml:space="preserve"> </v>
      </c>
      <c r="H142" s="244" t="b">
        <f t="shared" si="55"/>
        <v>0</v>
      </c>
      <c r="I142" s="316" t="str">
        <f t="shared" ca="1" si="56"/>
        <v xml:space="preserve"> </v>
      </c>
      <c r="J142" s="244" t="b">
        <f t="shared" si="57"/>
        <v>0</v>
      </c>
      <c r="K142" s="210">
        <v>210404</v>
      </c>
      <c r="L142" s="209" t="s">
        <v>175</v>
      </c>
      <c r="M142" s="190" t="s">
        <v>300</v>
      </c>
      <c r="N142" s="209" t="s">
        <v>15</v>
      </c>
      <c r="O142" s="321">
        <f t="shared" si="58"/>
        <v>0</v>
      </c>
      <c r="P142" s="322"/>
    </row>
    <row r="143" spans="1:16" x14ac:dyDescent="0.4">
      <c r="A143" s="310" t="s">
        <v>153</v>
      </c>
      <c r="B143" s="241" t="s">
        <v>153</v>
      </c>
      <c r="C143" s="310" t="str">
        <f t="shared" ca="1" si="54"/>
        <v xml:space="preserve"> </v>
      </c>
      <c r="D143" s="241" t="b">
        <f t="shared" si="59"/>
        <v>0</v>
      </c>
      <c r="E143" s="314" t="s">
        <v>153</v>
      </c>
      <c r="F143" s="243" t="s">
        <v>153</v>
      </c>
      <c r="G143" s="316" t="s">
        <v>153</v>
      </c>
      <c r="H143" s="244" t="s">
        <v>153</v>
      </c>
      <c r="I143" s="316" t="s">
        <v>153</v>
      </c>
      <c r="J143" s="244" t="s">
        <v>153</v>
      </c>
      <c r="L143" s="185"/>
      <c r="M143" s="180" t="s">
        <v>141</v>
      </c>
      <c r="O143" s="321">
        <f>SUMIF(N128:N142,"貸",O128:O142)-SUMIF(N128:N142,"借",O128:O142)</f>
        <v>0</v>
      </c>
      <c r="P143" s="322"/>
    </row>
    <row r="144" spans="1:16" s="204" customFormat="1" hidden="1" x14ac:dyDescent="0.15">
      <c r="A144" s="310" t="s">
        <v>153</v>
      </c>
      <c r="B144" s="241" t="s">
        <v>153</v>
      </c>
      <c r="C144" s="310" t="str">
        <f t="shared" ca="1" si="54"/>
        <v xml:space="preserve"> </v>
      </c>
      <c r="D144" s="246" t="b">
        <f>D143</f>
        <v>0</v>
      </c>
      <c r="E144" s="314" t="s">
        <v>153</v>
      </c>
      <c r="F144" s="243" t="s">
        <v>153</v>
      </c>
      <c r="G144" s="316" t="s">
        <v>153</v>
      </c>
      <c r="H144" s="244" t="s">
        <v>153</v>
      </c>
      <c r="I144" s="316" t="s">
        <v>153</v>
      </c>
      <c r="J144" s="244" t="s">
        <v>153</v>
      </c>
      <c r="K144" s="202"/>
      <c r="L144" s="202"/>
      <c r="M144" s="258"/>
      <c r="N144" s="203"/>
      <c r="O144" s="323"/>
      <c r="P144" s="324"/>
    </row>
    <row r="145" spans="1:16" x14ac:dyDescent="0.4">
      <c r="A145" s="310" t="s">
        <v>153</v>
      </c>
      <c r="B145" s="241" t="s">
        <v>153</v>
      </c>
      <c r="C145" s="310" t="str">
        <f t="shared" ca="1" si="54"/>
        <v xml:space="preserve"> </v>
      </c>
      <c r="D145" s="241" t="b">
        <f>D150</f>
        <v>0</v>
      </c>
      <c r="E145" s="314" t="s">
        <v>153</v>
      </c>
      <c r="F145" s="243" t="s">
        <v>153</v>
      </c>
      <c r="G145" s="316" t="s">
        <v>153</v>
      </c>
      <c r="H145" s="244" t="s">
        <v>153</v>
      </c>
      <c r="I145" s="316" t="s">
        <v>153</v>
      </c>
      <c r="J145" s="244" t="s">
        <v>153</v>
      </c>
      <c r="K145" s="191"/>
      <c r="L145" s="185"/>
      <c r="M145" s="193" t="s">
        <v>289</v>
      </c>
      <c r="N145" s="192"/>
      <c r="O145" s="321"/>
      <c r="P145" s="322"/>
    </row>
    <row r="146" spans="1:16" x14ac:dyDescent="0.4">
      <c r="A146" s="310" t="s">
        <v>153</v>
      </c>
      <c r="B146" s="241" t="s">
        <v>153</v>
      </c>
      <c r="C146" s="310" t="str">
        <f t="shared" ca="1" si="54"/>
        <v xml:space="preserve"> </v>
      </c>
      <c r="D146" s="241" t="b">
        <f t="shared" ref="D146:D159" si="61">O146&lt;&gt;0</f>
        <v>0</v>
      </c>
      <c r="E146" s="314" t="s">
        <v>153</v>
      </c>
      <c r="F146" s="243" t="s">
        <v>153</v>
      </c>
      <c r="G146" s="316" t="str">
        <f t="shared" ref="G146:G149" ca="1" si="62">IF(H146,COUNTIF(OFFSET(H146,ROW()*-1+3,,ROW()-2),TRUE)," ")</f>
        <v xml:space="preserve"> </v>
      </c>
      <c r="H146" s="244" t="b">
        <f t="shared" si="55"/>
        <v>0</v>
      </c>
      <c r="I146" s="316" t="str">
        <f t="shared" ref="I146:I149" ca="1" si="63">IF(J146,COUNTIF(OFFSET(J146,ROW()*-1+3,,ROW()-2),TRUE)," ")</f>
        <v xml:space="preserve"> </v>
      </c>
      <c r="J146" s="244" t="b">
        <f t="shared" si="57"/>
        <v>0</v>
      </c>
      <c r="K146" s="210">
        <v>220101</v>
      </c>
      <c r="L146" s="209"/>
      <c r="M146" s="190" t="s">
        <v>301</v>
      </c>
      <c r="N146" s="209" t="s">
        <v>15</v>
      </c>
      <c r="O146" s="321">
        <f t="shared" ref="O146:O149" si="64">IF(L146="Y",IF($N146="借",SUMPRODUCT((傳票日期&lt;=資產負債表日)*(傳票科目=$K146)*(傳票借方))-SUMPRODUCT((傳票日期&lt;=資產負債表日)*(傳票科目=$K146)*(傳票貸方)),SUMPRODUCT((傳票日期&lt;=資產負債表日)*(傳票科目=$K146)*(傳票貸方))-SUMPRODUCT((傳票日期&lt;=資產負債表日)*(傳票科目=$K146)*(傳票借方))),0)</f>
        <v>0</v>
      </c>
      <c r="P146" s="322"/>
    </row>
    <row r="147" spans="1:16" x14ac:dyDescent="0.4">
      <c r="A147" s="310" t="s">
        <v>153</v>
      </c>
      <c r="B147" s="241" t="s">
        <v>153</v>
      </c>
      <c r="C147" s="310" t="str">
        <f t="shared" ca="1" si="54"/>
        <v xml:space="preserve"> </v>
      </c>
      <c r="D147" s="241" t="b">
        <f t="shared" si="61"/>
        <v>0</v>
      </c>
      <c r="E147" s="314" t="s">
        <v>153</v>
      </c>
      <c r="F147" s="243" t="s">
        <v>153</v>
      </c>
      <c r="G147" s="316" t="str">
        <f t="shared" ca="1" si="62"/>
        <v xml:space="preserve"> </v>
      </c>
      <c r="H147" s="244" t="b">
        <f t="shared" si="55"/>
        <v>0</v>
      </c>
      <c r="I147" s="316" t="str">
        <f t="shared" ca="1" si="63"/>
        <v xml:space="preserve"> </v>
      </c>
      <c r="J147" s="244" t="b">
        <f t="shared" si="57"/>
        <v>0</v>
      </c>
      <c r="K147" s="210">
        <v>220104</v>
      </c>
      <c r="L147" s="209"/>
      <c r="M147" s="190" t="s">
        <v>302</v>
      </c>
      <c r="N147" s="209" t="s">
        <v>15</v>
      </c>
      <c r="O147" s="321">
        <f t="shared" si="64"/>
        <v>0</v>
      </c>
      <c r="P147" s="322"/>
    </row>
    <row r="148" spans="1:16" x14ac:dyDescent="0.4">
      <c r="A148" s="310" t="s">
        <v>153</v>
      </c>
      <c r="B148" s="241" t="s">
        <v>153</v>
      </c>
      <c r="C148" s="310" t="str">
        <f t="shared" ca="1" si="54"/>
        <v xml:space="preserve"> </v>
      </c>
      <c r="D148" s="241" t="b">
        <f t="shared" si="61"/>
        <v>0</v>
      </c>
      <c r="E148" s="314" t="s">
        <v>153</v>
      </c>
      <c r="F148" s="243" t="s">
        <v>153</v>
      </c>
      <c r="G148" s="316" t="str">
        <f t="shared" ca="1" si="62"/>
        <v xml:space="preserve"> </v>
      </c>
      <c r="H148" s="244" t="b">
        <f t="shared" si="55"/>
        <v>0</v>
      </c>
      <c r="I148" s="316" t="str">
        <f t="shared" ca="1" si="63"/>
        <v xml:space="preserve"> </v>
      </c>
      <c r="J148" s="244" t="b">
        <f t="shared" si="57"/>
        <v>0</v>
      </c>
      <c r="K148" s="210">
        <v>220207</v>
      </c>
      <c r="L148" s="209"/>
      <c r="M148" s="190" t="s">
        <v>303</v>
      </c>
      <c r="N148" s="209" t="s">
        <v>15</v>
      </c>
      <c r="O148" s="321">
        <f t="shared" si="64"/>
        <v>0</v>
      </c>
      <c r="P148" s="322"/>
    </row>
    <row r="149" spans="1:16" x14ac:dyDescent="0.4">
      <c r="A149" s="310" t="s">
        <v>153</v>
      </c>
      <c r="B149" s="241" t="s">
        <v>153</v>
      </c>
      <c r="C149" s="310" t="str">
        <f t="shared" ca="1" si="54"/>
        <v xml:space="preserve"> </v>
      </c>
      <c r="D149" s="241" t="b">
        <f t="shared" si="61"/>
        <v>0</v>
      </c>
      <c r="E149" s="314" t="s">
        <v>153</v>
      </c>
      <c r="F149" s="243" t="s">
        <v>153</v>
      </c>
      <c r="G149" s="316" t="str">
        <f t="shared" ca="1" si="62"/>
        <v xml:space="preserve"> </v>
      </c>
      <c r="H149" s="244" t="b">
        <f t="shared" si="55"/>
        <v>0</v>
      </c>
      <c r="I149" s="316" t="str">
        <f t="shared" ca="1" si="63"/>
        <v xml:space="preserve"> </v>
      </c>
      <c r="J149" s="244" t="b">
        <f t="shared" si="57"/>
        <v>0</v>
      </c>
      <c r="K149" s="210">
        <v>220296</v>
      </c>
      <c r="L149" s="209"/>
      <c r="M149" s="190" t="s">
        <v>304</v>
      </c>
      <c r="N149" s="209" t="s">
        <v>15</v>
      </c>
      <c r="O149" s="321">
        <f t="shared" si="64"/>
        <v>0</v>
      </c>
      <c r="P149" s="322"/>
    </row>
    <row r="150" spans="1:16" ht="17" customHeight="1" x14ac:dyDescent="0.4">
      <c r="A150" s="310" t="s">
        <v>153</v>
      </c>
      <c r="B150" s="241" t="s">
        <v>153</v>
      </c>
      <c r="C150" s="310" t="str">
        <f t="shared" ca="1" si="54"/>
        <v xml:space="preserve"> </v>
      </c>
      <c r="D150" s="241" t="b">
        <f t="shared" si="61"/>
        <v>0</v>
      </c>
      <c r="E150" s="314" t="s">
        <v>153</v>
      </c>
      <c r="F150" s="243" t="s">
        <v>153</v>
      </c>
      <c r="G150" s="316" t="s">
        <v>153</v>
      </c>
      <c r="H150" s="244" t="s">
        <v>153</v>
      </c>
      <c r="I150" s="316" t="s">
        <v>153</v>
      </c>
      <c r="J150" s="244" t="s">
        <v>153</v>
      </c>
      <c r="L150" s="185"/>
      <c r="M150" s="180" t="s">
        <v>142</v>
      </c>
      <c r="O150" s="321">
        <f>SUMIF(N146:N149,"貸",O146:O149)-SUMIF(N146:N149,"借",O146:O149)</f>
        <v>0</v>
      </c>
      <c r="P150" s="322"/>
    </row>
    <row r="151" spans="1:16" s="204" customFormat="1" ht="17" hidden="1" customHeight="1" x14ac:dyDescent="0.15">
      <c r="A151" s="310" t="s">
        <v>153</v>
      </c>
      <c r="B151" s="241" t="s">
        <v>153</v>
      </c>
      <c r="C151" s="310" t="str">
        <f t="shared" ca="1" si="54"/>
        <v xml:space="preserve"> </v>
      </c>
      <c r="D151" s="246" t="b">
        <f>D150</f>
        <v>0</v>
      </c>
      <c r="E151" s="314" t="s">
        <v>153</v>
      </c>
      <c r="F151" s="243" t="s">
        <v>153</v>
      </c>
      <c r="G151" s="316" t="s">
        <v>153</v>
      </c>
      <c r="H151" s="244" t="s">
        <v>153</v>
      </c>
      <c r="I151" s="316" t="s">
        <v>153</v>
      </c>
      <c r="J151" s="244" t="s">
        <v>153</v>
      </c>
      <c r="K151" s="202"/>
      <c r="L151" s="202"/>
      <c r="M151" s="207"/>
      <c r="N151" s="203"/>
      <c r="O151" s="323"/>
      <c r="P151" s="324"/>
    </row>
    <row r="152" spans="1:16" x14ac:dyDescent="0.4">
      <c r="A152" s="310" t="s">
        <v>153</v>
      </c>
      <c r="B152" s="241" t="s">
        <v>153</v>
      </c>
      <c r="C152" s="310" t="str">
        <f t="shared" ref="C152:C158" ca="1" si="65">IF(D152,COUNTIF(OFFSET(D152,ROW()*-1+3,,ROW()-2),TRUE)," ")</f>
        <v xml:space="preserve"> </v>
      </c>
      <c r="D152" s="241" t="b">
        <f>D157</f>
        <v>0</v>
      </c>
      <c r="E152" s="314" t="s">
        <v>153</v>
      </c>
      <c r="F152" s="243" t="s">
        <v>153</v>
      </c>
      <c r="G152" s="316" t="s">
        <v>153</v>
      </c>
      <c r="H152" s="244" t="s">
        <v>153</v>
      </c>
      <c r="I152" s="316" t="s">
        <v>153</v>
      </c>
      <c r="J152" s="244" t="s">
        <v>153</v>
      </c>
      <c r="K152" s="191"/>
      <c r="L152" s="185"/>
      <c r="M152" s="193" t="s">
        <v>290</v>
      </c>
      <c r="N152" s="192"/>
      <c r="O152" s="321"/>
      <c r="P152" s="322"/>
    </row>
    <row r="153" spans="1:16" x14ac:dyDescent="0.4">
      <c r="A153" s="310" t="s">
        <v>153</v>
      </c>
      <c r="B153" s="241" t="s">
        <v>153</v>
      </c>
      <c r="C153" s="310" t="str">
        <f t="shared" ca="1" si="65"/>
        <v xml:space="preserve"> </v>
      </c>
      <c r="D153" s="241" t="b">
        <f t="shared" ref="D153:D157" si="66">O153&lt;&gt;0</f>
        <v>0</v>
      </c>
      <c r="E153" s="314" t="s">
        <v>153</v>
      </c>
      <c r="F153" s="243" t="s">
        <v>153</v>
      </c>
      <c r="G153" s="316" t="str">
        <f t="shared" ref="G153:G156" ca="1" si="67">IF(H153,COUNTIF(OFFSET(H153,ROW()*-1+3,,ROW()-2),TRUE)," ")</f>
        <v xml:space="preserve"> </v>
      </c>
      <c r="H153" s="244" t="b">
        <f t="shared" ref="H153:H156" si="68">AND(N153="借",O153&lt;&gt;0)</f>
        <v>0</v>
      </c>
      <c r="I153" s="316" t="str">
        <f t="shared" ref="I153:I156" ca="1" si="69">IF(J153,COUNTIF(OFFSET(J153,ROW()*-1+3,,ROW()-2),TRUE)," ")</f>
        <v xml:space="preserve"> </v>
      </c>
      <c r="J153" s="244" t="b">
        <f t="shared" ref="J153:J156" si="70">AND(N153="貸",O153&lt;&gt;0)</f>
        <v>0</v>
      </c>
      <c r="K153" s="210">
        <v>230101</v>
      </c>
      <c r="L153" s="209"/>
      <c r="M153" s="190" t="s">
        <v>305</v>
      </c>
      <c r="N153" s="209" t="s">
        <v>15</v>
      </c>
      <c r="O153" s="321">
        <f t="shared" ref="O153:O156" si="71">IF(L153="Y",IF($N153="借",SUMPRODUCT((傳票日期&lt;=資產負債表日)*(傳票科目=$K153)*(傳票借方))-SUMPRODUCT((傳票日期&lt;=資產負債表日)*(傳票科目=$K153)*(傳票貸方)),SUMPRODUCT((傳票日期&lt;=資產負債表日)*(傳票科目=$K153)*(傳票貸方))-SUMPRODUCT((傳票日期&lt;=資產負債表日)*(傳票科目=$K153)*(傳票借方))),0)</f>
        <v>0</v>
      </c>
      <c r="P153" s="322"/>
    </row>
    <row r="154" spans="1:16" x14ac:dyDescent="0.4">
      <c r="A154" s="310" t="s">
        <v>153</v>
      </c>
      <c r="B154" s="241" t="s">
        <v>153</v>
      </c>
      <c r="C154" s="310" t="str">
        <f t="shared" ca="1" si="65"/>
        <v xml:space="preserve"> </v>
      </c>
      <c r="D154" s="241" t="b">
        <f t="shared" si="66"/>
        <v>0</v>
      </c>
      <c r="E154" s="314" t="s">
        <v>153</v>
      </c>
      <c r="F154" s="243" t="s">
        <v>153</v>
      </c>
      <c r="G154" s="316" t="str">
        <f t="shared" ca="1" si="67"/>
        <v xml:space="preserve"> </v>
      </c>
      <c r="H154" s="244" t="b">
        <f t="shared" si="68"/>
        <v>0</v>
      </c>
      <c r="I154" s="316" t="str">
        <f t="shared" ca="1" si="69"/>
        <v xml:space="preserve"> </v>
      </c>
      <c r="J154" s="244" t="b">
        <f t="shared" si="70"/>
        <v>0</v>
      </c>
      <c r="K154" s="210">
        <v>229601</v>
      </c>
      <c r="L154" s="209"/>
      <c r="M154" s="190" t="s">
        <v>306</v>
      </c>
      <c r="N154" s="209" t="s">
        <v>15</v>
      </c>
      <c r="O154" s="321">
        <f t="shared" si="71"/>
        <v>0</v>
      </c>
      <c r="P154" s="322"/>
    </row>
    <row r="155" spans="1:16" x14ac:dyDescent="0.4">
      <c r="A155" s="310" t="s">
        <v>153</v>
      </c>
      <c r="B155" s="241" t="s">
        <v>153</v>
      </c>
      <c r="C155" s="310" t="str">
        <f t="shared" ca="1" si="65"/>
        <v xml:space="preserve"> </v>
      </c>
      <c r="D155" s="241" t="b">
        <f t="shared" si="66"/>
        <v>0</v>
      </c>
      <c r="E155" s="314" t="s">
        <v>153</v>
      </c>
      <c r="F155" s="243" t="s">
        <v>153</v>
      </c>
      <c r="G155" s="316" t="str">
        <f t="shared" ca="1" si="67"/>
        <v xml:space="preserve"> </v>
      </c>
      <c r="H155" s="244" t="b">
        <f t="shared" si="68"/>
        <v>0</v>
      </c>
      <c r="I155" s="316" t="str">
        <f t="shared" ca="1" si="69"/>
        <v xml:space="preserve"> </v>
      </c>
      <c r="J155" s="244" t="b">
        <f t="shared" si="70"/>
        <v>0</v>
      </c>
      <c r="K155" s="210">
        <v>229604</v>
      </c>
      <c r="L155" s="209"/>
      <c r="M155" s="190" t="s">
        <v>307</v>
      </c>
      <c r="N155" s="209" t="s">
        <v>15</v>
      </c>
      <c r="O155" s="321">
        <f t="shared" si="71"/>
        <v>0</v>
      </c>
      <c r="P155" s="322"/>
    </row>
    <row r="156" spans="1:16" x14ac:dyDescent="0.4">
      <c r="A156" s="310" t="s">
        <v>153</v>
      </c>
      <c r="B156" s="241" t="s">
        <v>153</v>
      </c>
      <c r="C156" s="310" t="str">
        <f t="shared" ca="1" si="65"/>
        <v xml:space="preserve"> </v>
      </c>
      <c r="D156" s="241" t="b">
        <f t="shared" si="66"/>
        <v>0</v>
      </c>
      <c r="E156" s="314" t="s">
        <v>153</v>
      </c>
      <c r="F156" s="243" t="s">
        <v>153</v>
      </c>
      <c r="G156" s="316" t="str">
        <f t="shared" ca="1" si="67"/>
        <v xml:space="preserve"> </v>
      </c>
      <c r="H156" s="244" t="b">
        <f t="shared" si="68"/>
        <v>0</v>
      </c>
      <c r="I156" s="316" t="str">
        <f t="shared" ca="1" si="69"/>
        <v xml:space="preserve"> </v>
      </c>
      <c r="J156" s="244" t="b">
        <f t="shared" si="70"/>
        <v>0</v>
      </c>
      <c r="K156" s="210">
        <v>229696</v>
      </c>
      <c r="L156" s="209"/>
      <c r="M156" s="190" t="s">
        <v>308</v>
      </c>
      <c r="N156" s="209" t="s">
        <v>15</v>
      </c>
      <c r="O156" s="321">
        <f t="shared" si="71"/>
        <v>0</v>
      </c>
      <c r="P156" s="322"/>
    </row>
    <row r="157" spans="1:16" ht="17" customHeight="1" x14ac:dyDescent="0.4">
      <c r="A157" s="310" t="s">
        <v>153</v>
      </c>
      <c r="B157" s="241" t="s">
        <v>153</v>
      </c>
      <c r="C157" s="310" t="str">
        <f t="shared" ca="1" si="65"/>
        <v xml:space="preserve"> </v>
      </c>
      <c r="D157" s="241" t="b">
        <f t="shared" si="66"/>
        <v>0</v>
      </c>
      <c r="E157" s="314" t="s">
        <v>153</v>
      </c>
      <c r="F157" s="243" t="s">
        <v>153</v>
      </c>
      <c r="G157" s="316" t="s">
        <v>153</v>
      </c>
      <c r="H157" s="244" t="s">
        <v>153</v>
      </c>
      <c r="I157" s="316" t="s">
        <v>153</v>
      </c>
      <c r="J157" s="244" t="s">
        <v>153</v>
      </c>
      <c r="L157" s="185"/>
      <c r="M157" s="180" t="s">
        <v>291</v>
      </c>
      <c r="O157" s="321">
        <f>SUMIF(N153:N156,"貸",O153:O156)-SUMIF(N153:N156,"借",O153:O156)</f>
        <v>0</v>
      </c>
      <c r="P157" s="322"/>
    </row>
    <row r="158" spans="1:16" s="204" customFormat="1" ht="17" hidden="1" customHeight="1" x14ac:dyDescent="0.15">
      <c r="A158" s="310" t="s">
        <v>153</v>
      </c>
      <c r="B158" s="241" t="s">
        <v>153</v>
      </c>
      <c r="C158" s="310" t="str">
        <f t="shared" ca="1" si="65"/>
        <v xml:space="preserve"> </v>
      </c>
      <c r="D158" s="246" t="b">
        <f>D157</f>
        <v>0</v>
      </c>
      <c r="E158" s="314" t="s">
        <v>153</v>
      </c>
      <c r="F158" s="243" t="s">
        <v>153</v>
      </c>
      <c r="G158" s="316" t="s">
        <v>153</v>
      </c>
      <c r="H158" s="244" t="s">
        <v>153</v>
      </c>
      <c r="I158" s="316" t="s">
        <v>153</v>
      </c>
      <c r="J158" s="244" t="s">
        <v>153</v>
      </c>
      <c r="K158" s="202"/>
      <c r="L158" s="202"/>
      <c r="M158" s="207"/>
      <c r="N158" s="203"/>
      <c r="O158" s="323"/>
      <c r="P158" s="324"/>
    </row>
    <row r="159" spans="1:16" ht="17" customHeight="1" thickBot="1" x14ac:dyDescent="0.45">
      <c r="A159" s="310" t="s">
        <v>153</v>
      </c>
      <c r="B159" s="241" t="s">
        <v>153</v>
      </c>
      <c r="C159" s="310" t="str">
        <f t="shared" ca="1" si="54"/>
        <v xml:space="preserve"> </v>
      </c>
      <c r="D159" s="241" t="b">
        <f t="shared" si="61"/>
        <v>0</v>
      </c>
      <c r="E159" s="314" t="s">
        <v>153</v>
      </c>
      <c r="F159" s="243" t="s">
        <v>153</v>
      </c>
      <c r="G159" s="316" t="s">
        <v>153</v>
      </c>
      <c r="H159" s="244" t="s">
        <v>153</v>
      </c>
      <c r="I159" s="316" t="s">
        <v>153</v>
      </c>
      <c r="J159" s="244" t="s">
        <v>153</v>
      </c>
      <c r="K159" s="195"/>
      <c r="L159" s="195"/>
      <c r="M159" s="259" t="s">
        <v>144</v>
      </c>
      <c r="N159" s="196"/>
      <c r="O159" s="321">
        <f>O143+O150+O157</f>
        <v>0</v>
      </c>
      <c r="P159" s="322"/>
    </row>
    <row r="160" spans="1:16" s="204" customFormat="1" hidden="1" x14ac:dyDescent="0.15">
      <c r="A160" s="310" t="s">
        <v>153</v>
      </c>
      <c r="B160" s="241" t="s">
        <v>153</v>
      </c>
      <c r="C160" s="310" t="str">
        <f t="shared" ca="1" si="54"/>
        <v xml:space="preserve"> </v>
      </c>
      <c r="D160" s="246" t="b">
        <f>D159</f>
        <v>0</v>
      </c>
      <c r="E160" s="314" t="s">
        <v>153</v>
      </c>
      <c r="F160" s="243" t="s">
        <v>153</v>
      </c>
      <c r="G160" s="316" t="s">
        <v>153</v>
      </c>
      <c r="H160" s="244" t="s">
        <v>153</v>
      </c>
      <c r="I160" s="316" t="s">
        <v>153</v>
      </c>
      <c r="J160" s="244" t="s">
        <v>153</v>
      </c>
      <c r="K160" s="202"/>
      <c r="L160" s="202"/>
      <c r="M160" s="207"/>
      <c r="N160" s="203"/>
      <c r="O160" s="323"/>
      <c r="P160" s="324"/>
    </row>
    <row r="161" spans="1:17" x14ac:dyDescent="0.4">
      <c r="A161" s="310" t="s">
        <v>153</v>
      </c>
      <c r="B161" s="241" t="s">
        <v>153</v>
      </c>
      <c r="C161" s="310" t="str">
        <f t="shared" ca="1" si="54"/>
        <v xml:space="preserve"> </v>
      </c>
      <c r="D161" s="241" t="b">
        <f>D169</f>
        <v>0</v>
      </c>
      <c r="E161" s="314" t="s">
        <v>153</v>
      </c>
      <c r="F161" s="243" t="s">
        <v>153</v>
      </c>
      <c r="G161" s="316" t="s">
        <v>153</v>
      </c>
      <c r="H161" s="244" t="s">
        <v>153</v>
      </c>
      <c r="I161" s="316" t="s">
        <v>153</v>
      </c>
      <c r="J161" s="244" t="s">
        <v>153</v>
      </c>
      <c r="K161" s="191"/>
      <c r="L161" s="185"/>
      <c r="M161" s="193" t="s">
        <v>309</v>
      </c>
      <c r="N161" s="192"/>
      <c r="O161" s="321"/>
      <c r="P161" s="322"/>
    </row>
    <row r="162" spans="1:17" x14ac:dyDescent="0.4">
      <c r="A162" s="310" t="s">
        <v>153</v>
      </c>
      <c r="B162" s="241" t="s">
        <v>153</v>
      </c>
      <c r="C162" s="310" t="str">
        <f t="shared" ca="1" si="54"/>
        <v xml:space="preserve"> </v>
      </c>
      <c r="D162" s="241" t="b">
        <f t="shared" ref="D162:D169" si="72">O162&lt;&gt;0</f>
        <v>0</v>
      </c>
      <c r="E162" s="314" t="s">
        <v>153</v>
      </c>
      <c r="F162" s="243" t="s">
        <v>153</v>
      </c>
      <c r="G162" s="316" t="str">
        <f t="shared" ref="G162:G168" ca="1" si="73">IF(H162,COUNTIF(OFFSET(H162,ROW()*-1+3,,ROW()-2),TRUE)," ")</f>
        <v xml:space="preserve"> </v>
      </c>
      <c r="H162" s="244" t="b">
        <f t="shared" ref="H162:H356" si="74">AND(N162="借",O162&lt;&gt;0)</f>
        <v>0</v>
      </c>
      <c r="I162" s="316" t="str">
        <f t="shared" ref="I162:I168" ca="1" si="75">IF(J162,COUNTIF(OFFSET(J162,ROW()*-1+3,,ROW()-2),TRUE)," ")</f>
        <v xml:space="preserve"> </v>
      </c>
      <c r="J162" s="244" t="b">
        <f t="shared" ref="J162:J356" si="76">AND(N162="貸",O162&lt;&gt;0)</f>
        <v>0</v>
      </c>
      <c r="K162" s="210">
        <v>310101</v>
      </c>
      <c r="L162" s="209" t="s">
        <v>175</v>
      </c>
      <c r="M162" s="190" t="s">
        <v>312</v>
      </c>
      <c r="N162" s="209" t="s">
        <v>15</v>
      </c>
      <c r="O162" s="321">
        <f t="shared" ref="O162:O165" si="77">IF(L162="Y",IF($N162="借",SUMPRODUCT((傳票日期&lt;=資產負債表日)*(傳票科目=$K162)*(傳票借方))-SUMPRODUCT((傳票日期&lt;=資產負債表日)*(傳票科目=$K162)*(傳票貸方)),SUMPRODUCT((傳票日期&lt;=資產負債表日)*(傳票科目=$K162)*(傳票貸方))-SUMPRODUCT((傳票日期&lt;=資產負債表日)*(傳票科目=$K162)*(傳票借方))),0)</f>
        <v>0</v>
      </c>
      <c r="P162" s="322"/>
    </row>
    <row r="163" spans="1:17" x14ac:dyDescent="0.4">
      <c r="A163" s="310" t="s">
        <v>153</v>
      </c>
      <c r="B163" s="241" t="s">
        <v>153</v>
      </c>
      <c r="C163" s="310" t="str">
        <f t="shared" ca="1" si="54"/>
        <v xml:space="preserve"> </v>
      </c>
      <c r="D163" s="241" t="b">
        <f t="shared" si="72"/>
        <v>0</v>
      </c>
      <c r="E163" s="314" t="s">
        <v>153</v>
      </c>
      <c r="F163" s="243" t="s">
        <v>153</v>
      </c>
      <c r="G163" s="316" t="str">
        <f t="shared" ca="1" si="73"/>
        <v xml:space="preserve"> </v>
      </c>
      <c r="H163" s="244" t="b">
        <f t="shared" si="74"/>
        <v>0</v>
      </c>
      <c r="I163" s="316" t="str">
        <f t="shared" ca="1" si="75"/>
        <v xml:space="preserve"> </v>
      </c>
      <c r="J163" s="244" t="b">
        <f t="shared" si="76"/>
        <v>0</v>
      </c>
      <c r="K163" s="210">
        <v>320101</v>
      </c>
      <c r="L163" s="209"/>
      <c r="M163" s="190" t="s">
        <v>313</v>
      </c>
      <c r="N163" s="209" t="s">
        <v>15</v>
      </c>
      <c r="O163" s="321">
        <f t="shared" si="77"/>
        <v>0</v>
      </c>
      <c r="P163" s="322"/>
    </row>
    <row r="164" spans="1:17" x14ac:dyDescent="0.4">
      <c r="A164" s="310" t="s">
        <v>153</v>
      </c>
      <c r="B164" s="241" t="s">
        <v>153</v>
      </c>
      <c r="C164" s="310" t="str">
        <f t="shared" ca="1" si="54"/>
        <v xml:space="preserve"> </v>
      </c>
      <c r="D164" s="241" t="b">
        <f t="shared" si="72"/>
        <v>0</v>
      </c>
      <c r="E164" s="314" t="s">
        <v>153</v>
      </c>
      <c r="F164" s="243" t="s">
        <v>153</v>
      </c>
      <c r="G164" s="316" t="str">
        <f t="shared" ca="1" si="73"/>
        <v xml:space="preserve"> </v>
      </c>
      <c r="H164" s="244" t="b">
        <f t="shared" si="74"/>
        <v>0</v>
      </c>
      <c r="I164" s="316" t="str">
        <f t="shared" ca="1" si="75"/>
        <v xml:space="preserve"> </v>
      </c>
      <c r="J164" s="244" t="b">
        <f t="shared" si="76"/>
        <v>0</v>
      </c>
      <c r="K164" s="210">
        <v>330101</v>
      </c>
      <c r="L164" s="209"/>
      <c r="M164" s="190" t="s">
        <v>314</v>
      </c>
      <c r="N164" s="209" t="s">
        <v>15</v>
      </c>
      <c r="O164" s="321">
        <f t="shared" si="77"/>
        <v>0</v>
      </c>
      <c r="P164" s="322"/>
    </row>
    <row r="165" spans="1:17" x14ac:dyDescent="0.4">
      <c r="A165" s="310" t="s">
        <v>153</v>
      </c>
      <c r="B165" s="241" t="s">
        <v>153</v>
      </c>
      <c r="C165" s="310" t="str">
        <f t="shared" ca="1" si="54"/>
        <v xml:space="preserve"> </v>
      </c>
      <c r="D165" s="241" t="b">
        <f t="shared" si="72"/>
        <v>0</v>
      </c>
      <c r="E165" s="314" t="s">
        <v>153</v>
      </c>
      <c r="F165" s="243" t="s">
        <v>153</v>
      </c>
      <c r="G165" s="316" t="str">
        <f t="shared" ca="1" si="73"/>
        <v xml:space="preserve"> </v>
      </c>
      <c r="H165" s="244" t="b">
        <f t="shared" si="74"/>
        <v>0</v>
      </c>
      <c r="I165" s="316" t="str">
        <f t="shared" ca="1" si="75"/>
        <v xml:space="preserve"> </v>
      </c>
      <c r="J165" s="244" t="b">
        <f t="shared" si="76"/>
        <v>0</v>
      </c>
      <c r="K165" s="210">
        <v>330201</v>
      </c>
      <c r="L165" s="209"/>
      <c r="M165" s="190" t="s">
        <v>315</v>
      </c>
      <c r="N165" s="209" t="s">
        <v>13</v>
      </c>
      <c r="O165" s="321">
        <f t="shared" si="77"/>
        <v>0</v>
      </c>
      <c r="P165" s="322"/>
    </row>
    <row r="166" spans="1:17" x14ac:dyDescent="0.4">
      <c r="A166" s="310" t="s">
        <v>153</v>
      </c>
      <c r="B166" s="241" t="s">
        <v>153</v>
      </c>
      <c r="C166" s="310" t="str">
        <f t="shared" ca="1" si="54"/>
        <v xml:space="preserve"> </v>
      </c>
      <c r="D166" s="241" t="b">
        <f t="shared" si="72"/>
        <v>0</v>
      </c>
      <c r="E166" s="314" t="s">
        <v>153</v>
      </c>
      <c r="F166" s="243" t="s">
        <v>153</v>
      </c>
      <c r="G166" s="316" t="str">
        <f t="shared" ca="1" si="73"/>
        <v xml:space="preserve"> </v>
      </c>
      <c r="H166" s="244" t="b">
        <v>0</v>
      </c>
      <c r="I166" s="316" t="str">
        <f t="shared" ca="1" si="75"/>
        <v xml:space="preserve"> </v>
      </c>
      <c r="J166" s="244" t="b">
        <v>0</v>
      </c>
      <c r="K166" s="210">
        <v>330301</v>
      </c>
      <c r="L166" s="209"/>
      <c r="M166" s="190" t="s">
        <v>316</v>
      </c>
      <c r="N166" s="209" t="s">
        <v>15</v>
      </c>
      <c r="O166" s="325">
        <f>SUMIF(N173:N364,"貸",O173:O364)-SUMIF(N173:N364,"借",O173:O364)</f>
        <v>0</v>
      </c>
      <c r="P166" s="325">
        <f>SUMIF(N173:N364,"貸",P173:P364)-SUMIF(N173:N364,"借",P173:P364)</f>
        <v>0</v>
      </c>
      <c r="Q166" s="252" t="s">
        <v>176</v>
      </c>
    </row>
    <row r="167" spans="1:17" x14ac:dyDescent="0.4">
      <c r="A167" s="310" t="s">
        <v>153</v>
      </c>
      <c r="B167" s="241" t="s">
        <v>153</v>
      </c>
      <c r="C167" s="310" t="str">
        <f t="shared" ca="1" si="54"/>
        <v xml:space="preserve"> </v>
      </c>
      <c r="D167" s="241" t="b">
        <f t="shared" si="72"/>
        <v>0</v>
      </c>
      <c r="E167" s="314" t="s">
        <v>153</v>
      </c>
      <c r="F167" s="243" t="s">
        <v>153</v>
      </c>
      <c r="G167" s="316" t="str">
        <f t="shared" ca="1" si="73"/>
        <v xml:space="preserve"> </v>
      </c>
      <c r="H167" s="244" t="b">
        <f t="shared" si="74"/>
        <v>0</v>
      </c>
      <c r="I167" s="316" t="str">
        <f t="shared" ca="1" si="75"/>
        <v xml:space="preserve"> </v>
      </c>
      <c r="J167" s="244" t="b">
        <f t="shared" si="76"/>
        <v>0</v>
      </c>
      <c r="K167" s="210">
        <v>340101</v>
      </c>
      <c r="L167" s="209"/>
      <c r="M167" s="190" t="s">
        <v>317</v>
      </c>
      <c r="N167" s="209" t="s">
        <v>15</v>
      </c>
      <c r="O167" s="321">
        <f t="shared" ref="O167:O168" si="78">IF(L167="Y",IF($N167="借",SUMPRODUCT((傳票日期&lt;=資產負債表日)*(傳票科目=$K167)*(傳票借方))-SUMPRODUCT((傳票日期&lt;=資產負債表日)*(傳票科目=$K167)*(傳票貸方)),SUMPRODUCT((傳票日期&lt;=資產負債表日)*(傳票科目=$K167)*(傳票貸方))-SUMPRODUCT((傳票日期&lt;=資產負債表日)*(傳票科目=$K167)*(傳票借方))),0)</f>
        <v>0</v>
      </c>
      <c r="P167" s="322"/>
    </row>
    <row r="168" spans="1:17" x14ac:dyDescent="0.4">
      <c r="A168" s="310" t="s">
        <v>153</v>
      </c>
      <c r="B168" s="241" t="s">
        <v>153</v>
      </c>
      <c r="C168" s="310" t="str">
        <f t="shared" ca="1" si="54"/>
        <v xml:space="preserve"> </v>
      </c>
      <c r="D168" s="241" t="b">
        <f t="shared" si="72"/>
        <v>0</v>
      </c>
      <c r="E168" s="314" t="s">
        <v>153</v>
      </c>
      <c r="F168" s="243" t="s">
        <v>153</v>
      </c>
      <c r="G168" s="316" t="str">
        <f t="shared" ca="1" si="73"/>
        <v xml:space="preserve"> </v>
      </c>
      <c r="H168" s="244" t="b">
        <f t="shared" si="74"/>
        <v>0</v>
      </c>
      <c r="I168" s="316" t="str">
        <f t="shared" ca="1" si="75"/>
        <v xml:space="preserve"> </v>
      </c>
      <c r="J168" s="244" t="b">
        <f t="shared" si="76"/>
        <v>0</v>
      </c>
      <c r="K168" s="210">
        <v>340104</v>
      </c>
      <c r="L168" s="209"/>
      <c r="M168" s="190" t="s">
        <v>318</v>
      </c>
      <c r="N168" s="209" t="s">
        <v>15</v>
      </c>
      <c r="O168" s="321">
        <f t="shared" si="78"/>
        <v>0</v>
      </c>
      <c r="P168" s="322"/>
    </row>
    <row r="169" spans="1:17" x14ac:dyDescent="0.4">
      <c r="A169" s="310" t="s">
        <v>153</v>
      </c>
      <c r="B169" s="241" t="s">
        <v>153</v>
      </c>
      <c r="C169" s="310" t="str">
        <f t="shared" ca="1" si="54"/>
        <v xml:space="preserve"> </v>
      </c>
      <c r="D169" s="241" t="b">
        <f t="shared" si="72"/>
        <v>0</v>
      </c>
      <c r="E169" s="314" t="s">
        <v>153</v>
      </c>
      <c r="F169" s="243" t="s">
        <v>153</v>
      </c>
      <c r="G169" s="316" t="s">
        <v>153</v>
      </c>
      <c r="H169" s="244" t="s">
        <v>153</v>
      </c>
      <c r="I169" s="316" t="s">
        <v>153</v>
      </c>
      <c r="J169" s="244" t="s">
        <v>153</v>
      </c>
      <c r="L169" s="185"/>
      <c r="M169" s="180" t="s">
        <v>310</v>
      </c>
      <c r="O169" s="321">
        <f>SUMIF(N162:N168,"貸",O162:O168)-SUMIF(N162:N168,"借",O162:O168)</f>
        <v>0</v>
      </c>
      <c r="P169" s="322"/>
    </row>
    <row r="170" spans="1:17" s="204" customFormat="1" hidden="1" x14ac:dyDescent="0.15">
      <c r="A170" s="310" t="s">
        <v>153</v>
      </c>
      <c r="B170" s="241" t="s">
        <v>153</v>
      </c>
      <c r="C170" s="310" t="str">
        <f t="shared" ca="1" si="54"/>
        <v xml:space="preserve"> </v>
      </c>
      <c r="D170" s="246" t="b">
        <f>D169</f>
        <v>0</v>
      </c>
      <c r="E170" s="314" t="s">
        <v>153</v>
      </c>
      <c r="F170" s="243" t="s">
        <v>153</v>
      </c>
      <c r="G170" s="316" t="s">
        <v>153</v>
      </c>
      <c r="H170" s="244" t="s">
        <v>153</v>
      </c>
      <c r="I170" s="316" t="s">
        <v>153</v>
      </c>
      <c r="J170" s="244" t="s">
        <v>153</v>
      </c>
      <c r="K170" s="202"/>
      <c r="L170" s="202"/>
      <c r="M170" s="258"/>
      <c r="N170" s="203"/>
      <c r="O170" s="323"/>
      <c r="P170" s="324"/>
    </row>
    <row r="171" spans="1:17" ht="17.5" thickBot="1" x14ac:dyDescent="0.45">
      <c r="A171" s="310" t="s">
        <v>153</v>
      </c>
      <c r="B171" s="241" t="s">
        <v>153</v>
      </c>
      <c r="C171" s="311">
        <f>MAX($B$1,$D$1)</f>
        <v>0</v>
      </c>
      <c r="D171" s="241" t="b">
        <f>O171&lt;&gt;0</f>
        <v>0</v>
      </c>
      <c r="E171" s="314" t="s">
        <v>153</v>
      </c>
      <c r="F171" s="243" t="s">
        <v>153</v>
      </c>
      <c r="G171" s="316" t="s">
        <v>153</v>
      </c>
      <c r="H171" s="244" t="s">
        <v>153</v>
      </c>
      <c r="I171" s="316" t="s">
        <v>153</v>
      </c>
      <c r="J171" s="244" t="s">
        <v>153</v>
      </c>
      <c r="K171" s="195"/>
      <c r="L171" s="195"/>
      <c r="M171" s="259" t="s">
        <v>311</v>
      </c>
      <c r="N171" s="197"/>
      <c r="O171" s="321">
        <f>O159+O169</f>
        <v>0</v>
      </c>
      <c r="P171" s="322"/>
    </row>
    <row r="172" spans="1:17" x14ac:dyDescent="0.4">
      <c r="A172" s="310" t="s">
        <v>153</v>
      </c>
      <c r="B172" s="241" t="s">
        <v>153</v>
      </c>
      <c r="C172" s="310" t="s">
        <v>153</v>
      </c>
      <c r="D172" s="241" t="s">
        <v>153</v>
      </c>
      <c r="E172" s="314" t="str">
        <f ca="1">IF(F172,COUNTIF(OFFSET(F172,ROW()*-1+3,,ROW()-2),TRUE)," ")</f>
        <v xml:space="preserve"> </v>
      </c>
      <c r="F172" s="242" t="b">
        <f>F181</f>
        <v>0</v>
      </c>
      <c r="G172" s="316" t="s">
        <v>153</v>
      </c>
      <c r="H172" s="244" t="s">
        <v>153</v>
      </c>
      <c r="I172" s="316" t="s">
        <v>153</v>
      </c>
      <c r="J172" s="244" t="s">
        <v>153</v>
      </c>
      <c r="L172" s="185"/>
      <c r="M172" s="180" t="s">
        <v>327</v>
      </c>
      <c r="O172" s="321"/>
      <c r="P172" s="321"/>
    </row>
    <row r="173" spans="1:17" x14ac:dyDescent="0.4">
      <c r="A173" s="310" t="s">
        <v>153</v>
      </c>
      <c r="B173" s="241" t="s">
        <v>153</v>
      </c>
      <c r="C173" s="310" t="s">
        <v>153</v>
      </c>
      <c r="D173" s="241" t="s">
        <v>153</v>
      </c>
      <c r="E173" s="314" t="str">
        <f t="shared" ref="E173:E356" ca="1" si="79">IF(F173,COUNTIF(OFFSET(F173,ROW()*-1+3,,ROW()-2),TRUE)," ")</f>
        <v xml:space="preserve"> </v>
      </c>
      <c r="F173" s="242" t="b">
        <f>P173&lt;&gt;0</f>
        <v>0</v>
      </c>
      <c r="G173" s="316" t="str">
        <f t="shared" ref="G173:G180" ca="1" si="80">IF(H173,COUNTIF(OFFSET(H173,ROW()*-1+3,,ROW()-2),TRUE)," ")</f>
        <v xml:space="preserve"> </v>
      </c>
      <c r="H173" s="244" t="b">
        <f t="shared" si="74"/>
        <v>0</v>
      </c>
      <c r="I173" s="316" t="str">
        <f t="shared" ref="I173:I180" ca="1" si="81">IF(J173,COUNTIF(OFFSET(J173,ROW()*-1+3,,ROW()-2),TRUE)," ")</f>
        <v xml:space="preserve"> </v>
      </c>
      <c r="J173" s="244" t="b">
        <f t="shared" si="76"/>
        <v>0</v>
      </c>
      <c r="K173" s="210">
        <v>410101</v>
      </c>
      <c r="L173" s="209"/>
      <c r="M173" s="190" t="s">
        <v>320</v>
      </c>
      <c r="N173" s="209" t="s">
        <v>15</v>
      </c>
      <c r="O173" s="321">
        <f t="shared" ref="O173:O180" si="82">IF(L173="Y",IF($N173="借",SUMPRODUCT((傳票日期&lt;=資產負債表日)*(傳票科目=$K173)*(傳票借方))-SUMPRODUCT((傳票日期&lt;=資產負債表日)*(傳票科目=$K173)*(傳票貸方)),SUMPRODUCT((傳票日期&lt;=資產負債表日)*(傳票科目=$K173)*(傳票貸方))-SUMPRODUCT((傳票日期&lt;=資產負債表日)*(傳票科目=$K173)*(傳票借方))),0)</f>
        <v>0</v>
      </c>
      <c r="P173" s="321">
        <f t="shared" ref="P173:P180" si="83">IF(L173="Y",IF($N173="借",SUMPRODUCT((傳票日期&gt;=損益表起日)*(傳票日期&lt;=損益表訖日)*(傳票科目=$K173)*(傳票借方))-SUMPRODUCT((傳票日期&gt;=損益表起日)*(傳票日期&lt;=損益表訖日)*(傳票科目=$K173)*(傳票貸方)),SUMPRODUCT((傳票日期&gt;=損益表起日)*(傳票日期&lt;=損益表訖日)*(傳票科目=$K173)*(傳票貸方))-SUMPRODUCT((傳票日期&gt;=損益表起日)*(傳票日期&lt;=損益表訖日)*(傳票科目=$K173)*(傳票借方))),0)</f>
        <v>0</v>
      </c>
    </row>
    <row r="174" spans="1:17" x14ac:dyDescent="0.4">
      <c r="A174" s="310" t="s">
        <v>153</v>
      </c>
      <c r="B174" s="241" t="s">
        <v>153</v>
      </c>
      <c r="C174" s="310" t="s">
        <v>153</v>
      </c>
      <c r="D174" s="241" t="s">
        <v>153</v>
      </c>
      <c r="E174" s="314" t="str">
        <f t="shared" ca="1" si="79"/>
        <v xml:space="preserve"> </v>
      </c>
      <c r="F174" s="242" t="b">
        <f t="shared" ref="F174:F356" si="84">P174&lt;&gt;0</f>
        <v>0</v>
      </c>
      <c r="G174" s="316" t="str">
        <f t="shared" ca="1" si="80"/>
        <v xml:space="preserve"> </v>
      </c>
      <c r="H174" s="244" t="b">
        <f t="shared" si="74"/>
        <v>0</v>
      </c>
      <c r="I174" s="316" t="str">
        <f t="shared" ca="1" si="81"/>
        <v xml:space="preserve"> </v>
      </c>
      <c r="J174" s="244" t="b">
        <f t="shared" si="76"/>
        <v>0</v>
      </c>
      <c r="K174" s="210">
        <v>410201</v>
      </c>
      <c r="L174" s="209"/>
      <c r="M174" s="190" t="s">
        <v>321</v>
      </c>
      <c r="N174" s="209" t="s">
        <v>15</v>
      </c>
      <c r="O174" s="321">
        <f t="shared" si="82"/>
        <v>0</v>
      </c>
      <c r="P174" s="321">
        <f t="shared" si="83"/>
        <v>0</v>
      </c>
    </row>
    <row r="175" spans="1:17" x14ac:dyDescent="0.4">
      <c r="A175" s="310" t="s">
        <v>153</v>
      </c>
      <c r="B175" s="241" t="s">
        <v>153</v>
      </c>
      <c r="C175" s="310" t="s">
        <v>153</v>
      </c>
      <c r="D175" s="241" t="s">
        <v>153</v>
      </c>
      <c r="E175" s="314" t="str">
        <f t="shared" ca="1" si="79"/>
        <v xml:space="preserve"> </v>
      </c>
      <c r="F175" s="242" t="b">
        <f t="shared" si="84"/>
        <v>0</v>
      </c>
      <c r="G175" s="316" t="str">
        <f t="shared" ca="1" si="80"/>
        <v xml:space="preserve"> </v>
      </c>
      <c r="H175" s="244" t="b">
        <f t="shared" si="74"/>
        <v>0</v>
      </c>
      <c r="I175" s="316" t="str">
        <f t="shared" ca="1" si="81"/>
        <v xml:space="preserve"> </v>
      </c>
      <c r="J175" s="244" t="b">
        <f t="shared" si="76"/>
        <v>0</v>
      </c>
      <c r="K175" s="210">
        <v>410301</v>
      </c>
      <c r="L175" s="209"/>
      <c r="M175" s="190" t="s">
        <v>28</v>
      </c>
      <c r="N175" s="209" t="s">
        <v>15</v>
      </c>
      <c r="O175" s="321">
        <f t="shared" si="82"/>
        <v>0</v>
      </c>
      <c r="P175" s="321">
        <f t="shared" si="83"/>
        <v>0</v>
      </c>
    </row>
    <row r="176" spans="1:17" x14ac:dyDescent="0.4">
      <c r="A176" s="310" t="s">
        <v>153</v>
      </c>
      <c r="B176" s="241" t="s">
        <v>153</v>
      </c>
      <c r="C176" s="310" t="s">
        <v>153</v>
      </c>
      <c r="D176" s="241" t="s">
        <v>153</v>
      </c>
      <c r="E176" s="314" t="str">
        <f t="shared" ca="1" si="79"/>
        <v xml:space="preserve"> </v>
      </c>
      <c r="F176" s="242" t="b">
        <f t="shared" si="84"/>
        <v>0</v>
      </c>
      <c r="G176" s="316" t="str">
        <f t="shared" ca="1" si="80"/>
        <v xml:space="preserve"> </v>
      </c>
      <c r="H176" s="244" t="b">
        <f t="shared" si="74"/>
        <v>0</v>
      </c>
      <c r="I176" s="316" t="str">
        <f t="shared" ca="1" si="81"/>
        <v xml:space="preserve"> </v>
      </c>
      <c r="J176" s="244" t="b">
        <f t="shared" si="76"/>
        <v>0</v>
      </c>
      <c r="K176" s="210">
        <v>410302</v>
      </c>
      <c r="L176" s="209"/>
      <c r="M176" s="190" t="s">
        <v>322</v>
      </c>
      <c r="N176" s="209" t="s">
        <v>13</v>
      </c>
      <c r="O176" s="321">
        <f t="shared" si="82"/>
        <v>0</v>
      </c>
      <c r="P176" s="321">
        <f t="shared" si="83"/>
        <v>0</v>
      </c>
    </row>
    <row r="177" spans="1:16" x14ac:dyDescent="0.4">
      <c r="A177" s="310" t="s">
        <v>153</v>
      </c>
      <c r="B177" s="241" t="s">
        <v>153</v>
      </c>
      <c r="C177" s="310" t="s">
        <v>153</v>
      </c>
      <c r="D177" s="241" t="s">
        <v>153</v>
      </c>
      <c r="E177" s="314" t="str">
        <f t="shared" ca="1" si="79"/>
        <v xml:space="preserve"> </v>
      </c>
      <c r="F177" s="242" t="b">
        <f t="shared" si="84"/>
        <v>0</v>
      </c>
      <c r="G177" s="316" t="str">
        <f t="shared" ca="1" si="80"/>
        <v xml:space="preserve"> </v>
      </c>
      <c r="H177" s="244" t="b">
        <f t="shared" si="74"/>
        <v>0</v>
      </c>
      <c r="I177" s="316" t="str">
        <f t="shared" ca="1" si="81"/>
        <v xml:space="preserve"> </v>
      </c>
      <c r="J177" s="244" t="b">
        <f t="shared" si="76"/>
        <v>0</v>
      </c>
      <c r="K177" s="210">
        <v>410401</v>
      </c>
      <c r="L177" s="209" t="s">
        <v>319</v>
      </c>
      <c r="M177" s="190" t="s">
        <v>323</v>
      </c>
      <c r="N177" s="209" t="s">
        <v>15</v>
      </c>
      <c r="O177" s="321">
        <f t="shared" si="82"/>
        <v>0</v>
      </c>
      <c r="P177" s="321">
        <f t="shared" si="83"/>
        <v>0</v>
      </c>
    </row>
    <row r="178" spans="1:16" x14ac:dyDescent="0.4">
      <c r="A178" s="310" t="s">
        <v>153</v>
      </c>
      <c r="B178" s="241" t="s">
        <v>153</v>
      </c>
      <c r="C178" s="310" t="s">
        <v>153</v>
      </c>
      <c r="D178" s="241" t="s">
        <v>153</v>
      </c>
      <c r="E178" s="314" t="str">
        <f t="shared" ref="E178" ca="1" si="85">IF(F178,COUNTIF(OFFSET(F178,ROW()*-1+3,,ROW()-2),TRUE)," ")</f>
        <v xml:space="preserve"> </v>
      </c>
      <c r="F178" s="242" t="b">
        <f t="shared" ref="F178" si="86">P178&lt;&gt;0</f>
        <v>0</v>
      </c>
      <c r="G178" s="316" t="str">
        <f t="shared" ref="G178" ca="1" si="87">IF(H178,COUNTIF(OFFSET(H178,ROW()*-1+3,,ROW()-2),TRUE)," ")</f>
        <v xml:space="preserve"> </v>
      </c>
      <c r="H178" s="244" t="b">
        <f t="shared" ref="H178" si="88">AND(N178="借",O178&lt;&gt;0)</f>
        <v>0</v>
      </c>
      <c r="I178" s="316" t="str">
        <f t="shared" ref="I178" ca="1" si="89">IF(J178,COUNTIF(OFFSET(J178,ROW()*-1+3,,ROW()-2),TRUE)," ")</f>
        <v xml:space="preserve"> </v>
      </c>
      <c r="J178" s="244" t="b">
        <f t="shared" ref="J178" si="90">AND(N178="貸",O178&lt;&gt;0)</f>
        <v>0</v>
      </c>
      <c r="K178" s="210">
        <v>410501</v>
      </c>
      <c r="L178" s="209" t="s">
        <v>509</v>
      </c>
      <c r="M178" s="190" t="s">
        <v>324</v>
      </c>
      <c r="N178" s="209" t="s">
        <v>15</v>
      </c>
      <c r="O178" s="321">
        <f t="shared" ref="O178" si="91">IF(L178="Y",IF($N178="借",SUMPRODUCT((傳票日期&lt;=資產負債表日)*(傳票科目=$K178)*(傳票借方))-SUMPRODUCT((傳票日期&lt;=資產負債表日)*(傳票科目=$K178)*(傳票貸方)),SUMPRODUCT((傳票日期&lt;=資產負債表日)*(傳票科目=$K178)*(傳票貸方))-SUMPRODUCT((傳票日期&lt;=資產負債表日)*(傳票科目=$K178)*(傳票借方))),0)</f>
        <v>0</v>
      </c>
      <c r="P178" s="321">
        <f t="shared" ref="P178" si="92">IF(L178="Y",IF($N178="借",SUMPRODUCT((傳票日期&gt;=損益表起日)*(傳票日期&lt;=損益表訖日)*(傳票科目=$K178)*(傳票借方))-SUMPRODUCT((傳票日期&gt;=損益表起日)*(傳票日期&lt;=損益表訖日)*(傳票科目=$K178)*(傳票貸方)),SUMPRODUCT((傳票日期&gt;=損益表起日)*(傳票日期&lt;=損益表訖日)*(傳票科目=$K178)*(傳票貸方))-SUMPRODUCT((傳票日期&gt;=損益表起日)*(傳票日期&lt;=損益表訖日)*(傳票科目=$K178)*(傳票借方))),0)</f>
        <v>0</v>
      </c>
    </row>
    <row r="179" spans="1:16" x14ac:dyDescent="0.4">
      <c r="A179" s="310" t="s">
        <v>153</v>
      </c>
      <c r="B179" s="241" t="s">
        <v>153</v>
      </c>
      <c r="C179" s="310" t="s">
        <v>153</v>
      </c>
      <c r="D179" s="241" t="s">
        <v>153</v>
      </c>
      <c r="E179" s="314" t="str">
        <f t="shared" ca="1" si="79"/>
        <v xml:space="preserve"> </v>
      </c>
      <c r="F179" s="242" t="b">
        <f t="shared" si="84"/>
        <v>0</v>
      </c>
      <c r="G179" s="316" t="str">
        <f t="shared" ca="1" si="80"/>
        <v xml:space="preserve"> </v>
      </c>
      <c r="H179" s="244" t="b">
        <f t="shared" si="74"/>
        <v>0</v>
      </c>
      <c r="I179" s="316" t="str">
        <f t="shared" ca="1" si="81"/>
        <v xml:space="preserve"> </v>
      </c>
      <c r="J179" s="244" t="b">
        <f t="shared" si="76"/>
        <v>0</v>
      </c>
      <c r="K179" s="210">
        <v>410596</v>
      </c>
      <c r="L179" s="209"/>
      <c r="M179" s="190" t="s">
        <v>325</v>
      </c>
      <c r="N179" s="209" t="s">
        <v>15</v>
      </c>
      <c r="O179" s="321">
        <f t="shared" si="82"/>
        <v>0</v>
      </c>
      <c r="P179" s="321">
        <f t="shared" si="83"/>
        <v>0</v>
      </c>
    </row>
    <row r="180" spans="1:16" x14ac:dyDescent="0.4">
      <c r="A180" s="310" t="s">
        <v>153</v>
      </c>
      <c r="B180" s="241" t="s">
        <v>153</v>
      </c>
      <c r="C180" s="310" t="s">
        <v>153</v>
      </c>
      <c r="D180" s="241" t="s">
        <v>153</v>
      </c>
      <c r="E180" s="314" t="str">
        <f t="shared" ca="1" si="79"/>
        <v xml:space="preserve"> </v>
      </c>
      <c r="F180" s="242" t="b">
        <f t="shared" si="84"/>
        <v>0</v>
      </c>
      <c r="G180" s="316" t="str">
        <f t="shared" ca="1" si="80"/>
        <v xml:space="preserve"> </v>
      </c>
      <c r="H180" s="244" t="b">
        <f t="shared" si="74"/>
        <v>0</v>
      </c>
      <c r="I180" s="316" t="str">
        <f t="shared" ca="1" si="81"/>
        <v xml:space="preserve"> </v>
      </c>
      <c r="J180" s="244" t="b">
        <f t="shared" si="76"/>
        <v>0</v>
      </c>
      <c r="K180" s="210">
        <v>419696</v>
      </c>
      <c r="L180" s="209"/>
      <c r="M180" s="190" t="s">
        <v>326</v>
      </c>
      <c r="N180" s="209" t="s">
        <v>15</v>
      </c>
      <c r="O180" s="321">
        <f t="shared" si="82"/>
        <v>0</v>
      </c>
      <c r="P180" s="321">
        <f t="shared" si="83"/>
        <v>0</v>
      </c>
    </row>
    <row r="181" spans="1:16" ht="17" customHeight="1" x14ac:dyDescent="0.4">
      <c r="A181" s="310" t="s">
        <v>153</v>
      </c>
      <c r="B181" s="241" t="s">
        <v>153</v>
      </c>
      <c r="C181" s="310" t="s">
        <v>153</v>
      </c>
      <c r="D181" s="241" t="s">
        <v>153</v>
      </c>
      <c r="E181" s="314" t="str">
        <f t="shared" ca="1" si="79"/>
        <v xml:space="preserve"> </v>
      </c>
      <c r="F181" s="242" t="b">
        <f t="shared" ref="F181" si="93">P181&lt;&gt;0</f>
        <v>0</v>
      </c>
      <c r="G181" s="316" t="s">
        <v>153</v>
      </c>
      <c r="H181" s="244" t="s">
        <v>153</v>
      </c>
      <c r="I181" s="316" t="s">
        <v>153</v>
      </c>
      <c r="J181" s="244" t="s">
        <v>153</v>
      </c>
      <c r="L181" s="185"/>
      <c r="M181" s="180" t="s">
        <v>328</v>
      </c>
      <c r="O181" s="321">
        <f>SUMIF(N173:N180,"貸",O173:O180)-SUMIF(N173:N180,"借",O173:O180)</f>
        <v>0</v>
      </c>
      <c r="P181" s="321">
        <f>SUMIF(N173:N180,"貸",P173:P180)-SUMIF(N173:N180,"借",P173:P180)</f>
        <v>0</v>
      </c>
    </row>
    <row r="182" spans="1:16" x14ac:dyDescent="0.4">
      <c r="A182" s="310" t="s">
        <v>153</v>
      </c>
      <c r="B182" s="241" t="s">
        <v>153</v>
      </c>
      <c r="C182" s="310" t="s">
        <v>153</v>
      </c>
      <c r="D182" s="241" t="s">
        <v>153</v>
      </c>
      <c r="E182" s="314" t="str">
        <f ca="1">IF(F182,COUNTIF(OFFSET(F182,ROW()*-1+3,,ROW()-2),TRUE)," ")</f>
        <v xml:space="preserve"> </v>
      </c>
      <c r="F182" s="242" t="b">
        <f>F190</f>
        <v>0</v>
      </c>
      <c r="G182" s="316" t="s">
        <v>153</v>
      </c>
      <c r="H182" s="244" t="s">
        <v>153</v>
      </c>
      <c r="I182" s="316" t="s">
        <v>153</v>
      </c>
      <c r="J182" s="244" t="s">
        <v>153</v>
      </c>
      <c r="L182" s="185"/>
      <c r="M182" s="180" t="s">
        <v>329</v>
      </c>
      <c r="O182" s="321"/>
      <c r="P182" s="321"/>
    </row>
    <row r="183" spans="1:16" x14ac:dyDescent="0.4">
      <c r="A183" s="310" t="s">
        <v>153</v>
      </c>
      <c r="B183" s="241" t="s">
        <v>153</v>
      </c>
      <c r="C183" s="310" t="s">
        <v>153</v>
      </c>
      <c r="D183" s="241" t="s">
        <v>153</v>
      </c>
      <c r="E183" s="314" t="str">
        <f t="shared" ref="E183:E190" ca="1" si="94">IF(F183,COUNTIF(OFFSET(F183,ROW()*-1+3,,ROW()-2),TRUE)," ")</f>
        <v xml:space="preserve"> </v>
      </c>
      <c r="F183" s="242" t="b">
        <f>P183&lt;&gt;0</f>
        <v>0</v>
      </c>
      <c r="G183" s="316" t="str">
        <f t="shared" ref="G183:G189" ca="1" si="95">IF(H183,COUNTIF(OFFSET(H183,ROW()*-1+3,,ROW()-2),TRUE)," ")</f>
        <v xml:space="preserve"> </v>
      </c>
      <c r="H183" s="244" t="b">
        <f t="shared" ref="H183:H189" si="96">AND(N183="借",O183&lt;&gt;0)</f>
        <v>0</v>
      </c>
      <c r="I183" s="316" t="str">
        <f t="shared" ref="I183:I189" ca="1" si="97">IF(J183,COUNTIF(OFFSET(J183,ROW()*-1+3,,ROW()-2),TRUE)," ")</f>
        <v xml:space="preserve"> </v>
      </c>
      <c r="J183" s="244" t="b">
        <f t="shared" ref="J183:J189" si="98">AND(N183="貸",O183&lt;&gt;0)</f>
        <v>0</v>
      </c>
      <c r="K183" s="210">
        <v>450101</v>
      </c>
      <c r="L183" s="209" t="s">
        <v>175</v>
      </c>
      <c r="M183" s="190" t="s">
        <v>331</v>
      </c>
      <c r="N183" s="209" t="s">
        <v>15</v>
      </c>
      <c r="O183" s="321">
        <f t="shared" ref="O183:O189" si="99">IF(L183="Y",IF($N183="借",SUMPRODUCT((傳票日期&lt;=資產負債表日)*(傳票科目=$K183)*(傳票借方))-SUMPRODUCT((傳票日期&lt;=資產負債表日)*(傳票科目=$K183)*(傳票貸方)),SUMPRODUCT((傳票日期&lt;=資產負債表日)*(傳票科目=$K183)*(傳票貸方))-SUMPRODUCT((傳票日期&lt;=資產負債表日)*(傳票科目=$K183)*(傳票借方))),0)</f>
        <v>0</v>
      </c>
      <c r="P183" s="321">
        <f t="shared" ref="P183:P189" si="100">IF(L183="Y",IF($N183="借",SUMPRODUCT((傳票日期&gt;=損益表起日)*(傳票日期&lt;=損益表訖日)*(傳票科目=$K183)*(傳票借方))-SUMPRODUCT((傳票日期&gt;=損益表起日)*(傳票日期&lt;=損益表訖日)*(傳票科目=$K183)*(傳票貸方)),SUMPRODUCT((傳票日期&gt;=損益表起日)*(傳票日期&lt;=損益表訖日)*(傳票科目=$K183)*(傳票貸方))-SUMPRODUCT((傳票日期&gt;=損益表起日)*(傳票日期&lt;=損益表訖日)*(傳票科目=$K183)*(傳票借方))),0)</f>
        <v>0</v>
      </c>
    </row>
    <row r="184" spans="1:16" x14ac:dyDescent="0.4">
      <c r="A184" s="310" t="s">
        <v>153</v>
      </c>
      <c r="B184" s="241" t="s">
        <v>153</v>
      </c>
      <c r="C184" s="310" t="s">
        <v>153</v>
      </c>
      <c r="D184" s="241" t="s">
        <v>153</v>
      </c>
      <c r="E184" s="314" t="str">
        <f t="shared" ca="1" si="94"/>
        <v xml:space="preserve"> </v>
      </c>
      <c r="F184" s="242" t="b">
        <f t="shared" ref="F184:F190" si="101">P184&lt;&gt;0</f>
        <v>0</v>
      </c>
      <c r="G184" s="316" t="str">
        <f t="shared" ca="1" si="95"/>
        <v xml:space="preserve"> </v>
      </c>
      <c r="H184" s="244" t="b">
        <f t="shared" si="96"/>
        <v>0</v>
      </c>
      <c r="I184" s="316" t="str">
        <f t="shared" ca="1" si="97"/>
        <v xml:space="preserve"> </v>
      </c>
      <c r="J184" s="244" t="b">
        <f t="shared" si="98"/>
        <v>0</v>
      </c>
      <c r="K184" s="210">
        <v>450105</v>
      </c>
      <c r="L184" s="209"/>
      <c r="M184" s="190" t="s">
        <v>332</v>
      </c>
      <c r="N184" s="209" t="s">
        <v>15</v>
      </c>
      <c r="O184" s="321">
        <f t="shared" si="99"/>
        <v>0</v>
      </c>
      <c r="P184" s="321">
        <f t="shared" si="100"/>
        <v>0</v>
      </c>
    </row>
    <row r="185" spans="1:16" x14ac:dyDescent="0.4">
      <c r="A185" s="310" t="s">
        <v>153</v>
      </c>
      <c r="B185" s="241" t="s">
        <v>153</v>
      </c>
      <c r="C185" s="310" t="s">
        <v>153</v>
      </c>
      <c r="D185" s="241" t="s">
        <v>153</v>
      </c>
      <c r="E185" s="314" t="str">
        <f t="shared" ca="1" si="94"/>
        <v xml:space="preserve"> </v>
      </c>
      <c r="F185" s="242" t="b">
        <f t="shared" si="101"/>
        <v>0</v>
      </c>
      <c r="G185" s="316" t="str">
        <f t="shared" ca="1" si="95"/>
        <v xml:space="preserve"> </v>
      </c>
      <c r="H185" s="244" t="b">
        <f t="shared" si="96"/>
        <v>0</v>
      </c>
      <c r="I185" s="316" t="str">
        <f t="shared" ca="1" si="97"/>
        <v xml:space="preserve"> </v>
      </c>
      <c r="J185" s="244" t="b">
        <f t="shared" si="98"/>
        <v>0</v>
      </c>
      <c r="K185" s="210">
        <v>450196</v>
      </c>
      <c r="L185" s="209"/>
      <c r="M185" s="190" t="s">
        <v>333</v>
      </c>
      <c r="N185" s="209" t="s">
        <v>15</v>
      </c>
      <c r="O185" s="321">
        <f t="shared" si="99"/>
        <v>0</v>
      </c>
      <c r="P185" s="321">
        <f t="shared" si="100"/>
        <v>0</v>
      </c>
    </row>
    <row r="186" spans="1:16" x14ac:dyDescent="0.4">
      <c r="A186" s="310" t="s">
        <v>153</v>
      </c>
      <c r="B186" s="241" t="s">
        <v>153</v>
      </c>
      <c r="C186" s="310" t="s">
        <v>153</v>
      </c>
      <c r="D186" s="241" t="s">
        <v>153</v>
      </c>
      <c r="E186" s="314" t="str">
        <f t="shared" ca="1" si="94"/>
        <v xml:space="preserve"> </v>
      </c>
      <c r="F186" s="242" t="b">
        <f t="shared" si="101"/>
        <v>0</v>
      </c>
      <c r="G186" s="316" t="str">
        <f t="shared" ca="1" si="95"/>
        <v xml:space="preserve"> </v>
      </c>
      <c r="H186" s="244" t="b">
        <f t="shared" si="96"/>
        <v>0</v>
      </c>
      <c r="I186" s="316" t="str">
        <f t="shared" ca="1" si="97"/>
        <v xml:space="preserve"> </v>
      </c>
      <c r="J186" s="244" t="b">
        <f t="shared" si="98"/>
        <v>0</v>
      </c>
      <c r="K186" s="210">
        <v>459601</v>
      </c>
      <c r="L186" s="209"/>
      <c r="M186" s="190" t="s">
        <v>334</v>
      </c>
      <c r="N186" s="209" t="s">
        <v>15</v>
      </c>
      <c r="O186" s="321">
        <f t="shared" si="99"/>
        <v>0</v>
      </c>
      <c r="P186" s="321">
        <f t="shared" si="100"/>
        <v>0</v>
      </c>
    </row>
    <row r="187" spans="1:16" x14ac:dyDescent="0.4">
      <c r="A187" s="310" t="s">
        <v>153</v>
      </c>
      <c r="B187" s="241" t="s">
        <v>153</v>
      </c>
      <c r="C187" s="310" t="s">
        <v>153</v>
      </c>
      <c r="D187" s="241" t="s">
        <v>153</v>
      </c>
      <c r="E187" s="314" t="str">
        <f t="shared" ca="1" si="94"/>
        <v xml:space="preserve"> </v>
      </c>
      <c r="F187" s="242" t="b">
        <f t="shared" si="101"/>
        <v>0</v>
      </c>
      <c r="G187" s="316" t="str">
        <f t="shared" ca="1" si="95"/>
        <v xml:space="preserve"> </v>
      </c>
      <c r="H187" s="244" t="b">
        <f t="shared" si="96"/>
        <v>0</v>
      </c>
      <c r="I187" s="316" t="str">
        <f t="shared" ca="1" si="97"/>
        <v xml:space="preserve"> </v>
      </c>
      <c r="J187" s="244" t="b">
        <f t="shared" si="98"/>
        <v>0</v>
      </c>
      <c r="K187" s="210">
        <v>459605</v>
      </c>
      <c r="L187" s="209"/>
      <c r="M187" s="190" t="s">
        <v>335</v>
      </c>
      <c r="N187" s="209" t="s">
        <v>15</v>
      </c>
      <c r="O187" s="321">
        <f t="shared" si="99"/>
        <v>0</v>
      </c>
      <c r="P187" s="321">
        <f t="shared" si="100"/>
        <v>0</v>
      </c>
    </row>
    <row r="188" spans="1:16" x14ac:dyDescent="0.4">
      <c r="A188" s="310" t="s">
        <v>153</v>
      </c>
      <c r="B188" s="241" t="s">
        <v>153</v>
      </c>
      <c r="C188" s="310" t="s">
        <v>153</v>
      </c>
      <c r="D188" s="241" t="s">
        <v>153</v>
      </c>
      <c r="E188" s="314" t="str">
        <f t="shared" ca="1" si="94"/>
        <v xml:space="preserve"> </v>
      </c>
      <c r="F188" s="242" t="b">
        <f t="shared" si="101"/>
        <v>0</v>
      </c>
      <c r="G188" s="316" t="str">
        <f t="shared" ca="1" si="95"/>
        <v xml:space="preserve"> </v>
      </c>
      <c r="H188" s="244" t="b">
        <f t="shared" si="96"/>
        <v>0</v>
      </c>
      <c r="I188" s="316" t="str">
        <f t="shared" ca="1" si="97"/>
        <v xml:space="preserve"> </v>
      </c>
      <c r="J188" s="244" t="b">
        <f t="shared" si="98"/>
        <v>0</v>
      </c>
      <c r="K188" s="210">
        <v>459609</v>
      </c>
      <c r="L188" s="209"/>
      <c r="M188" s="190" t="s">
        <v>333</v>
      </c>
      <c r="N188" s="209" t="s">
        <v>15</v>
      </c>
      <c r="O188" s="321">
        <f t="shared" si="99"/>
        <v>0</v>
      </c>
      <c r="P188" s="321">
        <f t="shared" si="100"/>
        <v>0</v>
      </c>
    </row>
    <row r="189" spans="1:16" x14ac:dyDescent="0.4">
      <c r="A189" s="310" t="s">
        <v>153</v>
      </c>
      <c r="B189" s="241" t="s">
        <v>153</v>
      </c>
      <c r="C189" s="310" t="s">
        <v>153</v>
      </c>
      <c r="D189" s="241" t="s">
        <v>153</v>
      </c>
      <c r="E189" s="314" t="str">
        <f t="shared" ca="1" si="94"/>
        <v xml:space="preserve"> </v>
      </c>
      <c r="F189" s="242" t="b">
        <f t="shared" si="101"/>
        <v>0</v>
      </c>
      <c r="G189" s="316" t="str">
        <f t="shared" ca="1" si="95"/>
        <v xml:space="preserve"> </v>
      </c>
      <c r="H189" s="244" t="b">
        <f t="shared" si="96"/>
        <v>0</v>
      </c>
      <c r="I189" s="316" t="str">
        <f t="shared" ca="1" si="97"/>
        <v xml:space="preserve"> </v>
      </c>
      <c r="J189" s="244" t="b">
        <f t="shared" si="98"/>
        <v>0</v>
      </c>
      <c r="K189" s="210">
        <v>459696</v>
      </c>
      <c r="L189" s="209"/>
      <c r="M189" s="190" t="s">
        <v>336</v>
      </c>
      <c r="N189" s="209" t="s">
        <v>15</v>
      </c>
      <c r="O189" s="321">
        <f t="shared" si="99"/>
        <v>0</v>
      </c>
      <c r="P189" s="321">
        <f t="shared" si="100"/>
        <v>0</v>
      </c>
    </row>
    <row r="190" spans="1:16" ht="17" customHeight="1" x14ac:dyDescent="0.4">
      <c r="A190" s="310" t="s">
        <v>153</v>
      </c>
      <c r="B190" s="241" t="s">
        <v>153</v>
      </c>
      <c r="C190" s="310" t="s">
        <v>153</v>
      </c>
      <c r="D190" s="241" t="s">
        <v>153</v>
      </c>
      <c r="E190" s="314" t="str">
        <f t="shared" ca="1" si="94"/>
        <v xml:space="preserve"> </v>
      </c>
      <c r="F190" s="242" t="b">
        <f t="shared" si="101"/>
        <v>0</v>
      </c>
      <c r="G190" s="316" t="s">
        <v>153</v>
      </c>
      <c r="H190" s="244" t="s">
        <v>153</v>
      </c>
      <c r="I190" s="316" t="s">
        <v>153</v>
      </c>
      <c r="J190" s="244" t="s">
        <v>153</v>
      </c>
      <c r="L190" s="185"/>
      <c r="M190" s="180" t="s">
        <v>330</v>
      </c>
      <c r="O190" s="321">
        <f>SUMIF(N183:N189,"貸",O183:O189)-SUMIF(N183:N189,"借",O183:O189)</f>
        <v>0</v>
      </c>
      <c r="P190" s="321">
        <f>SUMIF(N183:N189,"貸",P183:P189)-SUMIF(N183:N189,"借",P183:P189)</f>
        <v>0</v>
      </c>
    </row>
    <row r="191" spans="1:16" ht="17" customHeight="1" thickBot="1" x14ac:dyDescent="0.45">
      <c r="A191" s="310" t="s">
        <v>153</v>
      </c>
      <c r="B191" s="241" t="s">
        <v>153</v>
      </c>
      <c r="C191" s="310" t="s">
        <v>153</v>
      </c>
      <c r="D191" s="241" t="s">
        <v>153</v>
      </c>
      <c r="E191" s="314" t="str">
        <f t="shared" ref="E191:E193" ca="1" si="102">IF(F191,COUNTIF(OFFSET(F191,ROW()*-1+3,,ROW()-2),TRUE)," ")</f>
        <v xml:space="preserve"> </v>
      </c>
      <c r="F191" s="242" t="b">
        <f t="shared" ref="F191" si="103">P191&lt;&gt;0</f>
        <v>0</v>
      </c>
      <c r="G191" s="316" t="s">
        <v>153</v>
      </c>
      <c r="H191" s="244" t="s">
        <v>153</v>
      </c>
      <c r="I191" s="316" t="s">
        <v>153</v>
      </c>
      <c r="J191" s="244" t="s">
        <v>153</v>
      </c>
      <c r="K191" s="195"/>
      <c r="L191" s="195"/>
      <c r="M191" s="259" t="s">
        <v>338</v>
      </c>
      <c r="N191" s="197"/>
      <c r="O191" s="326">
        <f>O181+O190</f>
        <v>0</v>
      </c>
      <c r="P191" s="326">
        <f>P181+P190</f>
        <v>0</v>
      </c>
    </row>
    <row r="192" spans="1:16" ht="17" hidden="1" customHeight="1" x14ac:dyDescent="0.4">
      <c r="A192" s="310" t="s">
        <v>153</v>
      </c>
      <c r="B192" s="241" t="s">
        <v>153</v>
      </c>
      <c r="C192" s="310" t="s">
        <v>153</v>
      </c>
      <c r="D192" s="241" t="s">
        <v>153</v>
      </c>
      <c r="E192" s="314" t="str">
        <f ca="1">IF(F192,COUNTIF(OFFSET(F192,ROW()*-1+3,,ROW()-2),TRUE)," ")</f>
        <v xml:space="preserve"> </v>
      </c>
      <c r="F192" s="242" t="b">
        <f>F191</f>
        <v>0</v>
      </c>
      <c r="G192" s="316" t="s">
        <v>153</v>
      </c>
      <c r="H192" s="244" t="s">
        <v>153</v>
      </c>
      <c r="I192" s="316" t="s">
        <v>153</v>
      </c>
      <c r="J192" s="244" t="s">
        <v>153</v>
      </c>
      <c r="L192" s="185"/>
      <c r="M192" s="180" t="s">
        <v>508</v>
      </c>
      <c r="O192" s="321"/>
      <c r="P192" s="321"/>
    </row>
    <row r="193" spans="1:16" ht="17" customHeight="1" x14ac:dyDescent="0.4">
      <c r="A193" s="310" t="s">
        <v>153</v>
      </c>
      <c r="B193" s="241" t="s">
        <v>153</v>
      </c>
      <c r="C193" s="310" t="s">
        <v>153</v>
      </c>
      <c r="D193" s="241" t="s">
        <v>153</v>
      </c>
      <c r="E193" s="314" t="str">
        <f t="shared" ca="1" si="102"/>
        <v xml:space="preserve"> </v>
      </c>
      <c r="F193" s="242" t="b">
        <f>F242</f>
        <v>0</v>
      </c>
      <c r="G193" s="316" t="s">
        <v>153</v>
      </c>
      <c r="H193" s="244" t="s">
        <v>153</v>
      </c>
      <c r="I193" s="316" t="s">
        <v>153</v>
      </c>
      <c r="J193" s="244" t="s">
        <v>153</v>
      </c>
      <c r="L193" s="185"/>
      <c r="M193" s="180" t="s">
        <v>382</v>
      </c>
      <c r="O193" s="321"/>
      <c r="P193" s="321"/>
    </row>
    <row r="194" spans="1:16" x14ac:dyDescent="0.4">
      <c r="A194" s="310" t="s">
        <v>153</v>
      </c>
      <c r="B194" s="241" t="s">
        <v>153</v>
      </c>
      <c r="C194" s="310" t="s">
        <v>153</v>
      </c>
      <c r="D194" s="241" t="s">
        <v>153</v>
      </c>
      <c r="E194" s="314" t="str">
        <f t="shared" ca="1" si="79"/>
        <v xml:space="preserve"> </v>
      </c>
      <c r="F194" s="242" t="b">
        <f t="shared" si="84"/>
        <v>0</v>
      </c>
      <c r="G194" s="316" t="s">
        <v>153</v>
      </c>
      <c r="H194" s="244" t="s">
        <v>153</v>
      </c>
      <c r="I194" s="316" t="s">
        <v>153</v>
      </c>
      <c r="J194" s="244" t="s">
        <v>153</v>
      </c>
      <c r="L194" s="185"/>
      <c r="M194" s="180" t="s">
        <v>384</v>
      </c>
      <c r="O194" s="321"/>
      <c r="P194" s="321"/>
    </row>
    <row r="195" spans="1:16" x14ac:dyDescent="0.4">
      <c r="A195" s="310" t="s">
        <v>153</v>
      </c>
      <c r="B195" s="241" t="s">
        <v>153</v>
      </c>
      <c r="C195" s="310" t="s">
        <v>153</v>
      </c>
      <c r="D195" s="241" t="s">
        <v>153</v>
      </c>
      <c r="E195" s="314" t="str">
        <f t="shared" ca="1" si="79"/>
        <v xml:space="preserve"> </v>
      </c>
      <c r="F195" s="242" t="b">
        <f t="shared" si="84"/>
        <v>0</v>
      </c>
      <c r="G195" s="316" t="str">
        <f t="shared" ref="G195" ca="1" si="104">IF(H195,COUNTIF(OFFSET(H195,ROW()*-1+3,,ROW()-2),TRUE)," ")</f>
        <v xml:space="preserve"> </v>
      </c>
      <c r="H195" s="244" t="b">
        <f t="shared" si="74"/>
        <v>0</v>
      </c>
      <c r="I195" s="316" t="str">
        <f t="shared" ref="I195" ca="1" si="105">IF(J195,COUNTIF(OFFSET(J195,ROW()*-1+3,,ROW()-2),TRUE)," ")</f>
        <v xml:space="preserve"> </v>
      </c>
      <c r="J195" s="244" t="b">
        <f t="shared" si="76"/>
        <v>0</v>
      </c>
      <c r="K195" s="210">
        <v>51010101</v>
      </c>
      <c r="L195" s="209"/>
      <c r="M195" s="190" t="s">
        <v>339</v>
      </c>
      <c r="N195" s="209" t="s">
        <v>13</v>
      </c>
      <c r="O195" s="321">
        <f t="shared" ref="O195:O202" si="106">IF(L195="Y",IF($N195="借",SUMPRODUCT((傳票日期&lt;=資產負債表日)*(傳票科目=$K195)*(傳票借方))-SUMPRODUCT((傳票日期&lt;=資產負債表日)*(傳票科目=$K195)*(傳票貸方)),SUMPRODUCT((傳票日期&lt;=資產負債表日)*(傳票科目=$K195)*(傳票貸方))-SUMPRODUCT((傳票日期&lt;=資產負債表日)*(傳票科目=$K195)*(傳票借方))),0)</f>
        <v>0</v>
      </c>
      <c r="P195" s="321">
        <f t="shared" ref="P195:P202" si="107">IF(L195="Y",IF($N195="借",SUMPRODUCT((傳票日期&gt;=損益表起日)*(傳票日期&lt;=損益表訖日)*(傳票科目=$K195)*(傳票借方))-SUMPRODUCT((傳票日期&gt;=損益表起日)*(傳票日期&lt;=損益表訖日)*(傳票科目=$K195)*(傳票貸方)),SUMPRODUCT((傳票日期&gt;=損益表起日)*(傳票日期&lt;=損益表訖日)*(傳票科目=$K195)*(傳票貸方))-SUMPRODUCT((傳票日期&gt;=損益表起日)*(傳票日期&lt;=損益表訖日)*(傳票科目=$K195)*(傳票借方))),0)</f>
        <v>0</v>
      </c>
    </row>
    <row r="196" spans="1:16" x14ac:dyDescent="0.4">
      <c r="A196" s="310" t="s">
        <v>153</v>
      </c>
      <c r="B196" s="241" t="s">
        <v>153</v>
      </c>
      <c r="C196" s="310" t="s">
        <v>153</v>
      </c>
      <c r="D196" s="241" t="s">
        <v>153</v>
      </c>
      <c r="E196" s="314" t="str">
        <f t="shared" ref="E196:E210" ca="1" si="108">IF(F196,COUNTIF(OFFSET(F196,ROW()*-1+3,,ROW()-2),TRUE)," ")</f>
        <v xml:space="preserve"> </v>
      </c>
      <c r="F196" s="242" t="b">
        <f t="shared" ref="F196:F210" si="109">P196&lt;&gt;0</f>
        <v>0</v>
      </c>
      <c r="G196" s="316" t="str">
        <f t="shared" ref="G196:G210" ca="1" si="110">IF(H196,COUNTIF(OFFSET(H196,ROW()*-1+3,,ROW()-2),TRUE)," ")</f>
        <v xml:space="preserve"> </v>
      </c>
      <c r="H196" s="244" t="b">
        <f t="shared" ref="H196:H210" si="111">AND(N196="借",O196&lt;&gt;0)</f>
        <v>0</v>
      </c>
      <c r="I196" s="316" t="str">
        <f t="shared" ref="I196:I210" ca="1" si="112">IF(J196,COUNTIF(OFFSET(J196,ROW()*-1+3,,ROW()-2),TRUE)," ")</f>
        <v xml:space="preserve"> </v>
      </c>
      <c r="J196" s="244" t="b">
        <f t="shared" ref="J196:J210" si="113">AND(N196="貸",O196&lt;&gt;0)</f>
        <v>0</v>
      </c>
      <c r="K196" s="210">
        <v>51010102</v>
      </c>
      <c r="L196" s="209"/>
      <c r="M196" s="190" t="s">
        <v>340</v>
      </c>
      <c r="N196" s="209" t="s">
        <v>13</v>
      </c>
      <c r="O196" s="321">
        <f t="shared" si="106"/>
        <v>0</v>
      </c>
      <c r="P196" s="321">
        <f t="shared" si="107"/>
        <v>0</v>
      </c>
    </row>
    <row r="197" spans="1:16" x14ac:dyDescent="0.4">
      <c r="A197" s="310" t="s">
        <v>153</v>
      </c>
      <c r="B197" s="241" t="s">
        <v>153</v>
      </c>
      <c r="C197" s="310" t="s">
        <v>153</v>
      </c>
      <c r="D197" s="241" t="s">
        <v>153</v>
      </c>
      <c r="E197" s="314" t="str">
        <f t="shared" ca="1" si="108"/>
        <v xml:space="preserve"> </v>
      </c>
      <c r="F197" s="242" t="b">
        <f t="shared" si="109"/>
        <v>0</v>
      </c>
      <c r="G197" s="316" t="str">
        <f t="shared" ca="1" si="110"/>
        <v xml:space="preserve"> </v>
      </c>
      <c r="H197" s="244" t="b">
        <f t="shared" si="111"/>
        <v>0</v>
      </c>
      <c r="I197" s="316" t="str">
        <f t="shared" ca="1" si="112"/>
        <v xml:space="preserve"> </v>
      </c>
      <c r="J197" s="244" t="b">
        <f t="shared" si="113"/>
        <v>0</v>
      </c>
      <c r="K197" s="210">
        <v>51010103</v>
      </c>
      <c r="L197" s="209"/>
      <c r="M197" s="190" t="s">
        <v>341</v>
      </c>
      <c r="N197" s="209" t="s">
        <v>13</v>
      </c>
      <c r="O197" s="321">
        <f t="shared" si="106"/>
        <v>0</v>
      </c>
      <c r="P197" s="321">
        <f t="shared" si="107"/>
        <v>0</v>
      </c>
    </row>
    <row r="198" spans="1:16" x14ac:dyDescent="0.4">
      <c r="A198" s="310" t="s">
        <v>153</v>
      </c>
      <c r="B198" s="241" t="s">
        <v>153</v>
      </c>
      <c r="C198" s="310" t="s">
        <v>153</v>
      </c>
      <c r="D198" s="241" t="s">
        <v>153</v>
      </c>
      <c r="E198" s="314" t="str">
        <f t="shared" ca="1" si="108"/>
        <v xml:space="preserve"> </v>
      </c>
      <c r="F198" s="242" t="b">
        <f t="shared" si="109"/>
        <v>0</v>
      </c>
      <c r="G198" s="316" t="str">
        <f t="shared" ca="1" si="110"/>
        <v xml:space="preserve"> </v>
      </c>
      <c r="H198" s="244" t="b">
        <f t="shared" si="111"/>
        <v>0</v>
      </c>
      <c r="I198" s="316" t="str">
        <f t="shared" ca="1" si="112"/>
        <v xml:space="preserve"> </v>
      </c>
      <c r="J198" s="244" t="b">
        <f t="shared" si="113"/>
        <v>0</v>
      </c>
      <c r="K198" s="210">
        <v>51010104</v>
      </c>
      <c r="L198" s="209"/>
      <c r="M198" s="190" t="s">
        <v>342</v>
      </c>
      <c r="N198" s="209" t="s">
        <v>13</v>
      </c>
      <c r="O198" s="321">
        <f t="shared" si="106"/>
        <v>0</v>
      </c>
      <c r="P198" s="321">
        <f t="shared" si="107"/>
        <v>0</v>
      </c>
    </row>
    <row r="199" spans="1:16" x14ac:dyDescent="0.4">
      <c r="A199" s="310" t="s">
        <v>153</v>
      </c>
      <c r="B199" s="241" t="s">
        <v>153</v>
      </c>
      <c r="C199" s="310" t="s">
        <v>153</v>
      </c>
      <c r="D199" s="241" t="s">
        <v>153</v>
      </c>
      <c r="E199" s="314" t="str">
        <f t="shared" ca="1" si="108"/>
        <v xml:space="preserve"> </v>
      </c>
      <c r="F199" s="242" t="b">
        <f t="shared" si="109"/>
        <v>0</v>
      </c>
      <c r="G199" s="316" t="str">
        <f t="shared" ca="1" si="110"/>
        <v xml:space="preserve"> </v>
      </c>
      <c r="H199" s="244" t="b">
        <f t="shared" si="111"/>
        <v>0</v>
      </c>
      <c r="I199" s="316" t="str">
        <f t="shared" ca="1" si="112"/>
        <v xml:space="preserve"> </v>
      </c>
      <c r="J199" s="244" t="b">
        <f t="shared" si="113"/>
        <v>0</v>
      </c>
      <c r="K199" s="210">
        <v>51010105</v>
      </c>
      <c r="L199" s="209"/>
      <c r="M199" s="190" t="s">
        <v>343</v>
      </c>
      <c r="N199" s="209" t="s">
        <v>13</v>
      </c>
      <c r="O199" s="321">
        <f t="shared" si="106"/>
        <v>0</v>
      </c>
      <c r="P199" s="321">
        <f t="shared" si="107"/>
        <v>0</v>
      </c>
    </row>
    <row r="200" spans="1:16" x14ac:dyDescent="0.4">
      <c r="A200" s="310" t="s">
        <v>153</v>
      </c>
      <c r="B200" s="241" t="s">
        <v>153</v>
      </c>
      <c r="C200" s="310" t="s">
        <v>153</v>
      </c>
      <c r="D200" s="241" t="s">
        <v>153</v>
      </c>
      <c r="E200" s="314" t="str">
        <f t="shared" ca="1" si="108"/>
        <v xml:space="preserve"> </v>
      </c>
      <c r="F200" s="242" t="b">
        <f t="shared" si="109"/>
        <v>0</v>
      </c>
      <c r="G200" s="316" t="str">
        <f t="shared" ca="1" si="110"/>
        <v xml:space="preserve"> </v>
      </c>
      <c r="H200" s="244" t="b">
        <f t="shared" si="111"/>
        <v>0</v>
      </c>
      <c r="I200" s="316" t="str">
        <f t="shared" ca="1" si="112"/>
        <v xml:space="preserve"> </v>
      </c>
      <c r="J200" s="244" t="b">
        <f t="shared" si="113"/>
        <v>0</v>
      </c>
      <c r="K200" s="210">
        <v>51010106</v>
      </c>
      <c r="L200" s="209"/>
      <c r="M200" s="190" t="s">
        <v>344</v>
      </c>
      <c r="N200" s="209" t="s">
        <v>13</v>
      </c>
      <c r="O200" s="321">
        <f t="shared" si="106"/>
        <v>0</v>
      </c>
      <c r="P200" s="321">
        <f t="shared" si="107"/>
        <v>0</v>
      </c>
    </row>
    <row r="201" spans="1:16" x14ac:dyDescent="0.4">
      <c r="A201" s="310" t="s">
        <v>153</v>
      </c>
      <c r="B201" s="241" t="s">
        <v>153</v>
      </c>
      <c r="C201" s="310" t="s">
        <v>153</v>
      </c>
      <c r="D201" s="241" t="s">
        <v>153</v>
      </c>
      <c r="E201" s="314" t="str">
        <f t="shared" ca="1" si="108"/>
        <v xml:space="preserve"> </v>
      </c>
      <c r="F201" s="242" t="b">
        <f t="shared" si="109"/>
        <v>0</v>
      </c>
      <c r="G201" s="316" t="str">
        <f t="shared" ca="1" si="110"/>
        <v xml:space="preserve"> </v>
      </c>
      <c r="H201" s="244" t="b">
        <f t="shared" si="111"/>
        <v>0</v>
      </c>
      <c r="I201" s="316" t="str">
        <f t="shared" ca="1" si="112"/>
        <v xml:space="preserve"> </v>
      </c>
      <c r="J201" s="244" t="b">
        <f t="shared" si="113"/>
        <v>0</v>
      </c>
      <c r="K201" s="210">
        <v>51010107</v>
      </c>
      <c r="L201" s="209"/>
      <c r="M201" s="190" t="s">
        <v>345</v>
      </c>
      <c r="N201" s="209" t="s">
        <v>13</v>
      </c>
      <c r="O201" s="321">
        <f t="shared" si="106"/>
        <v>0</v>
      </c>
      <c r="P201" s="321">
        <f t="shared" si="107"/>
        <v>0</v>
      </c>
    </row>
    <row r="202" spans="1:16" x14ac:dyDescent="0.4">
      <c r="A202" s="310" t="s">
        <v>153</v>
      </c>
      <c r="B202" s="241" t="s">
        <v>153</v>
      </c>
      <c r="C202" s="310" t="s">
        <v>153</v>
      </c>
      <c r="D202" s="241" t="s">
        <v>153</v>
      </c>
      <c r="E202" s="314" t="str">
        <f t="shared" ca="1" si="108"/>
        <v xml:space="preserve"> </v>
      </c>
      <c r="F202" s="242" t="b">
        <f t="shared" si="109"/>
        <v>0</v>
      </c>
      <c r="G202" s="316" t="str">
        <f t="shared" ca="1" si="110"/>
        <v xml:space="preserve"> </v>
      </c>
      <c r="H202" s="244" t="b">
        <f t="shared" si="111"/>
        <v>0</v>
      </c>
      <c r="I202" s="316" t="str">
        <f t="shared" ca="1" si="112"/>
        <v xml:space="preserve"> </v>
      </c>
      <c r="J202" s="244" t="b">
        <f t="shared" si="113"/>
        <v>0</v>
      </c>
      <c r="K202" s="210">
        <v>51010196</v>
      </c>
      <c r="L202" s="209"/>
      <c r="M202" s="190" t="s">
        <v>346</v>
      </c>
      <c r="N202" s="209" t="s">
        <v>13</v>
      </c>
      <c r="O202" s="321">
        <f t="shared" si="106"/>
        <v>0</v>
      </c>
      <c r="P202" s="321">
        <f t="shared" si="107"/>
        <v>0</v>
      </c>
    </row>
    <row r="203" spans="1:16" x14ac:dyDescent="0.4">
      <c r="A203" s="310" t="s">
        <v>153</v>
      </c>
      <c r="B203" s="241" t="s">
        <v>153</v>
      </c>
      <c r="C203" s="310" t="s">
        <v>153</v>
      </c>
      <c r="D203" s="241" t="s">
        <v>153</v>
      </c>
      <c r="E203" s="314" t="str">
        <f t="shared" ca="1" si="108"/>
        <v xml:space="preserve"> </v>
      </c>
      <c r="F203" s="242" t="b">
        <f t="shared" si="109"/>
        <v>0</v>
      </c>
      <c r="G203" s="316" t="s">
        <v>153</v>
      </c>
      <c r="H203" s="244" t="s">
        <v>153</v>
      </c>
      <c r="I203" s="316" t="s">
        <v>153</v>
      </c>
      <c r="J203" s="244" t="s">
        <v>153</v>
      </c>
      <c r="L203" s="185"/>
      <c r="M203" s="180" t="s">
        <v>385</v>
      </c>
      <c r="O203" s="321"/>
      <c r="P203" s="321"/>
    </row>
    <row r="204" spans="1:16" x14ac:dyDescent="0.4">
      <c r="A204" s="310" t="s">
        <v>153</v>
      </c>
      <c r="B204" s="241" t="s">
        <v>153</v>
      </c>
      <c r="C204" s="310" t="s">
        <v>153</v>
      </c>
      <c r="D204" s="241" t="s">
        <v>153</v>
      </c>
      <c r="E204" s="314" t="str">
        <f t="shared" ca="1" si="108"/>
        <v xml:space="preserve"> </v>
      </c>
      <c r="F204" s="242" t="b">
        <f t="shared" si="109"/>
        <v>0</v>
      </c>
      <c r="G204" s="316" t="str">
        <f t="shared" ca="1" si="110"/>
        <v xml:space="preserve"> </v>
      </c>
      <c r="H204" s="244" t="b">
        <f t="shared" si="111"/>
        <v>0</v>
      </c>
      <c r="I204" s="316" t="str">
        <f t="shared" ca="1" si="112"/>
        <v xml:space="preserve"> </v>
      </c>
      <c r="J204" s="244" t="b">
        <f t="shared" si="113"/>
        <v>0</v>
      </c>
      <c r="K204" s="210">
        <v>51010301</v>
      </c>
      <c r="L204" s="209"/>
      <c r="M204" s="190" t="s">
        <v>347</v>
      </c>
      <c r="N204" s="209" t="s">
        <v>13</v>
      </c>
      <c r="O204" s="321">
        <f t="shared" ref="O204:O215" si="114">IF(L204="Y",IF($N204="借",SUMPRODUCT((傳票日期&lt;=資產負債表日)*(傳票科目=$K204)*(傳票借方))-SUMPRODUCT((傳票日期&lt;=資產負債表日)*(傳票科目=$K204)*(傳票貸方)),SUMPRODUCT((傳票日期&lt;=資產負債表日)*(傳票科目=$K204)*(傳票貸方))-SUMPRODUCT((傳票日期&lt;=資產負債表日)*(傳票科目=$K204)*(傳票借方))),0)</f>
        <v>0</v>
      </c>
      <c r="P204" s="321">
        <f t="shared" ref="P204:P215" si="115">IF(L204="Y",IF($N204="借",SUMPRODUCT((傳票日期&gt;=損益表起日)*(傳票日期&lt;=損益表訖日)*(傳票科目=$K204)*(傳票借方))-SUMPRODUCT((傳票日期&gt;=損益表起日)*(傳票日期&lt;=損益表訖日)*(傳票科目=$K204)*(傳票貸方)),SUMPRODUCT((傳票日期&gt;=損益表起日)*(傳票日期&lt;=損益表訖日)*(傳票科目=$K204)*(傳票貸方))-SUMPRODUCT((傳票日期&gt;=損益表起日)*(傳票日期&lt;=損益表訖日)*(傳票科目=$K204)*(傳票借方))),0)</f>
        <v>0</v>
      </c>
    </row>
    <row r="205" spans="1:16" x14ac:dyDescent="0.4">
      <c r="A205" s="310" t="s">
        <v>153</v>
      </c>
      <c r="B205" s="241" t="s">
        <v>153</v>
      </c>
      <c r="C205" s="310" t="s">
        <v>153</v>
      </c>
      <c r="D205" s="241" t="s">
        <v>153</v>
      </c>
      <c r="E205" s="314" t="str">
        <f t="shared" ca="1" si="108"/>
        <v xml:space="preserve"> </v>
      </c>
      <c r="F205" s="242" t="b">
        <f t="shared" si="109"/>
        <v>0</v>
      </c>
      <c r="G205" s="316" t="str">
        <f t="shared" ca="1" si="110"/>
        <v xml:space="preserve"> </v>
      </c>
      <c r="H205" s="244" t="b">
        <f t="shared" si="111"/>
        <v>0</v>
      </c>
      <c r="I205" s="316" t="str">
        <f t="shared" ca="1" si="112"/>
        <v xml:space="preserve"> </v>
      </c>
      <c r="J205" s="244" t="b">
        <f t="shared" si="113"/>
        <v>0</v>
      </c>
      <c r="K205" s="210">
        <v>51010302</v>
      </c>
      <c r="L205" s="209"/>
      <c r="M205" s="190" t="s">
        <v>348</v>
      </c>
      <c r="N205" s="209" t="s">
        <v>13</v>
      </c>
      <c r="O205" s="321">
        <f t="shared" si="114"/>
        <v>0</v>
      </c>
      <c r="P205" s="321">
        <f t="shared" si="115"/>
        <v>0</v>
      </c>
    </row>
    <row r="206" spans="1:16" x14ac:dyDescent="0.4">
      <c r="A206" s="310" t="s">
        <v>153</v>
      </c>
      <c r="B206" s="241" t="s">
        <v>153</v>
      </c>
      <c r="C206" s="310" t="s">
        <v>153</v>
      </c>
      <c r="D206" s="241" t="s">
        <v>153</v>
      </c>
      <c r="E206" s="314" t="str">
        <f t="shared" ca="1" si="108"/>
        <v xml:space="preserve"> </v>
      </c>
      <c r="F206" s="242" t="b">
        <f t="shared" si="109"/>
        <v>0</v>
      </c>
      <c r="G206" s="316" t="str">
        <f t="shared" ca="1" si="110"/>
        <v xml:space="preserve"> </v>
      </c>
      <c r="H206" s="244" t="b">
        <f t="shared" si="111"/>
        <v>0</v>
      </c>
      <c r="I206" s="316" t="str">
        <f t="shared" ca="1" si="112"/>
        <v xml:space="preserve"> </v>
      </c>
      <c r="J206" s="244" t="b">
        <f t="shared" si="113"/>
        <v>0</v>
      </c>
      <c r="K206" s="210">
        <v>51010303</v>
      </c>
      <c r="L206" s="209"/>
      <c r="M206" s="190" t="s">
        <v>349</v>
      </c>
      <c r="N206" s="209" t="s">
        <v>13</v>
      </c>
      <c r="O206" s="321">
        <f t="shared" si="114"/>
        <v>0</v>
      </c>
      <c r="P206" s="321">
        <f t="shared" si="115"/>
        <v>0</v>
      </c>
    </row>
    <row r="207" spans="1:16" x14ac:dyDescent="0.4">
      <c r="A207" s="310" t="s">
        <v>153</v>
      </c>
      <c r="B207" s="241" t="s">
        <v>153</v>
      </c>
      <c r="C207" s="310" t="s">
        <v>153</v>
      </c>
      <c r="D207" s="241" t="s">
        <v>153</v>
      </c>
      <c r="E207" s="314" t="str">
        <f t="shared" ca="1" si="108"/>
        <v xml:space="preserve"> </v>
      </c>
      <c r="F207" s="242" t="b">
        <f t="shared" si="109"/>
        <v>0</v>
      </c>
      <c r="G207" s="316" t="str">
        <f t="shared" ca="1" si="110"/>
        <v xml:space="preserve"> </v>
      </c>
      <c r="H207" s="244" t="b">
        <f t="shared" si="111"/>
        <v>0</v>
      </c>
      <c r="I207" s="316" t="str">
        <f t="shared" ca="1" si="112"/>
        <v xml:space="preserve"> </v>
      </c>
      <c r="J207" s="244" t="b">
        <f t="shared" si="113"/>
        <v>0</v>
      </c>
      <c r="K207" s="210">
        <v>51010304</v>
      </c>
      <c r="L207" s="209"/>
      <c r="M207" s="190" t="s">
        <v>350</v>
      </c>
      <c r="N207" s="209" t="s">
        <v>13</v>
      </c>
      <c r="O207" s="321">
        <f t="shared" si="114"/>
        <v>0</v>
      </c>
      <c r="P207" s="321">
        <f t="shared" si="115"/>
        <v>0</v>
      </c>
    </row>
    <row r="208" spans="1:16" x14ac:dyDescent="0.4">
      <c r="A208" s="310" t="s">
        <v>153</v>
      </c>
      <c r="B208" s="241" t="s">
        <v>153</v>
      </c>
      <c r="C208" s="310" t="s">
        <v>153</v>
      </c>
      <c r="D208" s="241" t="s">
        <v>153</v>
      </c>
      <c r="E208" s="314" t="str">
        <f t="shared" ca="1" si="108"/>
        <v xml:space="preserve"> </v>
      </c>
      <c r="F208" s="242" t="b">
        <f t="shared" si="109"/>
        <v>0</v>
      </c>
      <c r="G208" s="316" t="str">
        <f t="shared" ca="1" si="110"/>
        <v xml:space="preserve"> </v>
      </c>
      <c r="H208" s="244" t="b">
        <f t="shared" si="111"/>
        <v>0</v>
      </c>
      <c r="I208" s="316" t="str">
        <f t="shared" ca="1" si="112"/>
        <v xml:space="preserve"> </v>
      </c>
      <c r="J208" s="244" t="b">
        <f t="shared" si="113"/>
        <v>0</v>
      </c>
      <c r="K208" s="210">
        <v>51010305</v>
      </c>
      <c r="L208" s="209"/>
      <c r="M208" s="190" t="s">
        <v>351</v>
      </c>
      <c r="N208" s="209" t="s">
        <v>13</v>
      </c>
      <c r="O208" s="321">
        <f t="shared" si="114"/>
        <v>0</v>
      </c>
      <c r="P208" s="321">
        <f t="shared" si="115"/>
        <v>0</v>
      </c>
    </row>
    <row r="209" spans="1:16" x14ac:dyDescent="0.4">
      <c r="A209" s="310" t="s">
        <v>153</v>
      </c>
      <c r="B209" s="241" t="s">
        <v>153</v>
      </c>
      <c r="C209" s="310" t="s">
        <v>153</v>
      </c>
      <c r="D209" s="241" t="s">
        <v>153</v>
      </c>
      <c r="E209" s="314" t="str">
        <f t="shared" ca="1" si="108"/>
        <v xml:space="preserve"> </v>
      </c>
      <c r="F209" s="242" t="b">
        <f t="shared" si="109"/>
        <v>0</v>
      </c>
      <c r="G209" s="316" t="str">
        <f t="shared" ca="1" si="110"/>
        <v xml:space="preserve"> </v>
      </c>
      <c r="H209" s="244" t="b">
        <f t="shared" si="111"/>
        <v>0</v>
      </c>
      <c r="I209" s="316" t="str">
        <f t="shared" ca="1" si="112"/>
        <v xml:space="preserve"> </v>
      </c>
      <c r="J209" s="244" t="b">
        <f t="shared" si="113"/>
        <v>0</v>
      </c>
      <c r="K209" s="210">
        <v>51010306</v>
      </c>
      <c r="L209" s="209"/>
      <c r="M209" s="190" t="s">
        <v>352</v>
      </c>
      <c r="N209" s="209" t="s">
        <v>13</v>
      </c>
      <c r="O209" s="321">
        <f t="shared" si="114"/>
        <v>0</v>
      </c>
      <c r="P209" s="321">
        <f t="shared" si="115"/>
        <v>0</v>
      </c>
    </row>
    <row r="210" spans="1:16" x14ac:dyDescent="0.4">
      <c r="A210" s="310" t="s">
        <v>153</v>
      </c>
      <c r="B210" s="241" t="s">
        <v>153</v>
      </c>
      <c r="C210" s="310" t="s">
        <v>153</v>
      </c>
      <c r="D210" s="241" t="s">
        <v>153</v>
      </c>
      <c r="E210" s="314" t="str">
        <f t="shared" ca="1" si="108"/>
        <v xml:space="preserve"> </v>
      </c>
      <c r="F210" s="242" t="b">
        <f t="shared" si="109"/>
        <v>0</v>
      </c>
      <c r="G210" s="316" t="str">
        <f t="shared" ca="1" si="110"/>
        <v xml:space="preserve"> </v>
      </c>
      <c r="H210" s="244" t="b">
        <f t="shared" si="111"/>
        <v>0</v>
      </c>
      <c r="I210" s="316" t="str">
        <f t="shared" ca="1" si="112"/>
        <v xml:space="preserve"> </v>
      </c>
      <c r="J210" s="244" t="b">
        <f t="shared" si="113"/>
        <v>0</v>
      </c>
      <c r="K210" s="210">
        <v>51010307</v>
      </c>
      <c r="L210" s="209"/>
      <c r="M210" s="190" t="s">
        <v>353</v>
      </c>
      <c r="N210" s="209" t="s">
        <v>13</v>
      </c>
      <c r="O210" s="321">
        <f t="shared" si="114"/>
        <v>0</v>
      </c>
      <c r="P210" s="321">
        <f t="shared" si="115"/>
        <v>0</v>
      </c>
    </row>
    <row r="211" spans="1:16" x14ac:dyDescent="0.4">
      <c r="A211" s="310" t="s">
        <v>153</v>
      </c>
      <c r="B211" s="241" t="s">
        <v>153</v>
      </c>
      <c r="C211" s="310" t="s">
        <v>153</v>
      </c>
      <c r="D211" s="241" t="s">
        <v>153</v>
      </c>
      <c r="E211" s="314" t="str">
        <f t="shared" ref="E211:E242" ca="1" si="116">IF(F211,COUNTIF(OFFSET(F211,ROW()*-1+3,,ROW()-2),TRUE)," ")</f>
        <v xml:space="preserve"> </v>
      </c>
      <c r="F211" s="242" t="b">
        <f t="shared" ref="F211:F243" si="117">P211&lt;&gt;0</f>
        <v>0</v>
      </c>
      <c r="G211" s="316" t="str">
        <f t="shared" ref="G211:G242" ca="1" si="118">IF(H211,COUNTIF(OFFSET(H211,ROW()*-1+3,,ROW()-2),TRUE)," ")</f>
        <v xml:space="preserve"> </v>
      </c>
      <c r="H211" s="244" t="b">
        <f t="shared" ref="H211:H242" si="119">AND(N211="借",O211&lt;&gt;0)</f>
        <v>0</v>
      </c>
      <c r="I211" s="316" t="str">
        <f t="shared" ref="I211:I242" ca="1" si="120">IF(J211,COUNTIF(OFFSET(J211,ROW()*-1+3,,ROW()-2),TRUE)," ")</f>
        <v xml:space="preserve"> </v>
      </c>
      <c r="J211" s="244" t="b">
        <f t="shared" ref="J211:J242" si="121">AND(N211="貸",O211&lt;&gt;0)</f>
        <v>0</v>
      </c>
      <c r="K211" s="210">
        <v>51010308</v>
      </c>
      <c r="L211" s="209"/>
      <c r="M211" s="190" t="s">
        <v>354</v>
      </c>
      <c r="N211" s="209" t="s">
        <v>13</v>
      </c>
      <c r="O211" s="321">
        <f t="shared" si="114"/>
        <v>0</v>
      </c>
      <c r="P211" s="321">
        <f t="shared" si="115"/>
        <v>0</v>
      </c>
    </row>
    <row r="212" spans="1:16" x14ac:dyDescent="0.4">
      <c r="A212" s="310" t="s">
        <v>153</v>
      </c>
      <c r="B212" s="241" t="s">
        <v>153</v>
      </c>
      <c r="C212" s="310" t="s">
        <v>153</v>
      </c>
      <c r="D212" s="241" t="s">
        <v>153</v>
      </c>
      <c r="E212" s="314" t="str">
        <f t="shared" ca="1" si="116"/>
        <v xml:space="preserve"> </v>
      </c>
      <c r="F212" s="242" t="b">
        <f t="shared" si="117"/>
        <v>0</v>
      </c>
      <c r="G212" s="316" t="str">
        <f t="shared" ca="1" si="118"/>
        <v xml:space="preserve"> </v>
      </c>
      <c r="H212" s="244" t="b">
        <f t="shared" si="119"/>
        <v>0</v>
      </c>
      <c r="I212" s="316" t="str">
        <f t="shared" ca="1" si="120"/>
        <v xml:space="preserve"> </v>
      </c>
      <c r="J212" s="244" t="b">
        <f t="shared" si="121"/>
        <v>0</v>
      </c>
      <c r="K212" s="210">
        <v>51010309</v>
      </c>
      <c r="L212" s="209"/>
      <c r="M212" s="190" t="s">
        <v>355</v>
      </c>
      <c r="N212" s="209" t="s">
        <v>13</v>
      </c>
      <c r="O212" s="321">
        <f t="shared" si="114"/>
        <v>0</v>
      </c>
      <c r="P212" s="321">
        <f t="shared" si="115"/>
        <v>0</v>
      </c>
    </row>
    <row r="213" spans="1:16" x14ac:dyDescent="0.4">
      <c r="A213" s="310" t="s">
        <v>153</v>
      </c>
      <c r="B213" s="241" t="s">
        <v>153</v>
      </c>
      <c r="C213" s="310" t="s">
        <v>153</v>
      </c>
      <c r="D213" s="241" t="s">
        <v>153</v>
      </c>
      <c r="E213" s="314" t="str">
        <f t="shared" ca="1" si="116"/>
        <v xml:space="preserve"> </v>
      </c>
      <c r="F213" s="242" t="b">
        <f t="shared" si="117"/>
        <v>0</v>
      </c>
      <c r="G213" s="316" t="str">
        <f t="shared" ca="1" si="118"/>
        <v xml:space="preserve"> </v>
      </c>
      <c r="H213" s="244" t="b">
        <f t="shared" si="119"/>
        <v>0</v>
      </c>
      <c r="I213" s="316" t="str">
        <f t="shared" ca="1" si="120"/>
        <v xml:space="preserve"> </v>
      </c>
      <c r="J213" s="244" t="b">
        <f t="shared" si="121"/>
        <v>0</v>
      </c>
      <c r="K213" s="210">
        <v>51010310</v>
      </c>
      <c r="L213" s="209"/>
      <c r="M213" s="190" t="s">
        <v>356</v>
      </c>
      <c r="N213" s="209" t="s">
        <v>13</v>
      </c>
      <c r="O213" s="321">
        <f t="shared" si="114"/>
        <v>0</v>
      </c>
      <c r="P213" s="321">
        <f t="shared" si="115"/>
        <v>0</v>
      </c>
    </row>
    <row r="214" spans="1:16" x14ac:dyDescent="0.4">
      <c r="A214" s="310" t="s">
        <v>153</v>
      </c>
      <c r="B214" s="241" t="s">
        <v>153</v>
      </c>
      <c r="C214" s="310" t="s">
        <v>153</v>
      </c>
      <c r="D214" s="241" t="s">
        <v>153</v>
      </c>
      <c r="E214" s="314" t="str">
        <f t="shared" ca="1" si="116"/>
        <v xml:space="preserve"> </v>
      </c>
      <c r="F214" s="242" t="b">
        <f t="shared" si="117"/>
        <v>0</v>
      </c>
      <c r="G214" s="316" t="str">
        <f t="shared" ca="1" si="118"/>
        <v xml:space="preserve"> </v>
      </c>
      <c r="H214" s="244" t="b">
        <f t="shared" si="119"/>
        <v>0</v>
      </c>
      <c r="I214" s="316" t="str">
        <f t="shared" ca="1" si="120"/>
        <v xml:space="preserve"> </v>
      </c>
      <c r="J214" s="244" t="b">
        <f t="shared" si="121"/>
        <v>0</v>
      </c>
      <c r="K214" s="210">
        <v>51010311</v>
      </c>
      <c r="L214" s="209"/>
      <c r="M214" s="190" t="s">
        <v>357</v>
      </c>
      <c r="N214" s="209" t="s">
        <v>13</v>
      </c>
      <c r="O214" s="321">
        <f t="shared" si="114"/>
        <v>0</v>
      </c>
      <c r="P214" s="321">
        <f t="shared" si="115"/>
        <v>0</v>
      </c>
    </row>
    <row r="215" spans="1:16" x14ac:dyDescent="0.4">
      <c r="A215" s="310" t="s">
        <v>153</v>
      </c>
      <c r="B215" s="241" t="s">
        <v>153</v>
      </c>
      <c r="C215" s="310" t="s">
        <v>153</v>
      </c>
      <c r="D215" s="241" t="s">
        <v>153</v>
      </c>
      <c r="E215" s="314" t="str">
        <f t="shared" ca="1" si="116"/>
        <v xml:space="preserve"> </v>
      </c>
      <c r="F215" s="242" t="b">
        <f t="shared" si="117"/>
        <v>0</v>
      </c>
      <c r="G215" s="316" t="str">
        <f t="shared" ca="1" si="118"/>
        <v xml:space="preserve"> </v>
      </c>
      <c r="H215" s="244" t="b">
        <f t="shared" si="119"/>
        <v>0</v>
      </c>
      <c r="I215" s="316" t="str">
        <f t="shared" ca="1" si="120"/>
        <v xml:space="preserve"> </v>
      </c>
      <c r="J215" s="244" t="b">
        <f t="shared" si="121"/>
        <v>0</v>
      </c>
      <c r="K215" s="210">
        <v>51010396</v>
      </c>
      <c r="L215" s="209"/>
      <c r="M215" s="190" t="s">
        <v>358</v>
      </c>
      <c r="N215" s="209" t="s">
        <v>13</v>
      </c>
      <c r="O215" s="321">
        <f t="shared" si="114"/>
        <v>0</v>
      </c>
      <c r="P215" s="321">
        <f t="shared" si="115"/>
        <v>0</v>
      </c>
    </row>
    <row r="216" spans="1:16" x14ac:dyDescent="0.4">
      <c r="A216" s="310" t="s">
        <v>153</v>
      </c>
      <c r="B216" s="241" t="s">
        <v>153</v>
      </c>
      <c r="C216" s="310" t="s">
        <v>153</v>
      </c>
      <c r="D216" s="241" t="s">
        <v>153</v>
      </c>
      <c r="E216" s="314" t="str">
        <f t="shared" ca="1" si="116"/>
        <v xml:space="preserve"> </v>
      </c>
      <c r="F216" s="242" t="b">
        <f t="shared" si="117"/>
        <v>0</v>
      </c>
      <c r="G216" s="316" t="s">
        <v>153</v>
      </c>
      <c r="H216" s="244" t="s">
        <v>153</v>
      </c>
      <c r="I216" s="316" t="s">
        <v>153</v>
      </c>
      <c r="J216" s="244" t="s">
        <v>153</v>
      </c>
      <c r="L216" s="185"/>
      <c r="M216" s="180" t="s">
        <v>386</v>
      </c>
      <c r="O216" s="321"/>
      <c r="P216" s="321"/>
    </row>
    <row r="217" spans="1:16" x14ac:dyDescent="0.4">
      <c r="A217" s="310" t="s">
        <v>153</v>
      </c>
      <c r="B217" s="241" t="s">
        <v>153</v>
      </c>
      <c r="C217" s="310" t="s">
        <v>153</v>
      </c>
      <c r="D217" s="241" t="s">
        <v>153</v>
      </c>
      <c r="E217" s="314" t="str">
        <f t="shared" ca="1" si="116"/>
        <v xml:space="preserve"> </v>
      </c>
      <c r="F217" s="242" t="b">
        <f t="shared" si="117"/>
        <v>0</v>
      </c>
      <c r="G217" s="316" t="str">
        <f t="shared" ca="1" si="118"/>
        <v xml:space="preserve"> </v>
      </c>
      <c r="H217" s="244" t="b">
        <f t="shared" si="119"/>
        <v>0</v>
      </c>
      <c r="I217" s="316" t="str">
        <f t="shared" ca="1" si="120"/>
        <v xml:space="preserve"> </v>
      </c>
      <c r="J217" s="244" t="b">
        <f t="shared" si="121"/>
        <v>0</v>
      </c>
      <c r="K217" s="210">
        <v>51010501</v>
      </c>
      <c r="L217" s="209"/>
      <c r="M217" s="190" t="s">
        <v>359</v>
      </c>
      <c r="N217" s="209" t="s">
        <v>13</v>
      </c>
      <c r="O217" s="321">
        <f t="shared" ref="O217:O222" si="122">IF(L217="Y",IF($N217="借",SUMPRODUCT((傳票日期&lt;=資產負債表日)*(傳票科目=$K217)*(傳票借方))-SUMPRODUCT((傳票日期&lt;=資產負債表日)*(傳票科目=$K217)*(傳票貸方)),SUMPRODUCT((傳票日期&lt;=資產負債表日)*(傳票科目=$K217)*(傳票貸方))-SUMPRODUCT((傳票日期&lt;=資產負債表日)*(傳票科目=$K217)*(傳票借方))),0)</f>
        <v>0</v>
      </c>
      <c r="P217" s="321">
        <f t="shared" ref="P217:P222" si="123">IF(L217="Y",IF($N217="借",SUMPRODUCT((傳票日期&gt;=損益表起日)*(傳票日期&lt;=損益表訖日)*(傳票科目=$K217)*(傳票借方))-SUMPRODUCT((傳票日期&gt;=損益表起日)*(傳票日期&lt;=損益表訖日)*(傳票科目=$K217)*(傳票貸方)),SUMPRODUCT((傳票日期&gt;=損益表起日)*(傳票日期&lt;=損益表訖日)*(傳票科目=$K217)*(傳票貸方))-SUMPRODUCT((傳票日期&gt;=損益表起日)*(傳票日期&lt;=損益表訖日)*(傳票科目=$K217)*(傳票借方))),0)</f>
        <v>0</v>
      </c>
    </row>
    <row r="218" spans="1:16" x14ac:dyDescent="0.4">
      <c r="A218" s="310" t="s">
        <v>153</v>
      </c>
      <c r="B218" s="241" t="s">
        <v>153</v>
      </c>
      <c r="C218" s="310" t="s">
        <v>153</v>
      </c>
      <c r="D218" s="241" t="s">
        <v>153</v>
      </c>
      <c r="E218" s="314" t="str">
        <f t="shared" ca="1" si="116"/>
        <v xml:space="preserve"> </v>
      </c>
      <c r="F218" s="242" t="b">
        <f t="shared" si="117"/>
        <v>0</v>
      </c>
      <c r="G218" s="316" t="str">
        <f t="shared" ca="1" si="118"/>
        <v xml:space="preserve"> </v>
      </c>
      <c r="H218" s="244" t="b">
        <f t="shared" si="119"/>
        <v>0</v>
      </c>
      <c r="I218" s="316" t="str">
        <f t="shared" ca="1" si="120"/>
        <v xml:space="preserve"> </v>
      </c>
      <c r="J218" s="244" t="b">
        <f t="shared" si="121"/>
        <v>0</v>
      </c>
      <c r="K218" s="210">
        <v>51010502</v>
      </c>
      <c r="L218" s="209"/>
      <c r="M218" s="190" t="s">
        <v>360</v>
      </c>
      <c r="N218" s="209" t="s">
        <v>13</v>
      </c>
      <c r="O218" s="321">
        <f t="shared" si="122"/>
        <v>0</v>
      </c>
      <c r="P218" s="321">
        <f t="shared" si="123"/>
        <v>0</v>
      </c>
    </row>
    <row r="219" spans="1:16" x14ac:dyDescent="0.4">
      <c r="A219" s="310" t="s">
        <v>153</v>
      </c>
      <c r="B219" s="241" t="s">
        <v>153</v>
      </c>
      <c r="C219" s="310" t="s">
        <v>153</v>
      </c>
      <c r="D219" s="241" t="s">
        <v>153</v>
      </c>
      <c r="E219" s="314" t="str">
        <f t="shared" ca="1" si="116"/>
        <v xml:space="preserve"> </v>
      </c>
      <c r="F219" s="242" t="b">
        <f t="shared" si="117"/>
        <v>0</v>
      </c>
      <c r="G219" s="316" t="str">
        <f t="shared" ca="1" si="118"/>
        <v xml:space="preserve"> </v>
      </c>
      <c r="H219" s="244" t="b">
        <f t="shared" si="119"/>
        <v>0</v>
      </c>
      <c r="I219" s="316" t="str">
        <f t="shared" ca="1" si="120"/>
        <v xml:space="preserve"> </v>
      </c>
      <c r="J219" s="244" t="b">
        <f t="shared" si="121"/>
        <v>0</v>
      </c>
      <c r="K219" s="210">
        <v>51010503</v>
      </c>
      <c r="L219" s="209"/>
      <c r="M219" s="190" t="s">
        <v>361</v>
      </c>
      <c r="N219" s="209" t="s">
        <v>13</v>
      </c>
      <c r="O219" s="321">
        <f t="shared" si="122"/>
        <v>0</v>
      </c>
      <c r="P219" s="321">
        <f t="shared" si="123"/>
        <v>0</v>
      </c>
    </row>
    <row r="220" spans="1:16" x14ac:dyDescent="0.4">
      <c r="A220" s="310" t="s">
        <v>153</v>
      </c>
      <c r="B220" s="241" t="s">
        <v>153</v>
      </c>
      <c r="C220" s="310" t="s">
        <v>153</v>
      </c>
      <c r="D220" s="241" t="s">
        <v>153</v>
      </c>
      <c r="E220" s="314" t="str">
        <f t="shared" ca="1" si="116"/>
        <v xml:space="preserve"> </v>
      </c>
      <c r="F220" s="242" t="b">
        <f t="shared" si="117"/>
        <v>0</v>
      </c>
      <c r="G220" s="316" t="str">
        <f t="shared" ca="1" si="118"/>
        <v xml:space="preserve"> </v>
      </c>
      <c r="H220" s="244" t="b">
        <f t="shared" si="119"/>
        <v>0</v>
      </c>
      <c r="I220" s="316" t="str">
        <f t="shared" ca="1" si="120"/>
        <v xml:space="preserve"> </v>
      </c>
      <c r="J220" s="244" t="b">
        <f t="shared" si="121"/>
        <v>0</v>
      </c>
      <c r="K220" s="210">
        <v>51010504</v>
      </c>
      <c r="L220" s="209"/>
      <c r="M220" s="190" t="s">
        <v>362</v>
      </c>
      <c r="N220" s="209" t="s">
        <v>13</v>
      </c>
      <c r="O220" s="321">
        <f t="shared" si="122"/>
        <v>0</v>
      </c>
      <c r="P220" s="321">
        <f t="shared" si="123"/>
        <v>0</v>
      </c>
    </row>
    <row r="221" spans="1:16" x14ac:dyDescent="0.4">
      <c r="A221" s="310" t="s">
        <v>153</v>
      </c>
      <c r="B221" s="241" t="s">
        <v>153</v>
      </c>
      <c r="C221" s="310" t="s">
        <v>153</v>
      </c>
      <c r="D221" s="241" t="s">
        <v>153</v>
      </c>
      <c r="E221" s="314" t="str">
        <f t="shared" ca="1" si="116"/>
        <v xml:space="preserve"> </v>
      </c>
      <c r="F221" s="242" t="b">
        <f t="shared" si="117"/>
        <v>0</v>
      </c>
      <c r="G221" s="316" t="str">
        <f t="shared" ca="1" si="118"/>
        <v xml:space="preserve"> </v>
      </c>
      <c r="H221" s="244" t="b">
        <f t="shared" si="119"/>
        <v>0</v>
      </c>
      <c r="I221" s="316" t="str">
        <f t="shared" ca="1" si="120"/>
        <v xml:space="preserve"> </v>
      </c>
      <c r="J221" s="244" t="b">
        <f t="shared" si="121"/>
        <v>0</v>
      </c>
      <c r="K221" s="210">
        <v>51010505</v>
      </c>
      <c r="L221" s="209"/>
      <c r="M221" s="190" t="s">
        <v>363</v>
      </c>
      <c r="N221" s="209" t="s">
        <v>13</v>
      </c>
      <c r="O221" s="321">
        <f t="shared" si="122"/>
        <v>0</v>
      </c>
      <c r="P221" s="321">
        <f t="shared" si="123"/>
        <v>0</v>
      </c>
    </row>
    <row r="222" spans="1:16" x14ac:dyDescent="0.4">
      <c r="A222" s="310" t="s">
        <v>153</v>
      </c>
      <c r="B222" s="241" t="s">
        <v>153</v>
      </c>
      <c r="C222" s="310" t="s">
        <v>153</v>
      </c>
      <c r="D222" s="241" t="s">
        <v>153</v>
      </c>
      <c r="E222" s="314" t="str">
        <f t="shared" ca="1" si="116"/>
        <v xml:space="preserve"> </v>
      </c>
      <c r="F222" s="242" t="b">
        <f t="shared" si="117"/>
        <v>0</v>
      </c>
      <c r="G222" s="316" t="str">
        <f t="shared" ca="1" si="118"/>
        <v xml:space="preserve"> </v>
      </c>
      <c r="H222" s="244" t="b">
        <f t="shared" si="119"/>
        <v>0</v>
      </c>
      <c r="I222" s="316" t="str">
        <f t="shared" ca="1" si="120"/>
        <v xml:space="preserve"> </v>
      </c>
      <c r="J222" s="244" t="b">
        <f t="shared" si="121"/>
        <v>0</v>
      </c>
      <c r="K222" s="210">
        <v>51010596</v>
      </c>
      <c r="L222" s="209"/>
      <c r="M222" s="190" t="s">
        <v>364</v>
      </c>
      <c r="N222" s="209" t="s">
        <v>13</v>
      </c>
      <c r="O222" s="321">
        <f t="shared" si="122"/>
        <v>0</v>
      </c>
      <c r="P222" s="321">
        <f t="shared" si="123"/>
        <v>0</v>
      </c>
    </row>
    <row r="223" spans="1:16" x14ac:dyDescent="0.4">
      <c r="A223" s="310" t="s">
        <v>153</v>
      </c>
      <c r="B223" s="241" t="s">
        <v>153</v>
      </c>
      <c r="C223" s="310" t="s">
        <v>153</v>
      </c>
      <c r="D223" s="241" t="s">
        <v>153</v>
      </c>
      <c r="E223" s="314" t="str">
        <f t="shared" ref="E223" ca="1" si="124">IF(F223,COUNTIF(OFFSET(F223,ROW()*-1+3,,ROW()-2),TRUE)," ")</f>
        <v xml:space="preserve"> </v>
      </c>
      <c r="F223" s="242" t="b">
        <f t="shared" ref="F223" si="125">P223&lt;&gt;0</f>
        <v>0</v>
      </c>
      <c r="G223" s="316" t="s">
        <v>153</v>
      </c>
      <c r="H223" s="244" t="s">
        <v>153</v>
      </c>
      <c r="I223" s="316" t="s">
        <v>153</v>
      </c>
      <c r="J223" s="244" t="s">
        <v>153</v>
      </c>
      <c r="L223" s="185"/>
      <c r="M223" s="180" t="s">
        <v>387</v>
      </c>
      <c r="O223" s="321"/>
      <c r="P223" s="321"/>
    </row>
    <row r="224" spans="1:16" x14ac:dyDescent="0.4">
      <c r="A224" s="310" t="s">
        <v>153</v>
      </c>
      <c r="B224" s="241" t="s">
        <v>153</v>
      </c>
      <c r="C224" s="310" t="s">
        <v>153</v>
      </c>
      <c r="D224" s="241" t="s">
        <v>153</v>
      </c>
      <c r="E224" s="314" t="str">
        <f t="shared" ca="1" si="116"/>
        <v xml:space="preserve"> </v>
      </c>
      <c r="F224" s="242" t="b">
        <f t="shared" si="117"/>
        <v>0</v>
      </c>
      <c r="G224" s="316" t="str">
        <f t="shared" ca="1" si="118"/>
        <v xml:space="preserve"> </v>
      </c>
      <c r="H224" s="244" t="b">
        <f t="shared" si="119"/>
        <v>0</v>
      </c>
      <c r="I224" s="316" t="str">
        <f t="shared" ca="1" si="120"/>
        <v xml:space="preserve"> </v>
      </c>
      <c r="J224" s="244" t="b">
        <f t="shared" si="121"/>
        <v>0</v>
      </c>
      <c r="K224" s="210">
        <v>51010701</v>
      </c>
      <c r="L224" s="209"/>
      <c r="M224" s="190" t="s">
        <v>365</v>
      </c>
      <c r="N224" s="209" t="s">
        <v>13</v>
      </c>
      <c r="O224" s="321">
        <f>IF(L224="Y",IF($N224="借",SUMPRODUCT((傳票日期&lt;=資產負債表日)*(傳票科目=$K224)*(傳票借方))-SUMPRODUCT((傳票日期&lt;=資產負債表日)*(傳票科目=$K224)*(傳票貸方)),SUMPRODUCT((傳票日期&lt;=資產負債表日)*(傳票科目=$K224)*(傳票貸方))-SUMPRODUCT((傳票日期&lt;=資產負債表日)*(傳票科目=$K224)*(傳票借方))),0)</f>
        <v>0</v>
      </c>
      <c r="P224" s="321">
        <f>IF(L224="Y",IF($N224="借",SUMPRODUCT((傳票日期&gt;=損益表起日)*(傳票日期&lt;=損益表訖日)*(傳票科目=$K224)*(傳票借方))-SUMPRODUCT((傳票日期&gt;=損益表起日)*(傳票日期&lt;=損益表訖日)*(傳票科目=$K224)*(傳票貸方)),SUMPRODUCT((傳票日期&gt;=損益表起日)*(傳票日期&lt;=損益表訖日)*(傳票科目=$K224)*(傳票貸方))-SUMPRODUCT((傳票日期&gt;=損益表起日)*(傳票日期&lt;=損益表訖日)*(傳票科目=$K224)*(傳票借方))),0)</f>
        <v>0</v>
      </c>
    </row>
    <row r="225" spans="1:16" x14ac:dyDescent="0.4">
      <c r="A225" s="310" t="s">
        <v>153</v>
      </c>
      <c r="B225" s="241" t="s">
        <v>153</v>
      </c>
      <c r="C225" s="310" t="s">
        <v>153</v>
      </c>
      <c r="D225" s="241" t="s">
        <v>153</v>
      </c>
      <c r="E225" s="314" t="str">
        <f t="shared" ca="1" si="116"/>
        <v xml:space="preserve"> </v>
      </c>
      <c r="F225" s="242" t="b">
        <f t="shared" si="117"/>
        <v>0</v>
      </c>
      <c r="G225" s="316" t="str">
        <f t="shared" ca="1" si="118"/>
        <v xml:space="preserve"> </v>
      </c>
      <c r="H225" s="244" t="b">
        <f t="shared" si="119"/>
        <v>0</v>
      </c>
      <c r="I225" s="316" t="str">
        <f t="shared" ca="1" si="120"/>
        <v xml:space="preserve"> </v>
      </c>
      <c r="J225" s="244" t="b">
        <f t="shared" si="121"/>
        <v>0</v>
      </c>
      <c r="K225" s="210">
        <v>51010702</v>
      </c>
      <c r="L225" s="209"/>
      <c r="M225" s="190" t="s">
        <v>366</v>
      </c>
      <c r="N225" s="209" t="s">
        <v>13</v>
      </c>
      <c r="O225" s="321">
        <f>IF(L225="Y",IF($N225="借",SUMPRODUCT((傳票日期&lt;=資產負債表日)*(傳票科目=$K225)*(傳票借方))-SUMPRODUCT((傳票日期&lt;=資產負債表日)*(傳票科目=$K225)*(傳票貸方)),SUMPRODUCT((傳票日期&lt;=資產負債表日)*(傳票科目=$K225)*(傳票貸方))-SUMPRODUCT((傳票日期&lt;=資產負債表日)*(傳票科目=$K225)*(傳票借方))),0)</f>
        <v>0</v>
      </c>
      <c r="P225" s="321">
        <f>IF(L225="Y",IF($N225="借",SUMPRODUCT((傳票日期&gt;=損益表起日)*(傳票日期&lt;=損益表訖日)*(傳票科目=$K225)*(傳票借方))-SUMPRODUCT((傳票日期&gt;=損益表起日)*(傳票日期&lt;=損益表訖日)*(傳票科目=$K225)*(傳票貸方)),SUMPRODUCT((傳票日期&gt;=損益表起日)*(傳票日期&lt;=損益表訖日)*(傳票科目=$K225)*(傳票貸方))-SUMPRODUCT((傳票日期&gt;=損益表起日)*(傳票日期&lt;=損益表訖日)*(傳票科目=$K225)*(傳票借方))),0)</f>
        <v>0</v>
      </c>
    </row>
    <row r="226" spans="1:16" x14ac:dyDescent="0.4">
      <c r="A226" s="310" t="s">
        <v>153</v>
      </c>
      <c r="B226" s="241" t="s">
        <v>153</v>
      </c>
      <c r="C226" s="310" t="s">
        <v>153</v>
      </c>
      <c r="D226" s="241" t="s">
        <v>153</v>
      </c>
      <c r="E226" s="314" t="str">
        <f t="shared" ca="1" si="116"/>
        <v xml:space="preserve"> </v>
      </c>
      <c r="F226" s="242" t="b">
        <f t="shared" si="117"/>
        <v>0</v>
      </c>
      <c r="G226" s="316" t="str">
        <f t="shared" ca="1" si="118"/>
        <v xml:space="preserve"> </v>
      </c>
      <c r="H226" s="244" t="b">
        <f t="shared" si="119"/>
        <v>0</v>
      </c>
      <c r="I226" s="316" t="str">
        <f t="shared" ca="1" si="120"/>
        <v xml:space="preserve"> </v>
      </c>
      <c r="J226" s="244" t="b">
        <f t="shared" si="121"/>
        <v>0</v>
      </c>
      <c r="K226" s="210">
        <v>51010796</v>
      </c>
      <c r="L226" s="209"/>
      <c r="M226" s="190" t="s">
        <v>367</v>
      </c>
      <c r="N226" s="209" t="s">
        <v>13</v>
      </c>
      <c r="O226" s="321">
        <f>IF(L226="Y",IF($N226="借",SUMPRODUCT((傳票日期&lt;=資產負債表日)*(傳票科目=$K226)*(傳票借方))-SUMPRODUCT((傳票日期&lt;=資產負債表日)*(傳票科目=$K226)*(傳票貸方)),SUMPRODUCT((傳票日期&lt;=資產負債表日)*(傳票科目=$K226)*(傳票貸方))-SUMPRODUCT((傳票日期&lt;=資產負債表日)*(傳票科目=$K226)*(傳票借方))),0)</f>
        <v>0</v>
      </c>
      <c r="P226" s="321">
        <f>IF(L226="Y",IF($N226="借",SUMPRODUCT((傳票日期&gt;=損益表起日)*(傳票日期&lt;=損益表訖日)*(傳票科目=$K226)*(傳票借方))-SUMPRODUCT((傳票日期&gt;=損益表起日)*(傳票日期&lt;=損益表訖日)*(傳票科目=$K226)*(傳票貸方)),SUMPRODUCT((傳票日期&gt;=損益表起日)*(傳票日期&lt;=損益表訖日)*(傳票科目=$K226)*(傳票貸方))-SUMPRODUCT((傳票日期&gt;=損益表起日)*(傳票日期&lt;=損益表訖日)*(傳票科目=$K226)*(傳票借方))),0)</f>
        <v>0</v>
      </c>
    </row>
    <row r="227" spans="1:16" x14ac:dyDescent="0.4">
      <c r="A227" s="310" t="s">
        <v>153</v>
      </c>
      <c r="B227" s="241" t="s">
        <v>153</v>
      </c>
      <c r="C227" s="310" t="s">
        <v>153</v>
      </c>
      <c r="D227" s="241" t="s">
        <v>153</v>
      </c>
      <c r="E227" s="314" t="str">
        <f t="shared" ca="1" si="116"/>
        <v xml:space="preserve"> </v>
      </c>
      <c r="F227" s="242" t="b">
        <f t="shared" si="117"/>
        <v>0</v>
      </c>
      <c r="G227" s="316" t="s">
        <v>153</v>
      </c>
      <c r="H227" s="244" t="s">
        <v>153</v>
      </c>
      <c r="I227" s="316" t="s">
        <v>153</v>
      </c>
      <c r="J227" s="244" t="s">
        <v>153</v>
      </c>
      <c r="L227" s="185"/>
      <c r="M227" s="180" t="s">
        <v>388</v>
      </c>
      <c r="O227" s="321"/>
      <c r="P227" s="321"/>
    </row>
    <row r="228" spans="1:16" x14ac:dyDescent="0.4">
      <c r="A228" s="310" t="s">
        <v>153</v>
      </c>
      <c r="B228" s="241" t="s">
        <v>153</v>
      </c>
      <c r="C228" s="310" t="s">
        <v>153</v>
      </c>
      <c r="D228" s="241" t="s">
        <v>153</v>
      </c>
      <c r="E228" s="314" t="str">
        <f t="shared" ca="1" si="116"/>
        <v xml:space="preserve"> </v>
      </c>
      <c r="F228" s="242" t="b">
        <f t="shared" si="117"/>
        <v>0</v>
      </c>
      <c r="G228" s="316" t="str">
        <f t="shared" ca="1" si="118"/>
        <v xml:space="preserve"> </v>
      </c>
      <c r="H228" s="244" t="b">
        <f t="shared" si="119"/>
        <v>0</v>
      </c>
      <c r="I228" s="316" t="str">
        <f t="shared" ca="1" si="120"/>
        <v xml:space="preserve"> </v>
      </c>
      <c r="J228" s="244" t="b">
        <f t="shared" si="121"/>
        <v>0</v>
      </c>
      <c r="K228" s="210">
        <v>51010901</v>
      </c>
      <c r="L228" s="209"/>
      <c r="M228" s="190" t="s">
        <v>368</v>
      </c>
      <c r="N228" s="209" t="s">
        <v>13</v>
      </c>
      <c r="O228" s="321">
        <f t="shared" ref="O228:O238" si="126">IF(L228="Y",IF($N228="借",SUMPRODUCT((傳票日期&lt;=資產負債表日)*(傳票科目=$K228)*(傳票借方))-SUMPRODUCT((傳票日期&lt;=資產負債表日)*(傳票科目=$K228)*(傳票貸方)),SUMPRODUCT((傳票日期&lt;=資產負債表日)*(傳票科目=$K228)*(傳票貸方))-SUMPRODUCT((傳票日期&lt;=資產負債表日)*(傳票科目=$K228)*(傳票借方))),0)</f>
        <v>0</v>
      </c>
      <c r="P228" s="321">
        <f t="shared" ref="P228:P238" si="127">IF(L228="Y",IF($N228="借",SUMPRODUCT((傳票日期&gt;=損益表起日)*(傳票日期&lt;=損益表訖日)*(傳票科目=$K228)*(傳票借方))-SUMPRODUCT((傳票日期&gt;=損益表起日)*(傳票日期&lt;=損益表訖日)*(傳票科目=$K228)*(傳票貸方)),SUMPRODUCT((傳票日期&gt;=損益表起日)*(傳票日期&lt;=損益表訖日)*(傳票科目=$K228)*(傳票貸方))-SUMPRODUCT((傳票日期&gt;=損益表起日)*(傳票日期&lt;=損益表訖日)*(傳票科目=$K228)*(傳票借方))),0)</f>
        <v>0</v>
      </c>
    </row>
    <row r="229" spans="1:16" x14ac:dyDescent="0.4">
      <c r="A229" s="310" t="s">
        <v>153</v>
      </c>
      <c r="B229" s="241" t="s">
        <v>153</v>
      </c>
      <c r="C229" s="310" t="s">
        <v>153</v>
      </c>
      <c r="D229" s="241" t="s">
        <v>153</v>
      </c>
      <c r="E229" s="314" t="str">
        <f t="shared" ca="1" si="116"/>
        <v xml:space="preserve"> </v>
      </c>
      <c r="F229" s="242" t="b">
        <f t="shared" si="117"/>
        <v>0</v>
      </c>
      <c r="G229" s="316" t="str">
        <f t="shared" ca="1" si="118"/>
        <v xml:space="preserve"> </v>
      </c>
      <c r="H229" s="244" t="b">
        <f t="shared" si="119"/>
        <v>0</v>
      </c>
      <c r="I229" s="316" t="str">
        <f t="shared" ca="1" si="120"/>
        <v xml:space="preserve"> </v>
      </c>
      <c r="J229" s="244" t="b">
        <f t="shared" si="121"/>
        <v>0</v>
      </c>
      <c r="K229" s="210">
        <v>51010902</v>
      </c>
      <c r="L229" s="209"/>
      <c r="M229" s="190" t="s">
        <v>369</v>
      </c>
      <c r="N229" s="209" t="s">
        <v>13</v>
      </c>
      <c r="O229" s="321">
        <f t="shared" si="126"/>
        <v>0</v>
      </c>
      <c r="P229" s="321">
        <f t="shared" si="127"/>
        <v>0</v>
      </c>
    </row>
    <row r="230" spans="1:16" x14ac:dyDescent="0.4">
      <c r="A230" s="310" t="s">
        <v>153</v>
      </c>
      <c r="B230" s="241" t="s">
        <v>153</v>
      </c>
      <c r="C230" s="310" t="s">
        <v>153</v>
      </c>
      <c r="D230" s="241" t="s">
        <v>153</v>
      </c>
      <c r="E230" s="314" t="str">
        <f t="shared" ca="1" si="116"/>
        <v xml:space="preserve"> </v>
      </c>
      <c r="F230" s="242" t="b">
        <f t="shared" si="117"/>
        <v>0</v>
      </c>
      <c r="G230" s="316" t="str">
        <f t="shared" ca="1" si="118"/>
        <v xml:space="preserve"> </v>
      </c>
      <c r="H230" s="244" t="b">
        <f t="shared" si="119"/>
        <v>0</v>
      </c>
      <c r="I230" s="316" t="str">
        <f t="shared" ca="1" si="120"/>
        <v xml:space="preserve"> </v>
      </c>
      <c r="J230" s="244" t="b">
        <f t="shared" si="121"/>
        <v>0</v>
      </c>
      <c r="K230" s="210">
        <v>51010903</v>
      </c>
      <c r="L230" s="209"/>
      <c r="M230" s="190" t="s">
        <v>370</v>
      </c>
      <c r="N230" s="209" t="s">
        <v>13</v>
      </c>
      <c r="O230" s="321">
        <f t="shared" si="126"/>
        <v>0</v>
      </c>
      <c r="P230" s="321">
        <f t="shared" si="127"/>
        <v>0</v>
      </c>
    </row>
    <row r="231" spans="1:16" x14ac:dyDescent="0.4">
      <c r="A231" s="310" t="s">
        <v>153</v>
      </c>
      <c r="B231" s="241" t="s">
        <v>153</v>
      </c>
      <c r="C231" s="310" t="s">
        <v>153</v>
      </c>
      <c r="D231" s="241" t="s">
        <v>153</v>
      </c>
      <c r="E231" s="314" t="str">
        <f t="shared" ca="1" si="116"/>
        <v xml:space="preserve"> </v>
      </c>
      <c r="F231" s="242" t="b">
        <f t="shared" si="117"/>
        <v>0</v>
      </c>
      <c r="G231" s="316" t="str">
        <f t="shared" ca="1" si="118"/>
        <v xml:space="preserve"> </v>
      </c>
      <c r="H231" s="244" t="b">
        <f t="shared" si="119"/>
        <v>0</v>
      </c>
      <c r="I231" s="316" t="str">
        <f t="shared" ca="1" si="120"/>
        <v xml:space="preserve"> </v>
      </c>
      <c r="J231" s="244" t="b">
        <f t="shared" si="121"/>
        <v>0</v>
      </c>
      <c r="K231" s="210">
        <v>51010904</v>
      </c>
      <c r="L231" s="209"/>
      <c r="M231" s="190" t="s">
        <v>371</v>
      </c>
      <c r="N231" s="209" t="s">
        <v>13</v>
      </c>
      <c r="O231" s="321">
        <f t="shared" si="126"/>
        <v>0</v>
      </c>
      <c r="P231" s="321">
        <f t="shared" si="127"/>
        <v>0</v>
      </c>
    </row>
    <row r="232" spans="1:16" x14ac:dyDescent="0.4">
      <c r="A232" s="310" t="s">
        <v>153</v>
      </c>
      <c r="B232" s="241" t="s">
        <v>153</v>
      </c>
      <c r="C232" s="310" t="s">
        <v>153</v>
      </c>
      <c r="D232" s="241" t="s">
        <v>153</v>
      </c>
      <c r="E232" s="314" t="str">
        <f t="shared" ca="1" si="116"/>
        <v xml:space="preserve"> </v>
      </c>
      <c r="F232" s="242" t="b">
        <f t="shared" si="117"/>
        <v>0</v>
      </c>
      <c r="G232" s="316" t="str">
        <f t="shared" ca="1" si="118"/>
        <v xml:space="preserve"> </v>
      </c>
      <c r="H232" s="244" t="b">
        <f t="shared" si="119"/>
        <v>0</v>
      </c>
      <c r="I232" s="316" t="str">
        <f t="shared" ca="1" si="120"/>
        <v xml:space="preserve"> </v>
      </c>
      <c r="J232" s="244" t="b">
        <f t="shared" si="121"/>
        <v>0</v>
      </c>
      <c r="K232" s="210">
        <v>51010905</v>
      </c>
      <c r="L232" s="209"/>
      <c r="M232" s="190" t="s">
        <v>372</v>
      </c>
      <c r="N232" s="209" t="s">
        <v>13</v>
      </c>
      <c r="O232" s="321">
        <f t="shared" si="126"/>
        <v>0</v>
      </c>
      <c r="P232" s="321">
        <f t="shared" si="127"/>
        <v>0</v>
      </c>
    </row>
    <row r="233" spans="1:16" x14ac:dyDescent="0.4">
      <c r="A233" s="310" t="s">
        <v>153</v>
      </c>
      <c r="B233" s="241" t="s">
        <v>153</v>
      </c>
      <c r="C233" s="310" t="s">
        <v>153</v>
      </c>
      <c r="D233" s="241" t="s">
        <v>153</v>
      </c>
      <c r="E233" s="314" t="str">
        <f t="shared" ca="1" si="116"/>
        <v xml:space="preserve"> </v>
      </c>
      <c r="F233" s="242" t="b">
        <f t="shared" si="117"/>
        <v>0</v>
      </c>
      <c r="G233" s="316" t="str">
        <f t="shared" ca="1" si="118"/>
        <v xml:space="preserve"> </v>
      </c>
      <c r="H233" s="244" t="b">
        <f t="shared" si="119"/>
        <v>0</v>
      </c>
      <c r="I233" s="316" t="str">
        <f t="shared" ca="1" si="120"/>
        <v xml:space="preserve"> </v>
      </c>
      <c r="J233" s="244" t="b">
        <f t="shared" si="121"/>
        <v>0</v>
      </c>
      <c r="K233" s="210">
        <v>51010906</v>
      </c>
      <c r="L233" s="209"/>
      <c r="M233" s="190" t="s">
        <v>373</v>
      </c>
      <c r="N233" s="209" t="s">
        <v>13</v>
      </c>
      <c r="O233" s="321">
        <f t="shared" si="126"/>
        <v>0</v>
      </c>
      <c r="P233" s="321">
        <f t="shared" si="127"/>
        <v>0</v>
      </c>
    </row>
    <row r="234" spans="1:16" x14ac:dyDescent="0.4">
      <c r="A234" s="310" t="s">
        <v>153</v>
      </c>
      <c r="B234" s="241" t="s">
        <v>153</v>
      </c>
      <c r="C234" s="310" t="s">
        <v>153</v>
      </c>
      <c r="D234" s="241" t="s">
        <v>153</v>
      </c>
      <c r="E234" s="314" t="str">
        <f t="shared" ca="1" si="116"/>
        <v xml:space="preserve"> </v>
      </c>
      <c r="F234" s="242" t="b">
        <f t="shared" si="117"/>
        <v>0</v>
      </c>
      <c r="G234" s="316" t="str">
        <f t="shared" ca="1" si="118"/>
        <v xml:space="preserve"> </v>
      </c>
      <c r="H234" s="244" t="b">
        <f t="shared" si="119"/>
        <v>0</v>
      </c>
      <c r="I234" s="316" t="str">
        <f t="shared" ca="1" si="120"/>
        <v xml:space="preserve"> </v>
      </c>
      <c r="J234" s="244" t="b">
        <f t="shared" si="121"/>
        <v>0</v>
      </c>
      <c r="K234" s="210">
        <v>51010907</v>
      </c>
      <c r="L234" s="209"/>
      <c r="M234" s="190" t="s">
        <v>374</v>
      </c>
      <c r="N234" s="209" t="s">
        <v>13</v>
      </c>
      <c r="O234" s="321">
        <f t="shared" si="126"/>
        <v>0</v>
      </c>
      <c r="P234" s="321">
        <f t="shared" si="127"/>
        <v>0</v>
      </c>
    </row>
    <row r="235" spans="1:16" x14ac:dyDescent="0.4">
      <c r="A235" s="310" t="s">
        <v>153</v>
      </c>
      <c r="B235" s="241" t="s">
        <v>153</v>
      </c>
      <c r="C235" s="310" t="s">
        <v>153</v>
      </c>
      <c r="D235" s="241" t="s">
        <v>153</v>
      </c>
      <c r="E235" s="314" t="str">
        <f t="shared" ca="1" si="116"/>
        <v xml:space="preserve"> </v>
      </c>
      <c r="F235" s="242" t="b">
        <f t="shared" si="117"/>
        <v>0</v>
      </c>
      <c r="G235" s="316" t="str">
        <f t="shared" ca="1" si="118"/>
        <v xml:space="preserve"> </v>
      </c>
      <c r="H235" s="244" t="b">
        <f t="shared" si="119"/>
        <v>0</v>
      </c>
      <c r="I235" s="316" t="str">
        <f t="shared" ca="1" si="120"/>
        <v xml:space="preserve"> </v>
      </c>
      <c r="J235" s="244" t="b">
        <f t="shared" si="121"/>
        <v>0</v>
      </c>
      <c r="K235" s="210">
        <v>51010908</v>
      </c>
      <c r="L235" s="209"/>
      <c r="M235" s="190" t="s">
        <v>375</v>
      </c>
      <c r="N235" s="209" t="s">
        <v>13</v>
      </c>
      <c r="O235" s="321">
        <f t="shared" si="126"/>
        <v>0</v>
      </c>
      <c r="P235" s="321">
        <f t="shared" si="127"/>
        <v>0</v>
      </c>
    </row>
    <row r="236" spans="1:16" x14ac:dyDescent="0.4">
      <c r="A236" s="310" t="s">
        <v>153</v>
      </c>
      <c r="B236" s="241" t="s">
        <v>153</v>
      </c>
      <c r="C236" s="310" t="s">
        <v>153</v>
      </c>
      <c r="D236" s="241" t="s">
        <v>153</v>
      </c>
      <c r="E236" s="314" t="str">
        <f t="shared" ca="1" si="116"/>
        <v xml:space="preserve"> </v>
      </c>
      <c r="F236" s="242" t="b">
        <f t="shared" si="117"/>
        <v>0</v>
      </c>
      <c r="G236" s="316" t="str">
        <f t="shared" ca="1" si="118"/>
        <v xml:space="preserve"> </v>
      </c>
      <c r="H236" s="244" t="b">
        <f t="shared" si="119"/>
        <v>0</v>
      </c>
      <c r="I236" s="316" t="str">
        <f t="shared" ca="1" si="120"/>
        <v xml:space="preserve"> </v>
      </c>
      <c r="J236" s="244" t="b">
        <f t="shared" si="121"/>
        <v>0</v>
      </c>
      <c r="K236" s="210">
        <v>51010909</v>
      </c>
      <c r="L236" s="209"/>
      <c r="M236" s="190" t="s">
        <v>376</v>
      </c>
      <c r="N236" s="209" t="s">
        <v>13</v>
      </c>
      <c r="O236" s="321">
        <f t="shared" si="126"/>
        <v>0</v>
      </c>
      <c r="P236" s="321">
        <f t="shared" si="127"/>
        <v>0</v>
      </c>
    </row>
    <row r="237" spans="1:16" x14ac:dyDescent="0.4">
      <c r="A237" s="310" t="s">
        <v>153</v>
      </c>
      <c r="B237" s="241" t="s">
        <v>153</v>
      </c>
      <c r="C237" s="310" t="s">
        <v>153</v>
      </c>
      <c r="D237" s="241" t="s">
        <v>153</v>
      </c>
      <c r="E237" s="314" t="str">
        <f t="shared" ca="1" si="116"/>
        <v xml:space="preserve"> </v>
      </c>
      <c r="F237" s="242" t="b">
        <f t="shared" si="117"/>
        <v>0</v>
      </c>
      <c r="G237" s="316" t="str">
        <f t="shared" ca="1" si="118"/>
        <v xml:space="preserve"> </v>
      </c>
      <c r="H237" s="244" t="b">
        <f t="shared" si="119"/>
        <v>0</v>
      </c>
      <c r="I237" s="316" t="str">
        <f t="shared" ca="1" si="120"/>
        <v xml:space="preserve"> </v>
      </c>
      <c r="J237" s="244" t="b">
        <f t="shared" si="121"/>
        <v>0</v>
      </c>
      <c r="K237" s="210">
        <v>51010910</v>
      </c>
      <c r="L237" s="209"/>
      <c r="M237" s="190" t="s">
        <v>377</v>
      </c>
      <c r="N237" s="209" t="s">
        <v>13</v>
      </c>
      <c r="O237" s="321">
        <f t="shared" si="126"/>
        <v>0</v>
      </c>
      <c r="P237" s="321">
        <f t="shared" si="127"/>
        <v>0</v>
      </c>
    </row>
    <row r="238" spans="1:16" x14ac:dyDescent="0.4">
      <c r="A238" s="310" t="s">
        <v>153</v>
      </c>
      <c r="B238" s="241" t="s">
        <v>153</v>
      </c>
      <c r="C238" s="310" t="s">
        <v>153</v>
      </c>
      <c r="D238" s="241" t="s">
        <v>153</v>
      </c>
      <c r="E238" s="314" t="str">
        <f t="shared" ca="1" si="116"/>
        <v xml:space="preserve"> </v>
      </c>
      <c r="F238" s="242" t="b">
        <f t="shared" si="117"/>
        <v>0</v>
      </c>
      <c r="G238" s="316" t="str">
        <f t="shared" ca="1" si="118"/>
        <v xml:space="preserve"> </v>
      </c>
      <c r="H238" s="244" t="b">
        <f t="shared" si="119"/>
        <v>0</v>
      </c>
      <c r="I238" s="316" t="str">
        <f t="shared" ca="1" si="120"/>
        <v xml:space="preserve"> </v>
      </c>
      <c r="J238" s="244" t="b">
        <f t="shared" si="121"/>
        <v>0</v>
      </c>
      <c r="K238" s="210">
        <v>51010996</v>
      </c>
      <c r="L238" s="209"/>
      <c r="M238" s="190" t="s">
        <v>378</v>
      </c>
      <c r="N238" s="209" t="s">
        <v>13</v>
      </c>
      <c r="O238" s="321">
        <f t="shared" si="126"/>
        <v>0</v>
      </c>
      <c r="P238" s="321">
        <f t="shared" si="127"/>
        <v>0</v>
      </c>
    </row>
    <row r="239" spans="1:16" x14ac:dyDescent="0.4">
      <c r="A239" s="310" t="s">
        <v>153</v>
      </c>
      <c r="B239" s="241" t="s">
        <v>153</v>
      </c>
      <c r="C239" s="310" t="s">
        <v>153</v>
      </c>
      <c r="D239" s="241" t="s">
        <v>153</v>
      </c>
      <c r="E239" s="314" t="str">
        <f t="shared" ref="E239" ca="1" si="128">IF(F239,COUNTIF(OFFSET(F239,ROW()*-1+3,,ROW()-2),TRUE)," ")</f>
        <v xml:space="preserve"> </v>
      </c>
      <c r="F239" s="242" t="b">
        <f t="shared" ref="F239" si="129">P239&lt;&gt;0</f>
        <v>0</v>
      </c>
      <c r="G239" s="316" t="s">
        <v>153</v>
      </c>
      <c r="H239" s="244" t="s">
        <v>153</v>
      </c>
      <c r="I239" s="316" t="s">
        <v>153</v>
      </c>
      <c r="J239" s="244" t="s">
        <v>153</v>
      </c>
      <c r="L239" s="185"/>
      <c r="M239" s="180" t="s">
        <v>389</v>
      </c>
      <c r="O239" s="321"/>
      <c r="P239" s="321"/>
    </row>
    <row r="240" spans="1:16" x14ac:dyDescent="0.4">
      <c r="A240" s="310" t="s">
        <v>153</v>
      </c>
      <c r="B240" s="241" t="s">
        <v>153</v>
      </c>
      <c r="C240" s="310" t="s">
        <v>153</v>
      </c>
      <c r="D240" s="241" t="s">
        <v>153</v>
      </c>
      <c r="E240" s="314" t="str">
        <f t="shared" ca="1" si="116"/>
        <v xml:space="preserve"> </v>
      </c>
      <c r="F240" s="242" t="b">
        <f t="shared" si="117"/>
        <v>0</v>
      </c>
      <c r="G240" s="316" t="str">
        <f t="shared" ca="1" si="118"/>
        <v xml:space="preserve"> </v>
      </c>
      <c r="H240" s="244" t="b">
        <f t="shared" si="119"/>
        <v>0</v>
      </c>
      <c r="I240" s="316" t="str">
        <f t="shared" ca="1" si="120"/>
        <v xml:space="preserve"> </v>
      </c>
      <c r="J240" s="244" t="b">
        <f t="shared" si="121"/>
        <v>0</v>
      </c>
      <c r="K240" s="210">
        <v>51019601</v>
      </c>
      <c r="L240" s="209"/>
      <c r="M240" s="190" t="s">
        <v>379</v>
      </c>
      <c r="N240" s="209" t="s">
        <v>13</v>
      </c>
      <c r="O240" s="321">
        <f>IF(L240="Y",IF($N240="借",SUMPRODUCT((傳票日期&lt;=資產負債表日)*(傳票科目=$K240)*(傳票借方))-SUMPRODUCT((傳票日期&lt;=資產負債表日)*(傳票科目=$K240)*(傳票貸方)),SUMPRODUCT((傳票日期&lt;=資產負債表日)*(傳票科目=$K240)*(傳票貸方))-SUMPRODUCT((傳票日期&lt;=資產負債表日)*(傳票科目=$K240)*(傳票借方))),0)</f>
        <v>0</v>
      </c>
      <c r="P240" s="321">
        <f>IF(L240="Y",IF($N240="借",SUMPRODUCT((傳票日期&gt;=損益表起日)*(傳票日期&lt;=損益表訖日)*(傳票科目=$K240)*(傳票借方))-SUMPRODUCT((傳票日期&gt;=損益表起日)*(傳票日期&lt;=損益表訖日)*(傳票科目=$K240)*(傳票貸方)),SUMPRODUCT((傳票日期&gt;=損益表起日)*(傳票日期&lt;=損益表訖日)*(傳票科目=$K240)*(傳票貸方))-SUMPRODUCT((傳票日期&gt;=損益表起日)*(傳票日期&lt;=損益表訖日)*(傳票科目=$K240)*(傳票借方))),0)</f>
        <v>0</v>
      </c>
    </row>
    <row r="241" spans="1:16" x14ac:dyDescent="0.4">
      <c r="A241" s="310" t="s">
        <v>153</v>
      </c>
      <c r="B241" s="241" t="s">
        <v>153</v>
      </c>
      <c r="C241" s="310" t="s">
        <v>153</v>
      </c>
      <c r="D241" s="241" t="s">
        <v>153</v>
      </c>
      <c r="E241" s="314" t="str">
        <f t="shared" ca="1" si="116"/>
        <v xml:space="preserve"> </v>
      </c>
      <c r="F241" s="242" t="b">
        <f t="shared" si="117"/>
        <v>0</v>
      </c>
      <c r="G241" s="316" t="str">
        <f t="shared" ca="1" si="118"/>
        <v xml:space="preserve"> </v>
      </c>
      <c r="H241" s="244" t="b">
        <f t="shared" si="119"/>
        <v>0</v>
      </c>
      <c r="I241" s="316" t="str">
        <f t="shared" ca="1" si="120"/>
        <v xml:space="preserve"> </v>
      </c>
      <c r="J241" s="244" t="b">
        <f t="shared" si="121"/>
        <v>0</v>
      </c>
      <c r="K241" s="210">
        <v>51019602</v>
      </c>
      <c r="L241" s="209"/>
      <c r="M241" s="190" t="s">
        <v>380</v>
      </c>
      <c r="N241" s="209" t="s">
        <v>13</v>
      </c>
      <c r="O241" s="321">
        <f>IF(L241="Y",IF($N241="借",SUMPRODUCT((傳票日期&lt;=資產負債表日)*(傳票科目=$K241)*(傳票借方))-SUMPRODUCT((傳票日期&lt;=資產負債表日)*(傳票科目=$K241)*(傳票貸方)),SUMPRODUCT((傳票日期&lt;=資產負債表日)*(傳票科目=$K241)*(傳票貸方))-SUMPRODUCT((傳票日期&lt;=資產負債表日)*(傳票科目=$K241)*(傳票借方))),0)</f>
        <v>0</v>
      </c>
      <c r="P241" s="321">
        <f>IF(L241="Y",IF($N241="借",SUMPRODUCT((傳票日期&gt;=損益表起日)*(傳票日期&lt;=損益表訖日)*(傳票科目=$K241)*(傳票借方))-SUMPRODUCT((傳票日期&gt;=損益表起日)*(傳票日期&lt;=損益表訖日)*(傳票科目=$K241)*(傳票貸方)),SUMPRODUCT((傳票日期&gt;=損益表起日)*(傳票日期&lt;=損益表訖日)*(傳票科目=$K241)*(傳票貸方))-SUMPRODUCT((傳票日期&gt;=損益表起日)*(傳票日期&lt;=損益表訖日)*(傳票科目=$K241)*(傳票借方))),0)</f>
        <v>0</v>
      </c>
    </row>
    <row r="242" spans="1:16" x14ac:dyDescent="0.4">
      <c r="A242" s="310" t="s">
        <v>153</v>
      </c>
      <c r="B242" s="241" t="s">
        <v>153</v>
      </c>
      <c r="C242" s="310" t="s">
        <v>153</v>
      </c>
      <c r="D242" s="241" t="s">
        <v>153</v>
      </c>
      <c r="E242" s="314" t="str">
        <f t="shared" ca="1" si="116"/>
        <v xml:space="preserve"> </v>
      </c>
      <c r="F242" s="242" t="b">
        <f t="shared" si="117"/>
        <v>0</v>
      </c>
      <c r="G242" s="316" t="str">
        <f t="shared" ca="1" si="118"/>
        <v xml:space="preserve"> </v>
      </c>
      <c r="H242" s="244" t="b">
        <f t="shared" si="119"/>
        <v>0</v>
      </c>
      <c r="I242" s="316" t="str">
        <f t="shared" ca="1" si="120"/>
        <v xml:space="preserve"> </v>
      </c>
      <c r="J242" s="244" t="b">
        <f t="shared" si="121"/>
        <v>0</v>
      </c>
      <c r="K242" s="210">
        <v>51019696</v>
      </c>
      <c r="L242" s="209"/>
      <c r="M242" s="190" t="s">
        <v>381</v>
      </c>
      <c r="N242" s="209" t="s">
        <v>13</v>
      </c>
      <c r="O242" s="321">
        <f>IF(L242="Y",IF($N242="借",SUMPRODUCT((傳票日期&lt;=資產負債表日)*(傳票科目=$K242)*(傳票借方))-SUMPRODUCT((傳票日期&lt;=資產負債表日)*(傳票科目=$K242)*(傳票貸方)),SUMPRODUCT((傳票日期&lt;=資產負債表日)*(傳票科目=$K242)*(傳票貸方))-SUMPRODUCT((傳票日期&lt;=資產負債表日)*(傳票科目=$K242)*(傳票借方))),0)</f>
        <v>0</v>
      </c>
      <c r="P242" s="321">
        <f>IF(L242="Y",IF($N242="借",SUMPRODUCT((傳票日期&gt;=損益表起日)*(傳票日期&lt;=損益表訖日)*(傳票科目=$K242)*(傳票借方))-SUMPRODUCT((傳票日期&gt;=損益表起日)*(傳票日期&lt;=損益表訖日)*(傳票科目=$K242)*(傳票貸方)),SUMPRODUCT((傳票日期&gt;=損益表起日)*(傳票日期&lt;=損益表訖日)*(傳票科目=$K242)*(傳票貸方))-SUMPRODUCT((傳票日期&gt;=損益表起日)*(傳票日期&lt;=損益表訖日)*(傳票科目=$K242)*(傳票借方))),0)</f>
        <v>0</v>
      </c>
    </row>
    <row r="243" spans="1:16" ht="17" customHeight="1" thickBot="1" x14ac:dyDescent="0.45">
      <c r="A243" s="310" t="s">
        <v>153</v>
      </c>
      <c r="B243" s="241" t="s">
        <v>153</v>
      </c>
      <c r="C243" s="310" t="s">
        <v>153</v>
      </c>
      <c r="D243" s="241" t="s">
        <v>153</v>
      </c>
      <c r="E243" s="314" t="str">
        <f t="shared" ca="1" si="79"/>
        <v xml:space="preserve"> </v>
      </c>
      <c r="F243" s="242" t="b">
        <f t="shared" si="117"/>
        <v>0</v>
      </c>
      <c r="G243" s="316" t="s">
        <v>153</v>
      </c>
      <c r="H243" s="244" t="s">
        <v>153</v>
      </c>
      <c r="I243" s="316" t="s">
        <v>153</v>
      </c>
      <c r="J243" s="244" t="s">
        <v>153</v>
      </c>
      <c r="K243" s="195"/>
      <c r="L243" s="195"/>
      <c r="M243" s="259" t="s">
        <v>383</v>
      </c>
      <c r="N243" s="197"/>
      <c r="O243" s="326">
        <f>SUMIF(N195:N242,"借",O195:O242)-SUMIF(N195:N242,"貸",O195:O242)</f>
        <v>0</v>
      </c>
      <c r="P243" s="326">
        <f>SUMIF(N195:N242,"借",P195:P242)-SUMIF(N195:N242,"貸",P195:P242)</f>
        <v>0</v>
      </c>
    </row>
    <row r="244" spans="1:16" ht="17" customHeight="1" x14ac:dyDescent="0.4">
      <c r="A244" s="310" t="s">
        <v>153</v>
      </c>
      <c r="B244" s="241" t="s">
        <v>153</v>
      </c>
      <c r="C244" s="310" t="s">
        <v>153</v>
      </c>
      <c r="D244" s="241" t="s">
        <v>153</v>
      </c>
      <c r="E244" s="314" t="str">
        <f t="shared" ref="E244" ca="1" si="130">IF(F244,COUNTIF(OFFSET(F244,ROW()*-1+3,,ROW()-2),TRUE)," ")</f>
        <v xml:space="preserve"> </v>
      </c>
      <c r="F244" s="242" t="b">
        <f>F248</f>
        <v>0</v>
      </c>
      <c r="G244" s="316" t="s">
        <v>153</v>
      </c>
      <c r="H244" s="244" t="s">
        <v>153</v>
      </c>
      <c r="I244" s="316" t="s">
        <v>153</v>
      </c>
      <c r="J244" s="244" t="s">
        <v>153</v>
      </c>
      <c r="L244" s="185"/>
      <c r="M244" s="180" t="s">
        <v>390</v>
      </c>
      <c r="O244" s="321"/>
      <c r="P244" s="321"/>
    </row>
    <row r="245" spans="1:16" x14ac:dyDescent="0.4">
      <c r="A245" s="310" t="s">
        <v>153</v>
      </c>
      <c r="B245" s="241" t="s">
        <v>153</v>
      </c>
      <c r="C245" s="310" t="s">
        <v>153</v>
      </c>
      <c r="D245" s="241" t="s">
        <v>153</v>
      </c>
      <c r="E245" s="314" t="str">
        <f t="shared" ca="1" si="79"/>
        <v xml:space="preserve"> </v>
      </c>
      <c r="F245" s="242" t="b">
        <f t="shared" ref="F245:F248" si="131">P245&lt;&gt;0</f>
        <v>0</v>
      </c>
      <c r="G245" s="316" t="str">
        <f t="shared" ref="G245:G247" ca="1" si="132">IF(H245,COUNTIF(OFFSET(H245,ROW()*-1+3,,ROW()-2),TRUE)," ")</f>
        <v xml:space="preserve"> </v>
      </c>
      <c r="H245" s="244" t="b">
        <f t="shared" ref="H245:H247" si="133">AND(N245="借",O245&lt;&gt;0)</f>
        <v>0</v>
      </c>
      <c r="I245" s="316" t="str">
        <f t="shared" ref="I245:I247" ca="1" si="134">IF(J245,COUNTIF(OFFSET(J245,ROW()*-1+3,,ROW()-2),TRUE)," ")</f>
        <v xml:space="preserve"> </v>
      </c>
      <c r="J245" s="244" t="b">
        <f t="shared" ref="J245:J247" si="135">AND(N245="貸",O245&lt;&gt;0)</f>
        <v>0</v>
      </c>
      <c r="K245" s="210">
        <v>520101</v>
      </c>
      <c r="L245" s="209"/>
      <c r="M245" s="190" t="s">
        <v>392</v>
      </c>
      <c r="N245" s="209" t="s">
        <v>13</v>
      </c>
      <c r="O245" s="321">
        <f>IF(L245="Y",IF($N245="借",SUMPRODUCT((傳票日期&lt;=資產負債表日)*(傳票科目=$K245)*(傳票借方))-SUMPRODUCT((傳票日期&lt;=資產負債表日)*(傳票科目=$K245)*(傳票貸方)),SUMPRODUCT((傳票日期&lt;=資產負債表日)*(傳票科目=$K245)*(傳票貸方))-SUMPRODUCT((傳票日期&lt;=資產負債表日)*(傳票科目=$K245)*(傳票借方))),0)</f>
        <v>0</v>
      </c>
      <c r="P245" s="321">
        <f>IF(L245="Y",IF($N245="借",SUMPRODUCT((傳票日期&gt;=損益表起日)*(傳票日期&lt;=損益表訖日)*(傳票科目=$K245)*(傳票借方))-SUMPRODUCT((傳票日期&gt;=損益表起日)*(傳票日期&lt;=損益表訖日)*(傳票科目=$K245)*(傳票貸方)),SUMPRODUCT((傳票日期&gt;=損益表起日)*(傳票日期&lt;=損益表訖日)*(傳票科目=$K245)*(傳票貸方))-SUMPRODUCT((傳票日期&gt;=損益表起日)*(傳票日期&lt;=損益表訖日)*(傳票科目=$K245)*(傳票借方))),0)</f>
        <v>0</v>
      </c>
    </row>
    <row r="246" spans="1:16" x14ac:dyDescent="0.4">
      <c r="A246" s="310" t="s">
        <v>153</v>
      </c>
      <c r="B246" s="241" t="s">
        <v>153</v>
      </c>
      <c r="C246" s="310" t="s">
        <v>153</v>
      </c>
      <c r="D246" s="241" t="s">
        <v>153</v>
      </c>
      <c r="E246" s="314" t="str">
        <f t="shared" ca="1" si="79"/>
        <v xml:space="preserve"> </v>
      </c>
      <c r="F246" s="242" t="b">
        <f t="shared" si="131"/>
        <v>0</v>
      </c>
      <c r="G246" s="316" t="str">
        <f t="shared" ca="1" si="132"/>
        <v xml:space="preserve"> </v>
      </c>
      <c r="H246" s="244" t="b">
        <f t="shared" si="133"/>
        <v>0</v>
      </c>
      <c r="I246" s="316" t="str">
        <f t="shared" ca="1" si="134"/>
        <v xml:space="preserve"> </v>
      </c>
      <c r="J246" s="244" t="b">
        <f t="shared" si="135"/>
        <v>0</v>
      </c>
      <c r="K246" s="210">
        <v>510301</v>
      </c>
      <c r="L246" s="209"/>
      <c r="M246" s="190" t="s">
        <v>122</v>
      </c>
      <c r="N246" s="209" t="s">
        <v>13</v>
      </c>
      <c r="O246" s="321">
        <f>IF(L246="Y",IF($N246="借",SUMPRODUCT((傳票日期&lt;=資產負債表日)*(傳票科目=$K246)*(傳票借方))-SUMPRODUCT((傳票日期&lt;=資產負債表日)*(傳票科目=$K246)*(傳票貸方)),SUMPRODUCT((傳票日期&lt;=資產負債表日)*(傳票科目=$K246)*(傳票貸方))-SUMPRODUCT((傳票日期&lt;=資產負債表日)*(傳票科目=$K246)*(傳票借方))),0)</f>
        <v>0</v>
      </c>
      <c r="P246" s="321">
        <f>IF(L246="Y",IF($N246="借",SUMPRODUCT((傳票日期&gt;=損益表起日)*(傳票日期&lt;=損益表訖日)*(傳票科目=$K246)*(傳票借方))-SUMPRODUCT((傳票日期&gt;=損益表起日)*(傳票日期&lt;=損益表訖日)*(傳票科目=$K246)*(傳票貸方)),SUMPRODUCT((傳票日期&gt;=損益表起日)*(傳票日期&lt;=損益表訖日)*(傳票科目=$K246)*(傳票貸方))-SUMPRODUCT((傳票日期&gt;=損益表起日)*(傳票日期&lt;=損益表訖日)*(傳票科目=$K246)*(傳票借方))),0)</f>
        <v>0</v>
      </c>
    </row>
    <row r="247" spans="1:16" x14ac:dyDescent="0.4">
      <c r="A247" s="310" t="s">
        <v>153</v>
      </c>
      <c r="B247" s="241" t="s">
        <v>153</v>
      </c>
      <c r="C247" s="310" t="s">
        <v>153</v>
      </c>
      <c r="D247" s="241" t="s">
        <v>153</v>
      </c>
      <c r="E247" s="314" t="str">
        <f t="shared" ca="1" si="79"/>
        <v xml:space="preserve"> </v>
      </c>
      <c r="F247" s="242" t="b">
        <f t="shared" si="131"/>
        <v>0</v>
      </c>
      <c r="G247" s="316" t="str">
        <f t="shared" ca="1" si="132"/>
        <v xml:space="preserve"> </v>
      </c>
      <c r="H247" s="244" t="b">
        <f t="shared" si="133"/>
        <v>0</v>
      </c>
      <c r="I247" s="316" t="str">
        <f t="shared" ca="1" si="134"/>
        <v xml:space="preserve"> </v>
      </c>
      <c r="J247" s="244" t="b">
        <f t="shared" si="135"/>
        <v>0</v>
      </c>
      <c r="K247" s="210">
        <v>510302</v>
      </c>
      <c r="L247" s="209"/>
      <c r="M247" s="190" t="s">
        <v>393</v>
      </c>
      <c r="N247" s="209" t="s">
        <v>15</v>
      </c>
      <c r="O247" s="321">
        <f>IF(L247="Y",IF($N247="借",SUMPRODUCT((傳票日期&lt;=資產負債表日)*(傳票科目=$K247)*(傳票借方))-SUMPRODUCT((傳票日期&lt;=資產負債表日)*(傳票科目=$K247)*(傳票貸方)),SUMPRODUCT((傳票日期&lt;=資產負債表日)*(傳票科目=$K247)*(傳票貸方))-SUMPRODUCT((傳票日期&lt;=資產負債表日)*(傳票科目=$K247)*(傳票借方))),0)</f>
        <v>0</v>
      </c>
      <c r="P247" s="321">
        <f>IF(L247="Y",IF($N247="借",SUMPRODUCT((傳票日期&gt;=損益表起日)*(傳票日期&lt;=損益表訖日)*(傳票科目=$K247)*(傳票借方))-SUMPRODUCT((傳票日期&gt;=損益表起日)*(傳票日期&lt;=損益表訖日)*(傳票科目=$K247)*(傳票貸方)),SUMPRODUCT((傳票日期&gt;=損益表起日)*(傳票日期&lt;=損益表訖日)*(傳票科目=$K247)*(傳票貸方))-SUMPRODUCT((傳票日期&gt;=損益表起日)*(傳票日期&lt;=損益表訖日)*(傳票科目=$K247)*(傳票借方))),0)</f>
        <v>0</v>
      </c>
    </row>
    <row r="248" spans="1:16" ht="17.5" thickBot="1" x14ac:dyDescent="0.45">
      <c r="A248" s="310" t="s">
        <v>153</v>
      </c>
      <c r="B248" s="241" t="s">
        <v>153</v>
      </c>
      <c r="C248" s="310" t="s">
        <v>153</v>
      </c>
      <c r="D248" s="241" t="s">
        <v>153</v>
      </c>
      <c r="E248" s="314" t="str">
        <f t="shared" ca="1" si="79"/>
        <v xml:space="preserve"> </v>
      </c>
      <c r="F248" s="242" t="b">
        <f t="shared" si="131"/>
        <v>0</v>
      </c>
      <c r="G248" s="316" t="s">
        <v>153</v>
      </c>
      <c r="H248" s="244" t="s">
        <v>153</v>
      </c>
      <c r="I248" s="316" t="s">
        <v>153</v>
      </c>
      <c r="J248" s="244" t="s">
        <v>153</v>
      </c>
      <c r="K248" s="195"/>
      <c r="L248" s="195"/>
      <c r="M248" s="259" t="s">
        <v>391</v>
      </c>
      <c r="N248" s="197"/>
      <c r="O248" s="326">
        <f>SUMIF(N245:N247,"借",O245:O247)-SUMIF(N245:N247,"貸",O245:O247)</f>
        <v>0</v>
      </c>
      <c r="P248" s="326">
        <f>SUMIF(N245:N247,"借",P245:P247)-SUMIF(N245:N247,"貸",P245:P247)</f>
        <v>0</v>
      </c>
    </row>
    <row r="249" spans="1:16" ht="17" customHeight="1" x14ac:dyDescent="0.4">
      <c r="A249" s="310" t="s">
        <v>153</v>
      </c>
      <c r="B249" s="241" t="s">
        <v>153</v>
      </c>
      <c r="C249" s="310" t="s">
        <v>153</v>
      </c>
      <c r="D249" s="241" t="s">
        <v>153</v>
      </c>
      <c r="E249" s="314" t="str">
        <f t="shared" ref="E249:E299" ca="1" si="136">IF(F249,COUNTIF(OFFSET(F249,ROW()*-1+3,,ROW()-2),TRUE)," ")</f>
        <v xml:space="preserve"> </v>
      </c>
      <c r="F249" s="242" t="b">
        <f>F299</f>
        <v>0</v>
      </c>
      <c r="G249" s="316" t="s">
        <v>153</v>
      </c>
      <c r="H249" s="244" t="s">
        <v>153</v>
      </c>
      <c r="I249" s="316" t="s">
        <v>153</v>
      </c>
      <c r="J249" s="244" t="s">
        <v>153</v>
      </c>
      <c r="L249" s="185"/>
      <c r="M249" s="180" t="s">
        <v>394</v>
      </c>
      <c r="O249" s="321"/>
      <c r="P249" s="321"/>
    </row>
    <row r="250" spans="1:16" x14ac:dyDescent="0.4">
      <c r="A250" s="310" t="s">
        <v>153</v>
      </c>
      <c r="B250" s="241" t="s">
        <v>153</v>
      </c>
      <c r="C250" s="310" t="s">
        <v>153</v>
      </c>
      <c r="D250" s="241" t="s">
        <v>153</v>
      </c>
      <c r="E250" s="314" t="str">
        <f t="shared" ca="1" si="136"/>
        <v xml:space="preserve"> </v>
      </c>
      <c r="F250" s="242" t="b">
        <f t="shared" ref="F250:F299" si="137">P250&lt;&gt;0</f>
        <v>0</v>
      </c>
      <c r="G250" s="316" t="s">
        <v>153</v>
      </c>
      <c r="H250" s="244" t="s">
        <v>153</v>
      </c>
      <c r="I250" s="316" t="s">
        <v>153</v>
      </c>
      <c r="J250" s="244" t="s">
        <v>153</v>
      </c>
      <c r="L250" s="185"/>
      <c r="M250" s="180" t="s">
        <v>403</v>
      </c>
      <c r="O250" s="321"/>
      <c r="P250" s="321"/>
    </row>
    <row r="251" spans="1:16" x14ac:dyDescent="0.4">
      <c r="A251" s="310" t="s">
        <v>153</v>
      </c>
      <c r="B251" s="241" t="s">
        <v>153</v>
      </c>
      <c r="C251" s="310" t="s">
        <v>153</v>
      </c>
      <c r="D251" s="241" t="s">
        <v>153</v>
      </c>
      <c r="E251" s="314" t="str">
        <f t="shared" ca="1" si="136"/>
        <v xml:space="preserve"> </v>
      </c>
      <c r="F251" s="242" t="b">
        <f t="shared" si="137"/>
        <v>0</v>
      </c>
      <c r="G251" s="316" t="str">
        <f t="shared" ref="G251:G258" ca="1" si="138">IF(H251,COUNTIF(OFFSET(H251,ROW()*-1+3,,ROW()-2),TRUE)," ")</f>
        <v xml:space="preserve"> </v>
      </c>
      <c r="H251" s="244" t="b">
        <f t="shared" ref="H251:H258" si="139">AND(N251="借",O251&lt;&gt;0)</f>
        <v>0</v>
      </c>
      <c r="I251" s="316" t="str">
        <f t="shared" ref="I251:I258" ca="1" si="140">IF(J251,COUNTIF(OFFSET(J251,ROW()*-1+3,,ROW()-2),TRUE)," ")</f>
        <v xml:space="preserve"> </v>
      </c>
      <c r="J251" s="244" t="b">
        <f t="shared" ref="J251:J258" si="141">AND(N251="貸",O251&lt;&gt;0)</f>
        <v>0</v>
      </c>
      <c r="K251" s="210">
        <v>51040101</v>
      </c>
      <c r="L251" s="209" t="s">
        <v>175</v>
      </c>
      <c r="M251" s="190" t="s">
        <v>395</v>
      </c>
      <c r="N251" s="209" t="s">
        <v>13</v>
      </c>
      <c r="O251" s="321">
        <f t="shared" ref="O251:O258" si="142">IF(L251="Y",IF($N251="借",SUMPRODUCT((傳票日期&lt;=資產負債表日)*(傳票科目=$K251)*(傳票借方))-SUMPRODUCT((傳票日期&lt;=資產負債表日)*(傳票科目=$K251)*(傳票貸方)),SUMPRODUCT((傳票日期&lt;=資產負債表日)*(傳票科目=$K251)*(傳票貸方))-SUMPRODUCT((傳票日期&lt;=資產負債表日)*(傳票科目=$K251)*(傳票借方))),0)</f>
        <v>0</v>
      </c>
      <c r="P251" s="321">
        <f t="shared" ref="P251:P258" si="143">IF(L251="Y",IF($N251="借",SUMPRODUCT((傳票日期&gt;=損益表起日)*(傳票日期&lt;=損益表訖日)*(傳票科目=$K251)*(傳票借方))-SUMPRODUCT((傳票日期&gt;=損益表起日)*(傳票日期&lt;=損益表訖日)*(傳票科目=$K251)*(傳票貸方)),SUMPRODUCT((傳票日期&gt;=損益表起日)*(傳票日期&lt;=損益表訖日)*(傳票科目=$K251)*(傳票貸方))-SUMPRODUCT((傳票日期&gt;=損益表起日)*(傳票日期&lt;=損益表訖日)*(傳票科目=$K251)*(傳票借方))),0)</f>
        <v>0</v>
      </c>
    </row>
    <row r="252" spans="1:16" x14ac:dyDescent="0.4">
      <c r="A252" s="310" t="s">
        <v>153</v>
      </c>
      <c r="B252" s="241" t="s">
        <v>153</v>
      </c>
      <c r="C252" s="310" t="s">
        <v>153</v>
      </c>
      <c r="D252" s="241" t="s">
        <v>153</v>
      </c>
      <c r="E252" s="314" t="str">
        <f t="shared" ca="1" si="136"/>
        <v xml:space="preserve"> </v>
      </c>
      <c r="F252" s="242" t="b">
        <f t="shared" si="137"/>
        <v>0</v>
      </c>
      <c r="G252" s="316" t="str">
        <f t="shared" ca="1" si="138"/>
        <v xml:space="preserve"> </v>
      </c>
      <c r="H252" s="244" t="b">
        <f t="shared" si="139"/>
        <v>0</v>
      </c>
      <c r="I252" s="316" t="str">
        <f t="shared" ca="1" si="140"/>
        <v xml:space="preserve"> </v>
      </c>
      <c r="J252" s="244" t="b">
        <f t="shared" si="141"/>
        <v>0</v>
      </c>
      <c r="K252" s="210">
        <v>51040102</v>
      </c>
      <c r="L252" s="209"/>
      <c r="M252" s="190" t="s">
        <v>396</v>
      </c>
      <c r="N252" s="209" t="s">
        <v>13</v>
      </c>
      <c r="O252" s="321">
        <f t="shared" si="142"/>
        <v>0</v>
      </c>
      <c r="P252" s="321">
        <f t="shared" si="143"/>
        <v>0</v>
      </c>
    </row>
    <row r="253" spans="1:16" x14ac:dyDescent="0.4">
      <c r="A253" s="310" t="s">
        <v>153</v>
      </c>
      <c r="B253" s="241" t="s">
        <v>153</v>
      </c>
      <c r="C253" s="310" t="s">
        <v>153</v>
      </c>
      <c r="D253" s="241" t="s">
        <v>153</v>
      </c>
      <c r="E253" s="314" t="str">
        <f t="shared" ca="1" si="136"/>
        <v xml:space="preserve"> </v>
      </c>
      <c r="F253" s="242" t="b">
        <f t="shared" si="137"/>
        <v>0</v>
      </c>
      <c r="G253" s="316" t="str">
        <f t="shared" ca="1" si="138"/>
        <v xml:space="preserve"> </v>
      </c>
      <c r="H253" s="244" t="b">
        <f t="shared" si="139"/>
        <v>0</v>
      </c>
      <c r="I253" s="316" t="str">
        <f t="shared" ca="1" si="140"/>
        <v xml:space="preserve"> </v>
      </c>
      <c r="J253" s="244" t="b">
        <f t="shared" si="141"/>
        <v>0</v>
      </c>
      <c r="K253" s="210">
        <v>51040103</v>
      </c>
      <c r="L253" s="209"/>
      <c r="M253" s="190" t="s">
        <v>397</v>
      </c>
      <c r="N253" s="209" t="s">
        <v>13</v>
      </c>
      <c r="O253" s="321">
        <f t="shared" si="142"/>
        <v>0</v>
      </c>
      <c r="P253" s="321">
        <f t="shared" si="143"/>
        <v>0</v>
      </c>
    </row>
    <row r="254" spans="1:16" x14ac:dyDescent="0.4">
      <c r="A254" s="310" t="s">
        <v>153</v>
      </c>
      <c r="B254" s="241" t="s">
        <v>153</v>
      </c>
      <c r="C254" s="310" t="s">
        <v>153</v>
      </c>
      <c r="D254" s="241" t="s">
        <v>153</v>
      </c>
      <c r="E254" s="314" t="str">
        <f t="shared" ca="1" si="136"/>
        <v xml:space="preserve"> </v>
      </c>
      <c r="F254" s="242" t="b">
        <f t="shared" si="137"/>
        <v>0</v>
      </c>
      <c r="G254" s="316" t="str">
        <f t="shared" ca="1" si="138"/>
        <v xml:space="preserve"> </v>
      </c>
      <c r="H254" s="244" t="b">
        <f t="shared" si="139"/>
        <v>0</v>
      </c>
      <c r="I254" s="316" t="str">
        <f t="shared" ca="1" si="140"/>
        <v xml:space="preserve"> </v>
      </c>
      <c r="J254" s="244" t="b">
        <f t="shared" si="141"/>
        <v>0</v>
      </c>
      <c r="K254" s="210">
        <v>51040104</v>
      </c>
      <c r="L254" s="209"/>
      <c r="M254" s="190" t="s">
        <v>398</v>
      </c>
      <c r="N254" s="209" t="s">
        <v>13</v>
      </c>
      <c r="O254" s="321">
        <f t="shared" si="142"/>
        <v>0</v>
      </c>
      <c r="P254" s="321">
        <f t="shared" si="143"/>
        <v>0</v>
      </c>
    </row>
    <row r="255" spans="1:16" x14ac:dyDescent="0.4">
      <c r="A255" s="310" t="s">
        <v>153</v>
      </c>
      <c r="B255" s="241" t="s">
        <v>153</v>
      </c>
      <c r="C255" s="310" t="s">
        <v>153</v>
      </c>
      <c r="D255" s="241" t="s">
        <v>153</v>
      </c>
      <c r="E255" s="314" t="str">
        <f t="shared" ca="1" si="136"/>
        <v xml:space="preserve"> </v>
      </c>
      <c r="F255" s="242" t="b">
        <f t="shared" si="137"/>
        <v>0</v>
      </c>
      <c r="G255" s="316" t="str">
        <f t="shared" ca="1" si="138"/>
        <v xml:space="preserve"> </v>
      </c>
      <c r="H255" s="244" t="b">
        <f t="shared" si="139"/>
        <v>0</v>
      </c>
      <c r="I255" s="316" t="str">
        <f t="shared" ca="1" si="140"/>
        <v xml:space="preserve"> </v>
      </c>
      <c r="J255" s="244" t="b">
        <f t="shared" si="141"/>
        <v>0</v>
      </c>
      <c r="K255" s="210">
        <v>51040105</v>
      </c>
      <c r="L255" s="209"/>
      <c r="M255" s="190" t="s">
        <v>399</v>
      </c>
      <c r="N255" s="209" t="s">
        <v>13</v>
      </c>
      <c r="O255" s="321">
        <f t="shared" si="142"/>
        <v>0</v>
      </c>
      <c r="P255" s="321">
        <f t="shared" si="143"/>
        <v>0</v>
      </c>
    </row>
    <row r="256" spans="1:16" x14ac:dyDescent="0.4">
      <c r="A256" s="310" t="s">
        <v>153</v>
      </c>
      <c r="B256" s="241" t="s">
        <v>153</v>
      </c>
      <c r="C256" s="310" t="s">
        <v>153</v>
      </c>
      <c r="D256" s="241" t="s">
        <v>153</v>
      </c>
      <c r="E256" s="314" t="str">
        <f t="shared" ca="1" si="136"/>
        <v xml:space="preserve"> </v>
      </c>
      <c r="F256" s="242" t="b">
        <f t="shared" si="137"/>
        <v>0</v>
      </c>
      <c r="G256" s="316" t="str">
        <f t="shared" ca="1" si="138"/>
        <v xml:space="preserve"> </v>
      </c>
      <c r="H256" s="244" t="b">
        <f t="shared" si="139"/>
        <v>0</v>
      </c>
      <c r="I256" s="316" t="str">
        <f t="shared" ca="1" si="140"/>
        <v xml:space="preserve"> </v>
      </c>
      <c r="J256" s="244" t="b">
        <f t="shared" si="141"/>
        <v>0</v>
      </c>
      <c r="K256" s="210">
        <v>51040106</v>
      </c>
      <c r="L256" s="209" t="s">
        <v>175</v>
      </c>
      <c r="M256" s="190" t="s">
        <v>400</v>
      </c>
      <c r="N256" s="209" t="s">
        <v>13</v>
      </c>
      <c r="O256" s="321">
        <f t="shared" si="142"/>
        <v>0</v>
      </c>
      <c r="P256" s="321">
        <f t="shared" si="143"/>
        <v>0</v>
      </c>
    </row>
    <row r="257" spans="1:16" x14ac:dyDescent="0.4">
      <c r="A257" s="310" t="s">
        <v>153</v>
      </c>
      <c r="B257" s="241" t="s">
        <v>153</v>
      </c>
      <c r="C257" s="310" t="s">
        <v>153</v>
      </c>
      <c r="D257" s="241" t="s">
        <v>153</v>
      </c>
      <c r="E257" s="314" t="str">
        <f t="shared" ca="1" si="136"/>
        <v xml:space="preserve"> </v>
      </c>
      <c r="F257" s="242" t="b">
        <f t="shared" si="137"/>
        <v>0</v>
      </c>
      <c r="G257" s="316" t="str">
        <f t="shared" ca="1" si="138"/>
        <v xml:space="preserve"> </v>
      </c>
      <c r="H257" s="244" t="b">
        <f t="shared" si="139"/>
        <v>0</v>
      </c>
      <c r="I257" s="316" t="str">
        <f t="shared" ca="1" si="140"/>
        <v xml:space="preserve"> </v>
      </c>
      <c r="J257" s="244" t="b">
        <f t="shared" si="141"/>
        <v>0</v>
      </c>
      <c r="K257" s="210">
        <v>51040107</v>
      </c>
      <c r="L257" s="209"/>
      <c r="M257" s="190" t="s">
        <v>401</v>
      </c>
      <c r="N257" s="209" t="s">
        <v>13</v>
      </c>
      <c r="O257" s="321">
        <f t="shared" si="142"/>
        <v>0</v>
      </c>
      <c r="P257" s="321">
        <f t="shared" si="143"/>
        <v>0</v>
      </c>
    </row>
    <row r="258" spans="1:16" x14ac:dyDescent="0.4">
      <c r="A258" s="310" t="s">
        <v>153</v>
      </c>
      <c r="B258" s="241" t="s">
        <v>153</v>
      </c>
      <c r="C258" s="310" t="s">
        <v>153</v>
      </c>
      <c r="D258" s="241" t="s">
        <v>153</v>
      </c>
      <c r="E258" s="314" t="str">
        <f t="shared" ca="1" si="136"/>
        <v xml:space="preserve"> </v>
      </c>
      <c r="F258" s="242" t="b">
        <f t="shared" si="137"/>
        <v>0</v>
      </c>
      <c r="G258" s="316" t="str">
        <f t="shared" ca="1" si="138"/>
        <v xml:space="preserve"> </v>
      </c>
      <c r="H258" s="244" t="b">
        <f t="shared" si="139"/>
        <v>0</v>
      </c>
      <c r="I258" s="316" t="str">
        <f t="shared" ca="1" si="140"/>
        <v xml:space="preserve"> </v>
      </c>
      <c r="J258" s="244" t="b">
        <f t="shared" si="141"/>
        <v>0</v>
      </c>
      <c r="K258" s="210">
        <v>51040196</v>
      </c>
      <c r="L258" s="209"/>
      <c r="M258" s="190" t="s">
        <v>402</v>
      </c>
      <c r="N258" s="209" t="s">
        <v>13</v>
      </c>
      <c r="O258" s="321">
        <f t="shared" si="142"/>
        <v>0</v>
      </c>
      <c r="P258" s="321">
        <f t="shared" si="143"/>
        <v>0</v>
      </c>
    </row>
    <row r="259" spans="1:16" x14ac:dyDescent="0.4">
      <c r="A259" s="310" t="s">
        <v>153</v>
      </c>
      <c r="B259" s="241" t="s">
        <v>153</v>
      </c>
      <c r="C259" s="310" t="s">
        <v>153</v>
      </c>
      <c r="D259" s="241" t="s">
        <v>153</v>
      </c>
      <c r="E259" s="314" t="str">
        <f t="shared" ca="1" si="136"/>
        <v xml:space="preserve"> </v>
      </c>
      <c r="F259" s="242" t="b">
        <f t="shared" si="137"/>
        <v>0</v>
      </c>
      <c r="G259" s="316" t="s">
        <v>153</v>
      </c>
      <c r="H259" s="244" t="s">
        <v>153</v>
      </c>
      <c r="I259" s="316" t="s">
        <v>153</v>
      </c>
      <c r="J259" s="244" t="s">
        <v>153</v>
      </c>
      <c r="L259" s="185"/>
      <c r="M259" s="180" t="s">
        <v>404</v>
      </c>
      <c r="O259" s="321"/>
      <c r="P259" s="321"/>
    </row>
    <row r="260" spans="1:16" x14ac:dyDescent="0.4">
      <c r="A260" s="310" t="s">
        <v>153</v>
      </c>
      <c r="B260" s="241" t="s">
        <v>153</v>
      </c>
      <c r="C260" s="310" t="s">
        <v>153</v>
      </c>
      <c r="D260" s="241" t="s">
        <v>153</v>
      </c>
      <c r="E260" s="314" t="str">
        <f t="shared" ca="1" si="136"/>
        <v xml:space="preserve"> </v>
      </c>
      <c r="F260" s="242" t="b">
        <f t="shared" si="137"/>
        <v>0</v>
      </c>
      <c r="G260" s="316" t="str">
        <f t="shared" ref="G260:G271" ca="1" si="144">IF(H260,COUNTIF(OFFSET(H260,ROW()*-1+3,,ROW()-2),TRUE)," ")</f>
        <v xml:space="preserve"> </v>
      </c>
      <c r="H260" s="244" t="b">
        <f t="shared" ref="H260:H271" si="145">AND(N260="借",O260&lt;&gt;0)</f>
        <v>0</v>
      </c>
      <c r="I260" s="316" t="str">
        <f t="shared" ref="I260:I271" ca="1" si="146">IF(J260,COUNTIF(OFFSET(J260,ROW()*-1+3,,ROW()-2),TRUE)," ")</f>
        <v xml:space="preserve"> </v>
      </c>
      <c r="J260" s="244" t="b">
        <f t="shared" ref="J260:J271" si="147">AND(N260="貸",O260&lt;&gt;0)</f>
        <v>0</v>
      </c>
      <c r="K260" s="210">
        <v>51040301</v>
      </c>
      <c r="L260" s="209" t="s">
        <v>175</v>
      </c>
      <c r="M260" s="190" t="s">
        <v>405</v>
      </c>
      <c r="N260" s="209" t="s">
        <v>13</v>
      </c>
      <c r="O260" s="321">
        <f t="shared" ref="O260:O271" si="148">IF(L260="Y",IF($N260="借",SUMPRODUCT((傳票日期&lt;=資產負債表日)*(傳票科目=$K260)*(傳票借方))-SUMPRODUCT((傳票日期&lt;=資產負債表日)*(傳票科目=$K260)*(傳票貸方)),SUMPRODUCT((傳票日期&lt;=資產負債表日)*(傳票科目=$K260)*(傳票貸方))-SUMPRODUCT((傳票日期&lt;=資產負債表日)*(傳票科目=$K260)*(傳票借方))),0)</f>
        <v>0</v>
      </c>
      <c r="P260" s="321">
        <f t="shared" ref="P260:P271" si="149">IF(L260="Y",IF($N260="借",SUMPRODUCT((傳票日期&gt;=損益表起日)*(傳票日期&lt;=損益表訖日)*(傳票科目=$K260)*(傳票借方))-SUMPRODUCT((傳票日期&gt;=損益表起日)*(傳票日期&lt;=損益表訖日)*(傳票科目=$K260)*(傳票貸方)),SUMPRODUCT((傳票日期&gt;=損益表起日)*(傳票日期&lt;=損益表訖日)*(傳票科目=$K260)*(傳票貸方))-SUMPRODUCT((傳票日期&gt;=損益表起日)*(傳票日期&lt;=損益表訖日)*(傳票科目=$K260)*(傳票借方))),0)</f>
        <v>0</v>
      </c>
    </row>
    <row r="261" spans="1:16" x14ac:dyDescent="0.4">
      <c r="A261" s="310" t="s">
        <v>153</v>
      </c>
      <c r="B261" s="241" t="s">
        <v>153</v>
      </c>
      <c r="C261" s="310" t="s">
        <v>153</v>
      </c>
      <c r="D261" s="241" t="s">
        <v>153</v>
      </c>
      <c r="E261" s="314" t="str">
        <f t="shared" ca="1" si="136"/>
        <v xml:space="preserve"> </v>
      </c>
      <c r="F261" s="242" t="b">
        <f t="shared" si="137"/>
        <v>0</v>
      </c>
      <c r="G261" s="316" t="str">
        <f t="shared" ca="1" si="144"/>
        <v xml:space="preserve"> </v>
      </c>
      <c r="H261" s="244" t="b">
        <f t="shared" si="145"/>
        <v>0</v>
      </c>
      <c r="I261" s="316" t="str">
        <f t="shared" ca="1" si="146"/>
        <v xml:space="preserve"> </v>
      </c>
      <c r="J261" s="244" t="b">
        <f t="shared" si="147"/>
        <v>0</v>
      </c>
      <c r="K261" s="210">
        <v>51040302</v>
      </c>
      <c r="L261" s="209"/>
      <c r="M261" s="190" t="s">
        <v>406</v>
      </c>
      <c r="N261" s="209" t="s">
        <v>13</v>
      </c>
      <c r="O261" s="321">
        <f t="shared" si="148"/>
        <v>0</v>
      </c>
      <c r="P261" s="321">
        <f t="shared" si="149"/>
        <v>0</v>
      </c>
    </row>
    <row r="262" spans="1:16" x14ac:dyDescent="0.4">
      <c r="A262" s="310" t="s">
        <v>153</v>
      </c>
      <c r="B262" s="241" t="s">
        <v>153</v>
      </c>
      <c r="C262" s="310" t="s">
        <v>153</v>
      </c>
      <c r="D262" s="241" t="s">
        <v>153</v>
      </c>
      <c r="E262" s="314" t="str">
        <f t="shared" ca="1" si="136"/>
        <v xml:space="preserve"> </v>
      </c>
      <c r="F262" s="242" t="b">
        <f t="shared" si="137"/>
        <v>0</v>
      </c>
      <c r="G262" s="316" t="str">
        <f t="shared" ca="1" si="144"/>
        <v xml:space="preserve"> </v>
      </c>
      <c r="H262" s="244" t="b">
        <f t="shared" si="145"/>
        <v>0</v>
      </c>
      <c r="I262" s="316" t="str">
        <f t="shared" ca="1" si="146"/>
        <v xml:space="preserve"> </v>
      </c>
      <c r="J262" s="244" t="b">
        <f t="shared" si="147"/>
        <v>0</v>
      </c>
      <c r="K262" s="210">
        <v>51040303</v>
      </c>
      <c r="L262" s="209"/>
      <c r="M262" s="190" t="s">
        <v>407</v>
      </c>
      <c r="N262" s="209" t="s">
        <v>13</v>
      </c>
      <c r="O262" s="321">
        <f t="shared" si="148"/>
        <v>0</v>
      </c>
      <c r="P262" s="321">
        <f t="shared" si="149"/>
        <v>0</v>
      </c>
    </row>
    <row r="263" spans="1:16" x14ac:dyDescent="0.4">
      <c r="A263" s="310" t="s">
        <v>153</v>
      </c>
      <c r="B263" s="241" t="s">
        <v>153</v>
      </c>
      <c r="C263" s="310" t="s">
        <v>153</v>
      </c>
      <c r="D263" s="241" t="s">
        <v>153</v>
      </c>
      <c r="E263" s="314" t="str">
        <f t="shared" ca="1" si="136"/>
        <v xml:space="preserve"> </v>
      </c>
      <c r="F263" s="242" t="b">
        <f t="shared" si="137"/>
        <v>0</v>
      </c>
      <c r="G263" s="316" t="str">
        <f t="shared" ca="1" si="144"/>
        <v xml:space="preserve"> </v>
      </c>
      <c r="H263" s="244" t="b">
        <f t="shared" si="145"/>
        <v>0</v>
      </c>
      <c r="I263" s="316" t="str">
        <f t="shared" ca="1" si="146"/>
        <v xml:space="preserve"> </v>
      </c>
      <c r="J263" s="244" t="b">
        <f t="shared" si="147"/>
        <v>0</v>
      </c>
      <c r="K263" s="210">
        <v>51040304</v>
      </c>
      <c r="L263" s="209"/>
      <c r="M263" s="190" t="s">
        <v>408</v>
      </c>
      <c r="N263" s="209" t="s">
        <v>13</v>
      </c>
      <c r="O263" s="321">
        <f t="shared" si="148"/>
        <v>0</v>
      </c>
      <c r="P263" s="321">
        <f t="shared" si="149"/>
        <v>0</v>
      </c>
    </row>
    <row r="264" spans="1:16" x14ac:dyDescent="0.4">
      <c r="A264" s="310" t="s">
        <v>153</v>
      </c>
      <c r="B264" s="241" t="s">
        <v>153</v>
      </c>
      <c r="C264" s="310" t="s">
        <v>153</v>
      </c>
      <c r="D264" s="241" t="s">
        <v>153</v>
      </c>
      <c r="E264" s="314" t="str">
        <f t="shared" ca="1" si="136"/>
        <v xml:space="preserve"> </v>
      </c>
      <c r="F264" s="242" t="b">
        <f t="shared" si="137"/>
        <v>0</v>
      </c>
      <c r="G264" s="316" t="str">
        <f t="shared" ca="1" si="144"/>
        <v xml:space="preserve"> </v>
      </c>
      <c r="H264" s="244" t="b">
        <f t="shared" si="145"/>
        <v>0</v>
      </c>
      <c r="I264" s="316" t="str">
        <f t="shared" ca="1" si="146"/>
        <v xml:space="preserve"> </v>
      </c>
      <c r="J264" s="244" t="b">
        <f t="shared" si="147"/>
        <v>0</v>
      </c>
      <c r="K264" s="210">
        <v>51040305</v>
      </c>
      <c r="L264" s="209"/>
      <c r="M264" s="190" t="s">
        <v>409</v>
      </c>
      <c r="N264" s="209" t="s">
        <v>13</v>
      </c>
      <c r="O264" s="321">
        <f t="shared" si="148"/>
        <v>0</v>
      </c>
      <c r="P264" s="321">
        <f t="shared" si="149"/>
        <v>0</v>
      </c>
    </row>
    <row r="265" spans="1:16" x14ac:dyDescent="0.4">
      <c r="A265" s="310" t="s">
        <v>153</v>
      </c>
      <c r="B265" s="241" t="s">
        <v>153</v>
      </c>
      <c r="C265" s="310" t="s">
        <v>153</v>
      </c>
      <c r="D265" s="241" t="s">
        <v>153</v>
      </c>
      <c r="E265" s="314" t="str">
        <f t="shared" ca="1" si="136"/>
        <v xml:space="preserve"> </v>
      </c>
      <c r="F265" s="242" t="b">
        <f t="shared" si="137"/>
        <v>0</v>
      </c>
      <c r="G265" s="316" t="str">
        <f t="shared" ca="1" si="144"/>
        <v xml:space="preserve"> </v>
      </c>
      <c r="H265" s="244" t="b">
        <f t="shared" si="145"/>
        <v>0</v>
      </c>
      <c r="I265" s="316" t="str">
        <f t="shared" ca="1" si="146"/>
        <v xml:space="preserve"> </v>
      </c>
      <c r="J265" s="244" t="b">
        <f t="shared" si="147"/>
        <v>0</v>
      </c>
      <c r="K265" s="210">
        <v>51040306</v>
      </c>
      <c r="L265" s="209" t="s">
        <v>175</v>
      </c>
      <c r="M265" s="190" t="s">
        <v>410</v>
      </c>
      <c r="N265" s="209" t="s">
        <v>13</v>
      </c>
      <c r="O265" s="321">
        <f t="shared" si="148"/>
        <v>0</v>
      </c>
      <c r="P265" s="321">
        <f t="shared" si="149"/>
        <v>0</v>
      </c>
    </row>
    <row r="266" spans="1:16" x14ac:dyDescent="0.4">
      <c r="A266" s="310" t="s">
        <v>153</v>
      </c>
      <c r="B266" s="241" t="s">
        <v>153</v>
      </c>
      <c r="C266" s="310" t="s">
        <v>153</v>
      </c>
      <c r="D266" s="241" t="s">
        <v>153</v>
      </c>
      <c r="E266" s="314" t="str">
        <f t="shared" ca="1" si="136"/>
        <v xml:space="preserve"> </v>
      </c>
      <c r="F266" s="242" t="b">
        <f t="shared" si="137"/>
        <v>0</v>
      </c>
      <c r="G266" s="316" t="str">
        <f t="shared" ca="1" si="144"/>
        <v xml:space="preserve"> </v>
      </c>
      <c r="H266" s="244" t="b">
        <f t="shared" si="145"/>
        <v>0</v>
      </c>
      <c r="I266" s="316" t="str">
        <f t="shared" ca="1" si="146"/>
        <v xml:space="preserve"> </v>
      </c>
      <c r="J266" s="244" t="b">
        <f t="shared" si="147"/>
        <v>0</v>
      </c>
      <c r="K266" s="210">
        <v>51040307</v>
      </c>
      <c r="L266" s="209"/>
      <c r="M266" s="190" t="s">
        <v>411</v>
      </c>
      <c r="N266" s="209" t="s">
        <v>13</v>
      </c>
      <c r="O266" s="321">
        <f t="shared" si="148"/>
        <v>0</v>
      </c>
      <c r="P266" s="321">
        <f t="shared" si="149"/>
        <v>0</v>
      </c>
    </row>
    <row r="267" spans="1:16" x14ac:dyDescent="0.4">
      <c r="A267" s="310" t="s">
        <v>153</v>
      </c>
      <c r="B267" s="241" t="s">
        <v>153</v>
      </c>
      <c r="C267" s="310" t="s">
        <v>153</v>
      </c>
      <c r="D267" s="241" t="s">
        <v>153</v>
      </c>
      <c r="E267" s="314" t="str">
        <f t="shared" ca="1" si="136"/>
        <v xml:space="preserve"> </v>
      </c>
      <c r="F267" s="242" t="b">
        <f t="shared" si="137"/>
        <v>0</v>
      </c>
      <c r="G267" s="316" t="str">
        <f t="shared" ca="1" si="144"/>
        <v xml:space="preserve"> </v>
      </c>
      <c r="H267" s="244" t="b">
        <f t="shared" si="145"/>
        <v>0</v>
      </c>
      <c r="I267" s="316" t="str">
        <f t="shared" ca="1" si="146"/>
        <v xml:space="preserve"> </v>
      </c>
      <c r="J267" s="244" t="b">
        <f t="shared" si="147"/>
        <v>0</v>
      </c>
      <c r="K267" s="210">
        <v>51040308</v>
      </c>
      <c r="L267" s="209"/>
      <c r="M267" s="190" t="s">
        <v>412</v>
      </c>
      <c r="N267" s="209" t="s">
        <v>13</v>
      </c>
      <c r="O267" s="321">
        <f t="shared" si="148"/>
        <v>0</v>
      </c>
      <c r="P267" s="321">
        <f t="shared" si="149"/>
        <v>0</v>
      </c>
    </row>
    <row r="268" spans="1:16" x14ac:dyDescent="0.4">
      <c r="A268" s="310" t="s">
        <v>153</v>
      </c>
      <c r="B268" s="241" t="s">
        <v>153</v>
      </c>
      <c r="C268" s="310" t="s">
        <v>153</v>
      </c>
      <c r="D268" s="241" t="s">
        <v>153</v>
      </c>
      <c r="E268" s="314" t="str">
        <f t="shared" ca="1" si="136"/>
        <v xml:space="preserve"> </v>
      </c>
      <c r="F268" s="242" t="b">
        <f t="shared" si="137"/>
        <v>0</v>
      </c>
      <c r="G268" s="316" t="str">
        <f t="shared" ca="1" si="144"/>
        <v xml:space="preserve"> </v>
      </c>
      <c r="H268" s="244" t="b">
        <f t="shared" si="145"/>
        <v>0</v>
      </c>
      <c r="I268" s="316" t="str">
        <f t="shared" ca="1" si="146"/>
        <v xml:space="preserve"> </v>
      </c>
      <c r="J268" s="244" t="b">
        <f t="shared" si="147"/>
        <v>0</v>
      </c>
      <c r="K268" s="210">
        <v>51040309</v>
      </c>
      <c r="L268" s="209" t="s">
        <v>175</v>
      </c>
      <c r="M268" s="190" t="s">
        <v>413</v>
      </c>
      <c r="N268" s="209" t="s">
        <v>13</v>
      </c>
      <c r="O268" s="321">
        <f t="shared" si="148"/>
        <v>0</v>
      </c>
      <c r="P268" s="321">
        <f t="shared" si="149"/>
        <v>0</v>
      </c>
    </row>
    <row r="269" spans="1:16" x14ac:dyDescent="0.4">
      <c r="A269" s="310" t="s">
        <v>153</v>
      </c>
      <c r="B269" s="241" t="s">
        <v>153</v>
      </c>
      <c r="C269" s="310" t="s">
        <v>153</v>
      </c>
      <c r="D269" s="241" t="s">
        <v>153</v>
      </c>
      <c r="E269" s="314" t="str">
        <f t="shared" ca="1" si="136"/>
        <v xml:space="preserve"> </v>
      </c>
      <c r="F269" s="242" t="b">
        <f t="shared" si="137"/>
        <v>0</v>
      </c>
      <c r="G269" s="316" t="str">
        <f t="shared" ca="1" si="144"/>
        <v xml:space="preserve"> </v>
      </c>
      <c r="H269" s="244" t="b">
        <f t="shared" si="145"/>
        <v>0</v>
      </c>
      <c r="I269" s="316" t="str">
        <f t="shared" ca="1" si="146"/>
        <v xml:space="preserve"> </v>
      </c>
      <c r="J269" s="244" t="b">
        <f t="shared" si="147"/>
        <v>0</v>
      </c>
      <c r="K269" s="210">
        <v>51040310</v>
      </c>
      <c r="L269" s="209"/>
      <c r="M269" s="190" t="s">
        <v>414</v>
      </c>
      <c r="N269" s="209" t="s">
        <v>13</v>
      </c>
      <c r="O269" s="321">
        <f t="shared" si="148"/>
        <v>0</v>
      </c>
      <c r="P269" s="321">
        <f t="shared" si="149"/>
        <v>0</v>
      </c>
    </row>
    <row r="270" spans="1:16" x14ac:dyDescent="0.4">
      <c r="A270" s="310" t="s">
        <v>153</v>
      </c>
      <c r="B270" s="241" t="s">
        <v>153</v>
      </c>
      <c r="C270" s="310" t="s">
        <v>153</v>
      </c>
      <c r="D270" s="241" t="s">
        <v>153</v>
      </c>
      <c r="E270" s="314" t="str">
        <f t="shared" ca="1" si="136"/>
        <v xml:space="preserve"> </v>
      </c>
      <c r="F270" s="242" t="b">
        <f t="shared" si="137"/>
        <v>0</v>
      </c>
      <c r="G270" s="316" t="str">
        <f t="shared" ca="1" si="144"/>
        <v xml:space="preserve"> </v>
      </c>
      <c r="H270" s="244" t="b">
        <f t="shared" si="145"/>
        <v>0</v>
      </c>
      <c r="I270" s="316" t="str">
        <f t="shared" ca="1" si="146"/>
        <v xml:space="preserve"> </v>
      </c>
      <c r="J270" s="244" t="b">
        <f t="shared" si="147"/>
        <v>0</v>
      </c>
      <c r="K270" s="210">
        <v>51040311</v>
      </c>
      <c r="L270" s="209"/>
      <c r="M270" s="190" t="s">
        <v>415</v>
      </c>
      <c r="N270" s="209" t="s">
        <v>13</v>
      </c>
      <c r="O270" s="321">
        <f t="shared" si="148"/>
        <v>0</v>
      </c>
      <c r="P270" s="321">
        <f t="shared" si="149"/>
        <v>0</v>
      </c>
    </row>
    <row r="271" spans="1:16" x14ac:dyDescent="0.4">
      <c r="A271" s="310" t="s">
        <v>153</v>
      </c>
      <c r="B271" s="241" t="s">
        <v>153</v>
      </c>
      <c r="C271" s="310" t="s">
        <v>153</v>
      </c>
      <c r="D271" s="241" t="s">
        <v>153</v>
      </c>
      <c r="E271" s="314" t="str">
        <f t="shared" ca="1" si="136"/>
        <v xml:space="preserve"> </v>
      </c>
      <c r="F271" s="242" t="b">
        <f t="shared" si="137"/>
        <v>0</v>
      </c>
      <c r="G271" s="316" t="str">
        <f t="shared" ca="1" si="144"/>
        <v xml:space="preserve"> </v>
      </c>
      <c r="H271" s="244" t="b">
        <f t="shared" si="145"/>
        <v>0</v>
      </c>
      <c r="I271" s="316" t="str">
        <f t="shared" ca="1" si="146"/>
        <v xml:space="preserve"> </v>
      </c>
      <c r="J271" s="244" t="b">
        <f t="shared" si="147"/>
        <v>0</v>
      </c>
      <c r="K271" s="210">
        <v>51040396</v>
      </c>
      <c r="L271" s="209"/>
      <c r="M271" s="190" t="s">
        <v>416</v>
      </c>
      <c r="N271" s="209" t="s">
        <v>13</v>
      </c>
      <c r="O271" s="321">
        <f t="shared" si="148"/>
        <v>0</v>
      </c>
      <c r="P271" s="321">
        <f t="shared" si="149"/>
        <v>0</v>
      </c>
    </row>
    <row r="272" spans="1:16" x14ac:dyDescent="0.4">
      <c r="A272" s="310" t="s">
        <v>153</v>
      </c>
      <c r="B272" s="241" t="s">
        <v>153</v>
      </c>
      <c r="C272" s="310" t="s">
        <v>153</v>
      </c>
      <c r="D272" s="241" t="s">
        <v>153</v>
      </c>
      <c r="E272" s="314" t="str">
        <f t="shared" ca="1" si="136"/>
        <v xml:space="preserve"> </v>
      </c>
      <c r="F272" s="242" t="b">
        <f t="shared" si="137"/>
        <v>0</v>
      </c>
      <c r="G272" s="316" t="s">
        <v>153</v>
      </c>
      <c r="H272" s="244" t="s">
        <v>153</v>
      </c>
      <c r="I272" s="316" t="s">
        <v>153</v>
      </c>
      <c r="J272" s="244" t="s">
        <v>153</v>
      </c>
      <c r="L272" s="185"/>
      <c r="M272" s="180" t="s">
        <v>417</v>
      </c>
      <c r="O272" s="321"/>
      <c r="P272" s="321"/>
    </row>
    <row r="273" spans="1:16" x14ac:dyDescent="0.4">
      <c r="A273" s="310" t="s">
        <v>153</v>
      </c>
      <c r="B273" s="241" t="s">
        <v>153</v>
      </c>
      <c r="C273" s="310" t="s">
        <v>153</v>
      </c>
      <c r="D273" s="241" t="s">
        <v>153</v>
      </c>
      <c r="E273" s="314" t="str">
        <f t="shared" ca="1" si="136"/>
        <v xml:space="preserve"> </v>
      </c>
      <c r="F273" s="242" t="b">
        <f t="shared" si="137"/>
        <v>0</v>
      </c>
      <c r="G273" s="316" t="str">
        <f t="shared" ref="G273:G278" ca="1" si="150">IF(H273,COUNTIF(OFFSET(H273,ROW()*-1+3,,ROW()-2),TRUE)," ")</f>
        <v xml:space="preserve"> </v>
      </c>
      <c r="H273" s="244" t="b">
        <f t="shared" ref="H273:H278" si="151">AND(N273="借",O273&lt;&gt;0)</f>
        <v>0</v>
      </c>
      <c r="I273" s="316" t="str">
        <f t="shared" ref="I273:I278" ca="1" si="152">IF(J273,COUNTIF(OFFSET(J273,ROW()*-1+3,,ROW()-2),TRUE)," ")</f>
        <v xml:space="preserve"> </v>
      </c>
      <c r="J273" s="244" t="b">
        <f t="shared" ref="J273:J278" si="153">AND(N273="貸",O273&lt;&gt;0)</f>
        <v>0</v>
      </c>
      <c r="K273" s="210">
        <v>51040501</v>
      </c>
      <c r="L273" s="209"/>
      <c r="M273" s="190" t="s">
        <v>418</v>
      </c>
      <c r="N273" s="209" t="s">
        <v>13</v>
      </c>
      <c r="O273" s="321">
        <f t="shared" ref="O273:O278" si="154">IF(L273="Y",IF($N273="借",SUMPRODUCT((傳票日期&lt;=資產負債表日)*(傳票科目=$K273)*(傳票借方))-SUMPRODUCT((傳票日期&lt;=資產負債表日)*(傳票科目=$K273)*(傳票貸方)),SUMPRODUCT((傳票日期&lt;=資產負債表日)*(傳票科目=$K273)*(傳票貸方))-SUMPRODUCT((傳票日期&lt;=資產負債表日)*(傳票科目=$K273)*(傳票借方))),0)</f>
        <v>0</v>
      </c>
      <c r="P273" s="321">
        <f t="shared" ref="P273:P278" si="155">IF(L273="Y",IF($N273="借",SUMPRODUCT((傳票日期&gt;=損益表起日)*(傳票日期&lt;=損益表訖日)*(傳票科目=$K273)*(傳票借方))-SUMPRODUCT((傳票日期&gt;=損益表起日)*(傳票日期&lt;=損益表訖日)*(傳票科目=$K273)*(傳票貸方)),SUMPRODUCT((傳票日期&gt;=損益表起日)*(傳票日期&lt;=損益表訖日)*(傳票科目=$K273)*(傳票貸方))-SUMPRODUCT((傳票日期&gt;=損益表起日)*(傳票日期&lt;=損益表訖日)*(傳票科目=$K273)*(傳票借方))),0)</f>
        <v>0</v>
      </c>
    </row>
    <row r="274" spans="1:16" x14ac:dyDescent="0.4">
      <c r="A274" s="310" t="s">
        <v>153</v>
      </c>
      <c r="B274" s="241" t="s">
        <v>153</v>
      </c>
      <c r="C274" s="310" t="s">
        <v>153</v>
      </c>
      <c r="D274" s="241" t="s">
        <v>153</v>
      </c>
      <c r="E274" s="314" t="str">
        <f t="shared" ca="1" si="136"/>
        <v xml:space="preserve"> </v>
      </c>
      <c r="F274" s="242" t="b">
        <f t="shared" si="137"/>
        <v>0</v>
      </c>
      <c r="G274" s="316" t="str">
        <f t="shared" ca="1" si="150"/>
        <v xml:space="preserve"> </v>
      </c>
      <c r="H274" s="244" t="b">
        <f t="shared" si="151"/>
        <v>0</v>
      </c>
      <c r="I274" s="316" t="str">
        <f t="shared" ca="1" si="152"/>
        <v xml:space="preserve"> </v>
      </c>
      <c r="J274" s="244" t="b">
        <f t="shared" si="153"/>
        <v>0</v>
      </c>
      <c r="K274" s="210">
        <v>51040502</v>
      </c>
      <c r="L274" s="209"/>
      <c r="M274" s="190" t="s">
        <v>419</v>
      </c>
      <c r="N274" s="209" t="s">
        <v>13</v>
      </c>
      <c r="O274" s="321">
        <f t="shared" si="154"/>
        <v>0</v>
      </c>
      <c r="P274" s="321">
        <f t="shared" si="155"/>
        <v>0</v>
      </c>
    </row>
    <row r="275" spans="1:16" x14ac:dyDescent="0.4">
      <c r="A275" s="310" t="s">
        <v>153</v>
      </c>
      <c r="B275" s="241" t="s">
        <v>153</v>
      </c>
      <c r="C275" s="310" t="s">
        <v>153</v>
      </c>
      <c r="D275" s="241" t="s">
        <v>153</v>
      </c>
      <c r="E275" s="314" t="str">
        <f t="shared" ca="1" si="136"/>
        <v xml:space="preserve"> </v>
      </c>
      <c r="F275" s="242" t="b">
        <f t="shared" si="137"/>
        <v>0</v>
      </c>
      <c r="G275" s="316" t="str">
        <f t="shared" ca="1" si="150"/>
        <v xml:space="preserve"> </v>
      </c>
      <c r="H275" s="244" t="b">
        <f t="shared" si="151"/>
        <v>0</v>
      </c>
      <c r="I275" s="316" t="str">
        <f t="shared" ca="1" si="152"/>
        <v xml:space="preserve"> </v>
      </c>
      <c r="J275" s="244" t="b">
        <f t="shared" si="153"/>
        <v>0</v>
      </c>
      <c r="K275" s="210">
        <v>51040503</v>
      </c>
      <c r="L275" s="209"/>
      <c r="M275" s="190" t="s">
        <v>420</v>
      </c>
      <c r="N275" s="209" t="s">
        <v>13</v>
      </c>
      <c r="O275" s="321">
        <f t="shared" si="154"/>
        <v>0</v>
      </c>
      <c r="P275" s="321">
        <f t="shared" si="155"/>
        <v>0</v>
      </c>
    </row>
    <row r="276" spans="1:16" x14ac:dyDescent="0.4">
      <c r="A276" s="310" t="s">
        <v>153</v>
      </c>
      <c r="B276" s="241" t="s">
        <v>153</v>
      </c>
      <c r="C276" s="310" t="s">
        <v>153</v>
      </c>
      <c r="D276" s="241" t="s">
        <v>153</v>
      </c>
      <c r="E276" s="314" t="str">
        <f t="shared" ca="1" si="136"/>
        <v xml:space="preserve"> </v>
      </c>
      <c r="F276" s="242" t="b">
        <f t="shared" si="137"/>
        <v>0</v>
      </c>
      <c r="G276" s="316" t="str">
        <f t="shared" ca="1" si="150"/>
        <v xml:space="preserve"> </v>
      </c>
      <c r="H276" s="244" t="b">
        <f t="shared" si="151"/>
        <v>0</v>
      </c>
      <c r="I276" s="316" t="str">
        <f t="shared" ca="1" si="152"/>
        <v xml:space="preserve"> </v>
      </c>
      <c r="J276" s="244" t="b">
        <f t="shared" si="153"/>
        <v>0</v>
      </c>
      <c r="K276" s="210">
        <v>51040504</v>
      </c>
      <c r="L276" s="209"/>
      <c r="M276" s="190" t="s">
        <v>421</v>
      </c>
      <c r="N276" s="209" t="s">
        <v>13</v>
      </c>
      <c r="O276" s="321">
        <f t="shared" si="154"/>
        <v>0</v>
      </c>
      <c r="P276" s="321">
        <f t="shared" si="155"/>
        <v>0</v>
      </c>
    </row>
    <row r="277" spans="1:16" x14ac:dyDescent="0.4">
      <c r="A277" s="310" t="s">
        <v>153</v>
      </c>
      <c r="B277" s="241" t="s">
        <v>153</v>
      </c>
      <c r="C277" s="310" t="s">
        <v>153</v>
      </c>
      <c r="D277" s="241" t="s">
        <v>153</v>
      </c>
      <c r="E277" s="314" t="str">
        <f t="shared" ca="1" si="136"/>
        <v xml:space="preserve"> </v>
      </c>
      <c r="F277" s="242" t="b">
        <f t="shared" si="137"/>
        <v>0</v>
      </c>
      <c r="G277" s="316" t="str">
        <f t="shared" ca="1" si="150"/>
        <v xml:space="preserve"> </v>
      </c>
      <c r="H277" s="244" t="b">
        <f t="shared" si="151"/>
        <v>0</v>
      </c>
      <c r="I277" s="316" t="str">
        <f t="shared" ca="1" si="152"/>
        <v xml:space="preserve"> </v>
      </c>
      <c r="J277" s="244" t="b">
        <f t="shared" si="153"/>
        <v>0</v>
      </c>
      <c r="K277" s="210">
        <v>51040505</v>
      </c>
      <c r="L277" s="209"/>
      <c r="M277" s="190" t="s">
        <v>422</v>
      </c>
      <c r="N277" s="209" t="s">
        <v>13</v>
      </c>
      <c r="O277" s="321">
        <f t="shared" si="154"/>
        <v>0</v>
      </c>
      <c r="P277" s="321">
        <f t="shared" si="155"/>
        <v>0</v>
      </c>
    </row>
    <row r="278" spans="1:16" x14ac:dyDescent="0.4">
      <c r="A278" s="310" t="s">
        <v>153</v>
      </c>
      <c r="B278" s="241" t="s">
        <v>153</v>
      </c>
      <c r="C278" s="310" t="s">
        <v>153</v>
      </c>
      <c r="D278" s="241" t="s">
        <v>153</v>
      </c>
      <c r="E278" s="314" t="str">
        <f t="shared" ca="1" si="136"/>
        <v xml:space="preserve"> </v>
      </c>
      <c r="F278" s="242" t="b">
        <f t="shared" si="137"/>
        <v>0</v>
      </c>
      <c r="G278" s="316" t="str">
        <f t="shared" ca="1" si="150"/>
        <v xml:space="preserve"> </v>
      </c>
      <c r="H278" s="244" t="b">
        <f t="shared" si="151"/>
        <v>0</v>
      </c>
      <c r="I278" s="316" t="str">
        <f t="shared" ca="1" si="152"/>
        <v xml:space="preserve"> </v>
      </c>
      <c r="J278" s="244" t="b">
        <f t="shared" si="153"/>
        <v>0</v>
      </c>
      <c r="K278" s="210">
        <v>51040596</v>
      </c>
      <c r="L278" s="209"/>
      <c r="M278" s="190" t="s">
        <v>423</v>
      </c>
      <c r="N278" s="209" t="s">
        <v>13</v>
      </c>
      <c r="O278" s="321">
        <f t="shared" si="154"/>
        <v>0</v>
      </c>
      <c r="P278" s="321">
        <f t="shared" si="155"/>
        <v>0</v>
      </c>
    </row>
    <row r="279" spans="1:16" x14ac:dyDescent="0.4">
      <c r="A279" s="310" t="s">
        <v>153</v>
      </c>
      <c r="B279" s="241" t="s">
        <v>153</v>
      </c>
      <c r="C279" s="310" t="s">
        <v>153</v>
      </c>
      <c r="D279" s="241" t="s">
        <v>153</v>
      </c>
      <c r="E279" s="314" t="str">
        <f t="shared" ca="1" si="136"/>
        <v xml:space="preserve"> </v>
      </c>
      <c r="F279" s="242" t="b">
        <f t="shared" si="137"/>
        <v>0</v>
      </c>
      <c r="G279" s="316" t="s">
        <v>153</v>
      </c>
      <c r="H279" s="244" t="s">
        <v>153</v>
      </c>
      <c r="I279" s="316" t="s">
        <v>153</v>
      </c>
      <c r="J279" s="244" t="s">
        <v>153</v>
      </c>
      <c r="L279" s="185"/>
      <c r="M279" s="180" t="s">
        <v>424</v>
      </c>
      <c r="O279" s="321"/>
      <c r="P279" s="321"/>
    </row>
    <row r="280" spans="1:16" x14ac:dyDescent="0.4">
      <c r="A280" s="310" t="s">
        <v>153</v>
      </c>
      <c r="B280" s="241" t="s">
        <v>153</v>
      </c>
      <c r="C280" s="310" t="s">
        <v>153</v>
      </c>
      <c r="D280" s="241" t="s">
        <v>153</v>
      </c>
      <c r="E280" s="314" t="str">
        <f t="shared" ca="1" si="136"/>
        <v xml:space="preserve"> </v>
      </c>
      <c r="F280" s="242" t="b">
        <f t="shared" si="137"/>
        <v>0</v>
      </c>
      <c r="G280" s="316" t="str">
        <f t="shared" ref="G280:G282" ca="1" si="156">IF(H280,COUNTIF(OFFSET(H280,ROW()*-1+3,,ROW()-2),TRUE)," ")</f>
        <v xml:space="preserve"> </v>
      </c>
      <c r="H280" s="244" t="b">
        <f t="shared" ref="H280:H282" si="157">AND(N280="借",O280&lt;&gt;0)</f>
        <v>0</v>
      </c>
      <c r="I280" s="316" t="str">
        <f t="shared" ref="I280:I282" ca="1" si="158">IF(J280,COUNTIF(OFFSET(J280,ROW()*-1+3,,ROW()-2),TRUE)," ")</f>
        <v xml:space="preserve"> </v>
      </c>
      <c r="J280" s="244" t="b">
        <f t="shared" ref="J280:J282" si="159">AND(N280="貸",O280&lt;&gt;0)</f>
        <v>0</v>
      </c>
      <c r="K280" s="210">
        <v>51040701</v>
      </c>
      <c r="L280" s="209"/>
      <c r="M280" s="190" t="s">
        <v>425</v>
      </c>
      <c r="N280" s="209" t="s">
        <v>13</v>
      </c>
      <c r="O280" s="321">
        <f>IF(L280="Y",IF($N280="借",SUMPRODUCT((傳票日期&lt;=資產負債表日)*(傳票科目=$K280)*(傳票借方))-SUMPRODUCT((傳票日期&lt;=資產負債表日)*(傳票科目=$K280)*(傳票貸方)),SUMPRODUCT((傳票日期&lt;=資產負債表日)*(傳票科目=$K280)*(傳票貸方))-SUMPRODUCT((傳票日期&lt;=資產負債表日)*(傳票科目=$K280)*(傳票借方))),0)</f>
        <v>0</v>
      </c>
      <c r="P280" s="321">
        <f>IF(L280="Y",IF($N280="借",SUMPRODUCT((傳票日期&gt;=損益表起日)*(傳票日期&lt;=損益表訖日)*(傳票科目=$K280)*(傳票借方))-SUMPRODUCT((傳票日期&gt;=損益表起日)*(傳票日期&lt;=損益表訖日)*(傳票科目=$K280)*(傳票貸方)),SUMPRODUCT((傳票日期&gt;=損益表起日)*(傳票日期&lt;=損益表訖日)*(傳票科目=$K280)*(傳票貸方))-SUMPRODUCT((傳票日期&gt;=損益表起日)*(傳票日期&lt;=損益表訖日)*(傳票科目=$K280)*(傳票借方))),0)</f>
        <v>0</v>
      </c>
    </row>
    <row r="281" spans="1:16" x14ac:dyDescent="0.4">
      <c r="A281" s="310" t="s">
        <v>153</v>
      </c>
      <c r="B281" s="241" t="s">
        <v>153</v>
      </c>
      <c r="C281" s="310" t="s">
        <v>153</v>
      </c>
      <c r="D281" s="241" t="s">
        <v>153</v>
      </c>
      <c r="E281" s="314" t="str">
        <f t="shared" ca="1" si="136"/>
        <v xml:space="preserve"> </v>
      </c>
      <c r="F281" s="242" t="b">
        <f t="shared" si="137"/>
        <v>0</v>
      </c>
      <c r="G281" s="316" t="str">
        <f t="shared" ca="1" si="156"/>
        <v xml:space="preserve"> </v>
      </c>
      <c r="H281" s="244" t="b">
        <f t="shared" si="157"/>
        <v>0</v>
      </c>
      <c r="I281" s="316" t="str">
        <f t="shared" ca="1" si="158"/>
        <v xml:space="preserve"> </v>
      </c>
      <c r="J281" s="244" t="b">
        <f t="shared" si="159"/>
        <v>0</v>
      </c>
      <c r="K281" s="210">
        <v>51040702</v>
      </c>
      <c r="L281" s="209"/>
      <c r="M281" s="190" t="s">
        <v>426</v>
      </c>
      <c r="N281" s="209" t="s">
        <v>13</v>
      </c>
      <c r="O281" s="321">
        <f>IF(L281="Y",IF($N281="借",SUMPRODUCT((傳票日期&lt;=資產負債表日)*(傳票科目=$K281)*(傳票借方))-SUMPRODUCT((傳票日期&lt;=資產負債表日)*(傳票科目=$K281)*(傳票貸方)),SUMPRODUCT((傳票日期&lt;=資產負債表日)*(傳票科目=$K281)*(傳票貸方))-SUMPRODUCT((傳票日期&lt;=資產負債表日)*(傳票科目=$K281)*(傳票借方))),0)</f>
        <v>0</v>
      </c>
      <c r="P281" s="321">
        <f>IF(L281="Y",IF($N281="借",SUMPRODUCT((傳票日期&gt;=損益表起日)*(傳票日期&lt;=損益表訖日)*(傳票科目=$K281)*(傳票借方))-SUMPRODUCT((傳票日期&gt;=損益表起日)*(傳票日期&lt;=損益表訖日)*(傳票科目=$K281)*(傳票貸方)),SUMPRODUCT((傳票日期&gt;=損益表起日)*(傳票日期&lt;=損益表訖日)*(傳票科目=$K281)*(傳票貸方))-SUMPRODUCT((傳票日期&gt;=損益表起日)*(傳票日期&lt;=損益表訖日)*(傳票科目=$K281)*(傳票借方))),0)</f>
        <v>0</v>
      </c>
    </row>
    <row r="282" spans="1:16" x14ac:dyDescent="0.4">
      <c r="A282" s="310" t="s">
        <v>153</v>
      </c>
      <c r="B282" s="241" t="s">
        <v>153</v>
      </c>
      <c r="C282" s="310" t="s">
        <v>153</v>
      </c>
      <c r="D282" s="241" t="s">
        <v>153</v>
      </c>
      <c r="E282" s="314" t="str">
        <f t="shared" ca="1" si="136"/>
        <v xml:space="preserve"> </v>
      </c>
      <c r="F282" s="242" t="b">
        <f t="shared" si="137"/>
        <v>0</v>
      </c>
      <c r="G282" s="316" t="str">
        <f t="shared" ca="1" si="156"/>
        <v xml:space="preserve"> </v>
      </c>
      <c r="H282" s="244" t="b">
        <f t="shared" si="157"/>
        <v>0</v>
      </c>
      <c r="I282" s="316" t="str">
        <f t="shared" ca="1" si="158"/>
        <v xml:space="preserve"> </v>
      </c>
      <c r="J282" s="244" t="b">
        <f t="shared" si="159"/>
        <v>0</v>
      </c>
      <c r="K282" s="210">
        <v>51040796</v>
      </c>
      <c r="L282" s="209"/>
      <c r="M282" s="190" t="s">
        <v>427</v>
      </c>
      <c r="N282" s="209" t="s">
        <v>13</v>
      </c>
      <c r="O282" s="321">
        <f>IF(L282="Y",IF($N282="借",SUMPRODUCT((傳票日期&lt;=資產負債表日)*(傳票科目=$K282)*(傳票借方))-SUMPRODUCT((傳票日期&lt;=資產負債表日)*(傳票科目=$K282)*(傳票貸方)),SUMPRODUCT((傳票日期&lt;=資產負債表日)*(傳票科目=$K282)*(傳票貸方))-SUMPRODUCT((傳票日期&lt;=資產負債表日)*(傳票科目=$K282)*(傳票借方))),0)</f>
        <v>0</v>
      </c>
      <c r="P282" s="321">
        <f>IF(L282="Y",IF($N282="借",SUMPRODUCT((傳票日期&gt;=損益表起日)*(傳票日期&lt;=損益表訖日)*(傳票科目=$K282)*(傳票借方))-SUMPRODUCT((傳票日期&gt;=損益表起日)*(傳票日期&lt;=損益表訖日)*(傳票科目=$K282)*(傳票貸方)),SUMPRODUCT((傳票日期&gt;=損益表起日)*(傳票日期&lt;=損益表訖日)*(傳票科目=$K282)*(傳票貸方))-SUMPRODUCT((傳票日期&gt;=損益表起日)*(傳票日期&lt;=損益表訖日)*(傳票科目=$K282)*(傳票借方))),0)</f>
        <v>0</v>
      </c>
    </row>
    <row r="283" spans="1:16" x14ac:dyDescent="0.4">
      <c r="A283" s="310" t="s">
        <v>153</v>
      </c>
      <c r="B283" s="241" t="s">
        <v>153</v>
      </c>
      <c r="C283" s="310" t="s">
        <v>153</v>
      </c>
      <c r="D283" s="241" t="s">
        <v>153</v>
      </c>
      <c r="E283" s="314" t="str">
        <f t="shared" ca="1" si="136"/>
        <v xml:space="preserve"> </v>
      </c>
      <c r="F283" s="242" t="b">
        <f t="shared" si="137"/>
        <v>0</v>
      </c>
      <c r="G283" s="316" t="s">
        <v>153</v>
      </c>
      <c r="H283" s="244" t="s">
        <v>153</v>
      </c>
      <c r="I283" s="316" t="s">
        <v>153</v>
      </c>
      <c r="J283" s="244" t="s">
        <v>153</v>
      </c>
      <c r="L283" s="185"/>
      <c r="M283" s="180" t="s">
        <v>428</v>
      </c>
      <c r="O283" s="321"/>
      <c r="P283" s="321"/>
    </row>
    <row r="284" spans="1:16" x14ac:dyDescent="0.4">
      <c r="A284" s="310" t="s">
        <v>153</v>
      </c>
      <c r="B284" s="241" t="s">
        <v>153</v>
      </c>
      <c r="C284" s="310" t="s">
        <v>153</v>
      </c>
      <c r="D284" s="241" t="s">
        <v>153</v>
      </c>
      <c r="E284" s="314" t="str">
        <f t="shared" ca="1" si="136"/>
        <v xml:space="preserve"> </v>
      </c>
      <c r="F284" s="242" t="b">
        <f t="shared" si="137"/>
        <v>0</v>
      </c>
      <c r="G284" s="316" t="str">
        <f t="shared" ref="G284:G294" ca="1" si="160">IF(H284,COUNTIF(OFFSET(H284,ROW()*-1+3,,ROW()-2),TRUE)," ")</f>
        <v xml:space="preserve"> </v>
      </c>
      <c r="H284" s="244" t="b">
        <f t="shared" ref="H284:H294" si="161">AND(N284="借",O284&lt;&gt;0)</f>
        <v>0</v>
      </c>
      <c r="I284" s="316" t="str">
        <f t="shared" ref="I284:I294" ca="1" si="162">IF(J284,COUNTIF(OFFSET(J284,ROW()*-1+3,,ROW()-2),TRUE)," ")</f>
        <v xml:space="preserve"> </v>
      </c>
      <c r="J284" s="244" t="b">
        <f t="shared" ref="J284:J294" si="163">AND(N284="貸",O284&lt;&gt;0)</f>
        <v>0</v>
      </c>
      <c r="K284" s="210">
        <v>51040901</v>
      </c>
      <c r="L284" s="209"/>
      <c r="M284" s="190" t="s">
        <v>429</v>
      </c>
      <c r="N284" s="209" t="s">
        <v>13</v>
      </c>
      <c r="O284" s="321">
        <f t="shared" ref="O284:O294" si="164">IF(L284="Y",IF($N284="借",SUMPRODUCT((傳票日期&lt;=資產負債表日)*(傳票科目=$K284)*(傳票借方))-SUMPRODUCT((傳票日期&lt;=資產負債表日)*(傳票科目=$K284)*(傳票貸方)),SUMPRODUCT((傳票日期&lt;=資產負債表日)*(傳票科目=$K284)*(傳票貸方))-SUMPRODUCT((傳票日期&lt;=資產負債表日)*(傳票科目=$K284)*(傳票借方))),0)</f>
        <v>0</v>
      </c>
      <c r="P284" s="321">
        <f t="shared" ref="P284:P294" si="165">IF(L284="Y",IF($N284="借",SUMPRODUCT((傳票日期&gt;=損益表起日)*(傳票日期&lt;=損益表訖日)*(傳票科目=$K284)*(傳票借方))-SUMPRODUCT((傳票日期&gt;=損益表起日)*(傳票日期&lt;=損益表訖日)*(傳票科目=$K284)*(傳票貸方)),SUMPRODUCT((傳票日期&gt;=損益表起日)*(傳票日期&lt;=損益表訖日)*(傳票科目=$K284)*(傳票貸方))-SUMPRODUCT((傳票日期&gt;=損益表起日)*(傳票日期&lt;=損益表訖日)*(傳票科目=$K284)*(傳票借方))),0)</f>
        <v>0</v>
      </c>
    </row>
    <row r="285" spans="1:16" x14ac:dyDescent="0.4">
      <c r="A285" s="310" t="s">
        <v>153</v>
      </c>
      <c r="B285" s="241" t="s">
        <v>153</v>
      </c>
      <c r="C285" s="310" t="s">
        <v>153</v>
      </c>
      <c r="D285" s="241" t="s">
        <v>153</v>
      </c>
      <c r="E285" s="314" t="str">
        <f t="shared" ca="1" si="136"/>
        <v xml:space="preserve"> </v>
      </c>
      <c r="F285" s="242" t="b">
        <f t="shared" si="137"/>
        <v>0</v>
      </c>
      <c r="G285" s="316" t="str">
        <f t="shared" ca="1" si="160"/>
        <v xml:space="preserve"> </v>
      </c>
      <c r="H285" s="244" t="b">
        <f t="shared" si="161"/>
        <v>0</v>
      </c>
      <c r="I285" s="316" t="str">
        <f t="shared" ca="1" si="162"/>
        <v xml:space="preserve"> </v>
      </c>
      <c r="J285" s="244" t="b">
        <f t="shared" si="163"/>
        <v>0</v>
      </c>
      <c r="K285" s="210">
        <v>51040902</v>
      </c>
      <c r="L285" s="209"/>
      <c r="M285" s="190" t="s">
        <v>430</v>
      </c>
      <c r="N285" s="209" t="s">
        <v>13</v>
      </c>
      <c r="O285" s="321">
        <f t="shared" si="164"/>
        <v>0</v>
      </c>
      <c r="P285" s="321">
        <f t="shared" si="165"/>
        <v>0</v>
      </c>
    </row>
    <row r="286" spans="1:16" x14ac:dyDescent="0.4">
      <c r="A286" s="310" t="s">
        <v>153</v>
      </c>
      <c r="B286" s="241" t="s">
        <v>153</v>
      </c>
      <c r="C286" s="310" t="s">
        <v>153</v>
      </c>
      <c r="D286" s="241" t="s">
        <v>153</v>
      </c>
      <c r="E286" s="314" t="str">
        <f t="shared" ca="1" si="136"/>
        <v xml:space="preserve"> </v>
      </c>
      <c r="F286" s="242" t="b">
        <f t="shared" si="137"/>
        <v>0</v>
      </c>
      <c r="G286" s="316" t="str">
        <f t="shared" ca="1" si="160"/>
        <v xml:space="preserve"> </v>
      </c>
      <c r="H286" s="244" t="b">
        <f t="shared" si="161"/>
        <v>0</v>
      </c>
      <c r="I286" s="316" t="str">
        <f t="shared" ca="1" si="162"/>
        <v xml:space="preserve"> </v>
      </c>
      <c r="J286" s="244" t="b">
        <f t="shared" si="163"/>
        <v>0</v>
      </c>
      <c r="K286" s="210">
        <v>51040903</v>
      </c>
      <c r="L286" s="209"/>
      <c r="M286" s="190" t="s">
        <v>431</v>
      </c>
      <c r="N286" s="209" t="s">
        <v>13</v>
      </c>
      <c r="O286" s="321">
        <f t="shared" si="164"/>
        <v>0</v>
      </c>
      <c r="P286" s="321">
        <f t="shared" si="165"/>
        <v>0</v>
      </c>
    </row>
    <row r="287" spans="1:16" x14ac:dyDescent="0.4">
      <c r="A287" s="310" t="s">
        <v>153</v>
      </c>
      <c r="B287" s="241" t="s">
        <v>153</v>
      </c>
      <c r="C287" s="310" t="s">
        <v>153</v>
      </c>
      <c r="D287" s="241" t="s">
        <v>153</v>
      </c>
      <c r="E287" s="314" t="str">
        <f t="shared" ca="1" si="136"/>
        <v xml:space="preserve"> </v>
      </c>
      <c r="F287" s="242" t="b">
        <f t="shared" si="137"/>
        <v>0</v>
      </c>
      <c r="G287" s="316" t="str">
        <f t="shared" ca="1" si="160"/>
        <v xml:space="preserve"> </v>
      </c>
      <c r="H287" s="244" t="b">
        <f t="shared" si="161"/>
        <v>0</v>
      </c>
      <c r="I287" s="316" t="str">
        <f t="shared" ca="1" si="162"/>
        <v xml:space="preserve"> </v>
      </c>
      <c r="J287" s="244" t="b">
        <f t="shared" si="163"/>
        <v>0</v>
      </c>
      <c r="K287" s="210">
        <v>51040904</v>
      </c>
      <c r="L287" s="209"/>
      <c r="M287" s="190" t="s">
        <v>432</v>
      </c>
      <c r="N287" s="209" t="s">
        <v>13</v>
      </c>
      <c r="O287" s="321">
        <f t="shared" si="164"/>
        <v>0</v>
      </c>
      <c r="P287" s="321">
        <f t="shared" si="165"/>
        <v>0</v>
      </c>
    </row>
    <row r="288" spans="1:16" x14ac:dyDescent="0.4">
      <c r="A288" s="310" t="s">
        <v>153</v>
      </c>
      <c r="B288" s="241" t="s">
        <v>153</v>
      </c>
      <c r="C288" s="310" t="s">
        <v>153</v>
      </c>
      <c r="D288" s="241" t="s">
        <v>153</v>
      </c>
      <c r="E288" s="314" t="str">
        <f t="shared" ca="1" si="136"/>
        <v xml:space="preserve"> </v>
      </c>
      <c r="F288" s="242" t="b">
        <f t="shared" si="137"/>
        <v>0</v>
      </c>
      <c r="G288" s="316" t="str">
        <f t="shared" ca="1" si="160"/>
        <v xml:space="preserve"> </v>
      </c>
      <c r="H288" s="244" t="b">
        <f t="shared" si="161"/>
        <v>0</v>
      </c>
      <c r="I288" s="316" t="str">
        <f t="shared" ca="1" si="162"/>
        <v xml:space="preserve"> </v>
      </c>
      <c r="J288" s="244" t="b">
        <f t="shared" si="163"/>
        <v>0</v>
      </c>
      <c r="K288" s="210">
        <v>51040905</v>
      </c>
      <c r="L288" s="209"/>
      <c r="M288" s="190" t="s">
        <v>433</v>
      </c>
      <c r="N288" s="209" t="s">
        <v>13</v>
      </c>
      <c r="O288" s="321">
        <f t="shared" si="164"/>
        <v>0</v>
      </c>
      <c r="P288" s="321">
        <f t="shared" si="165"/>
        <v>0</v>
      </c>
    </row>
    <row r="289" spans="1:16" x14ac:dyDescent="0.4">
      <c r="A289" s="310" t="s">
        <v>153</v>
      </c>
      <c r="B289" s="241" t="s">
        <v>153</v>
      </c>
      <c r="C289" s="310" t="s">
        <v>153</v>
      </c>
      <c r="D289" s="241" t="s">
        <v>153</v>
      </c>
      <c r="E289" s="314" t="str">
        <f t="shared" ca="1" si="136"/>
        <v xml:space="preserve"> </v>
      </c>
      <c r="F289" s="242" t="b">
        <f t="shared" si="137"/>
        <v>0</v>
      </c>
      <c r="G289" s="316" t="str">
        <f t="shared" ca="1" si="160"/>
        <v xml:space="preserve"> </v>
      </c>
      <c r="H289" s="244" t="b">
        <f t="shared" si="161"/>
        <v>0</v>
      </c>
      <c r="I289" s="316" t="str">
        <f t="shared" ca="1" si="162"/>
        <v xml:space="preserve"> </v>
      </c>
      <c r="J289" s="244" t="b">
        <f t="shared" si="163"/>
        <v>0</v>
      </c>
      <c r="K289" s="210">
        <v>51040906</v>
      </c>
      <c r="L289" s="209"/>
      <c r="M289" s="190" t="s">
        <v>434</v>
      </c>
      <c r="N289" s="209" t="s">
        <v>13</v>
      </c>
      <c r="O289" s="321">
        <f t="shared" si="164"/>
        <v>0</v>
      </c>
      <c r="P289" s="321">
        <f t="shared" si="165"/>
        <v>0</v>
      </c>
    </row>
    <row r="290" spans="1:16" x14ac:dyDescent="0.4">
      <c r="A290" s="310" t="s">
        <v>153</v>
      </c>
      <c r="B290" s="241" t="s">
        <v>153</v>
      </c>
      <c r="C290" s="310" t="s">
        <v>153</v>
      </c>
      <c r="D290" s="241" t="s">
        <v>153</v>
      </c>
      <c r="E290" s="314" t="str">
        <f t="shared" ca="1" si="136"/>
        <v xml:space="preserve"> </v>
      </c>
      <c r="F290" s="242" t="b">
        <f t="shared" si="137"/>
        <v>0</v>
      </c>
      <c r="G290" s="316" t="str">
        <f t="shared" ca="1" si="160"/>
        <v xml:space="preserve"> </v>
      </c>
      <c r="H290" s="244" t="b">
        <f t="shared" si="161"/>
        <v>0</v>
      </c>
      <c r="I290" s="316" t="str">
        <f t="shared" ca="1" si="162"/>
        <v xml:space="preserve"> </v>
      </c>
      <c r="J290" s="244" t="b">
        <f t="shared" si="163"/>
        <v>0</v>
      </c>
      <c r="K290" s="210">
        <v>51040907</v>
      </c>
      <c r="L290" s="209"/>
      <c r="M290" s="190" t="s">
        <v>435</v>
      </c>
      <c r="N290" s="209" t="s">
        <v>13</v>
      </c>
      <c r="O290" s="321">
        <f t="shared" si="164"/>
        <v>0</v>
      </c>
      <c r="P290" s="321">
        <f t="shared" si="165"/>
        <v>0</v>
      </c>
    </row>
    <row r="291" spans="1:16" x14ac:dyDescent="0.4">
      <c r="A291" s="310" t="s">
        <v>153</v>
      </c>
      <c r="B291" s="241" t="s">
        <v>153</v>
      </c>
      <c r="C291" s="310" t="s">
        <v>153</v>
      </c>
      <c r="D291" s="241" t="s">
        <v>153</v>
      </c>
      <c r="E291" s="314" t="str">
        <f t="shared" ca="1" si="136"/>
        <v xml:space="preserve"> </v>
      </c>
      <c r="F291" s="242" t="b">
        <f t="shared" si="137"/>
        <v>0</v>
      </c>
      <c r="G291" s="316" t="str">
        <f t="shared" ca="1" si="160"/>
        <v xml:space="preserve"> </v>
      </c>
      <c r="H291" s="244" t="b">
        <f t="shared" si="161"/>
        <v>0</v>
      </c>
      <c r="I291" s="316" t="str">
        <f t="shared" ca="1" si="162"/>
        <v xml:space="preserve"> </v>
      </c>
      <c r="J291" s="244" t="b">
        <f t="shared" si="163"/>
        <v>0</v>
      </c>
      <c r="K291" s="210">
        <v>51040908</v>
      </c>
      <c r="L291" s="209"/>
      <c r="M291" s="190" t="s">
        <v>436</v>
      </c>
      <c r="N291" s="209" t="s">
        <v>13</v>
      </c>
      <c r="O291" s="321">
        <f t="shared" si="164"/>
        <v>0</v>
      </c>
      <c r="P291" s="321">
        <f t="shared" si="165"/>
        <v>0</v>
      </c>
    </row>
    <row r="292" spans="1:16" x14ac:dyDescent="0.4">
      <c r="A292" s="310" t="s">
        <v>153</v>
      </c>
      <c r="B292" s="241" t="s">
        <v>153</v>
      </c>
      <c r="C292" s="310" t="s">
        <v>153</v>
      </c>
      <c r="D292" s="241" t="s">
        <v>153</v>
      </c>
      <c r="E292" s="314" t="str">
        <f t="shared" ca="1" si="136"/>
        <v xml:space="preserve"> </v>
      </c>
      <c r="F292" s="242" t="b">
        <f t="shared" si="137"/>
        <v>0</v>
      </c>
      <c r="G292" s="316" t="str">
        <f t="shared" ca="1" si="160"/>
        <v xml:space="preserve"> </v>
      </c>
      <c r="H292" s="244" t="b">
        <f t="shared" si="161"/>
        <v>0</v>
      </c>
      <c r="I292" s="316" t="str">
        <f t="shared" ca="1" si="162"/>
        <v xml:space="preserve"> </v>
      </c>
      <c r="J292" s="244" t="b">
        <f t="shared" si="163"/>
        <v>0</v>
      </c>
      <c r="K292" s="210">
        <v>51040909</v>
      </c>
      <c r="L292" s="209"/>
      <c r="M292" s="190" t="s">
        <v>437</v>
      </c>
      <c r="N292" s="209" t="s">
        <v>13</v>
      </c>
      <c r="O292" s="321">
        <f t="shared" si="164"/>
        <v>0</v>
      </c>
      <c r="P292" s="321">
        <f t="shared" si="165"/>
        <v>0</v>
      </c>
    </row>
    <row r="293" spans="1:16" x14ac:dyDescent="0.4">
      <c r="A293" s="310" t="s">
        <v>153</v>
      </c>
      <c r="B293" s="241" t="s">
        <v>153</v>
      </c>
      <c r="C293" s="310" t="s">
        <v>153</v>
      </c>
      <c r="D293" s="241" t="s">
        <v>153</v>
      </c>
      <c r="E293" s="314" t="str">
        <f t="shared" ca="1" si="136"/>
        <v xml:space="preserve"> </v>
      </c>
      <c r="F293" s="242" t="b">
        <f t="shared" si="137"/>
        <v>0</v>
      </c>
      <c r="G293" s="316" t="str">
        <f t="shared" ca="1" si="160"/>
        <v xml:space="preserve"> </v>
      </c>
      <c r="H293" s="244" t="b">
        <f t="shared" si="161"/>
        <v>0</v>
      </c>
      <c r="I293" s="316" t="str">
        <f t="shared" ca="1" si="162"/>
        <v xml:space="preserve"> </v>
      </c>
      <c r="J293" s="244" t="b">
        <f t="shared" si="163"/>
        <v>0</v>
      </c>
      <c r="K293" s="210">
        <v>51040910</v>
      </c>
      <c r="L293" s="209"/>
      <c r="M293" s="190" t="s">
        <v>438</v>
      </c>
      <c r="N293" s="209" t="s">
        <v>13</v>
      </c>
      <c r="O293" s="321">
        <f t="shared" si="164"/>
        <v>0</v>
      </c>
      <c r="P293" s="321">
        <f t="shared" si="165"/>
        <v>0</v>
      </c>
    </row>
    <row r="294" spans="1:16" x14ac:dyDescent="0.4">
      <c r="A294" s="310" t="s">
        <v>153</v>
      </c>
      <c r="B294" s="241" t="s">
        <v>153</v>
      </c>
      <c r="C294" s="310" t="s">
        <v>153</v>
      </c>
      <c r="D294" s="241" t="s">
        <v>153</v>
      </c>
      <c r="E294" s="314" t="str">
        <f t="shared" ca="1" si="136"/>
        <v xml:space="preserve"> </v>
      </c>
      <c r="F294" s="242" t="b">
        <f t="shared" si="137"/>
        <v>0</v>
      </c>
      <c r="G294" s="316" t="str">
        <f t="shared" ca="1" si="160"/>
        <v xml:space="preserve"> </v>
      </c>
      <c r="H294" s="244" t="b">
        <f t="shared" si="161"/>
        <v>0</v>
      </c>
      <c r="I294" s="316" t="str">
        <f t="shared" ca="1" si="162"/>
        <v xml:space="preserve"> </v>
      </c>
      <c r="J294" s="244" t="b">
        <f t="shared" si="163"/>
        <v>0</v>
      </c>
      <c r="K294" s="210">
        <v>51040996</v>
      </c>
      <c r="L294" s="209"/>
      <c r="M294" s="190" t="s">
        <v>439</v>
      </c>
      <c r="N294" s="209" t="s">
        <v>13</v>
      </c>
      <c r="O294" s="321">
        <f t="shared" si="164"/>
        <v>0</v>
      </c>
      <c r="P294" s="321">
        <f t="shared" si="165"/>
        <v>0</v>
      </c>
    </row>
    <row r="295" spans="1:16" x14ac:dyDescent="0.4">
      <c r="A295" s="310" t="s">
        <v>153</v>
      </c>
      <c r="B295" s="241" t="s">
        <v>153</v>
      </c>
      <c r="C295" s="310" t="s">
        <v>153</v>
      </c>
      <c r="D295" s="241" t="s">
        <v>153</v>
      </c>
      <c r="E295" s="314" t="str">
        <f t="shared" ca="1" si="136"/>
        <v xml:space="preserve"> </v>
      </c>
      <c r="F295" s="242" t="b">
        <f t="shared" si="137"/>
        <v>0</v>
      </c>
      <c r="G295" s="316" t="s">
        <v>153</v>
      </c>
      <c r="H295" s="244" t="s">
        <v>153</v>
      </c>
      <c r="I295" s="316" t="s">
        <v>153</v>
      </c>
      <c r="J295" s="244" t="s">
        <v>153</v>
      </c>
      <c r="L295" s="185"/>
      <c r="M295" s="180" t="s">
        <v>440</v>
      </c>
      <c r="O295" s="321"/>
      <c r="P295" s="321"/>
    </row>
    <row r="296" spans="1:16" x14ac:dyDescent="0.4">
      <c r="A296" s="310" t="s">
        <v>153</v>
      </c>
      <c r="B296" s="241" t="s">
        <v>153</v>
      </c>
      <c r="C296" s="310" t="s">
        <v>153</v>
      </c>
      <c r="D296" s="241" t="s">
        <v>153</v>
      </c>
      <c r="E296" s="314" t="str">
        <f t="shared" ca="1" si="136"/>
        <v xml:space="preserve"> </v>
      </c>
      <c r="F296" s="242" t="b">
        <f t="shared" si="137"/>
        <v>0</v>
      </c>
      <c r="G296" s="316" t="str">
        <f t="shared" ref="G296:G298" ca="1" si="166">IF(H296,COUNTIF(OFFSET(H296,ROW()*-1+3,,ROW()-2),TRUE)," ")</f>
        <v xml:space="preserve"> </v>
      </c>
      <c r="H296" s="244" t="b">
        <f t="shared" ref="H296:H298" si="167">AND(N296="借",O296&lt;&gt;0)</f>
        <v>0</v>
      </c>
      <c r="I296" s="316" t="str">
        <f t="shared" ref="I296:I298" ca="1" si="168">IF(J296,COUNTIF(OFFSET(J296,ROW()*-1+3,,ROW()-2),TRUE)," ")</f>
        <v xml:space="preserve"> </v>
      </c>
      <c r="J296" s="244" t="b">
        <f t="shared" ref="J296:J298" si="169">AND(N296="貸",O296&lt;&gt;0)</f>
        <v>0</v>
      </c>
      <c r="K296" s="210">
        <v>51049601</v>
      </c>
      <c r="L296" s="209"/>
      <c r="M296" s="190" t="s">
        <v>441</v>
      </c>
      <c r="N296" s="209" t="s">
        <v>13</v>
      </c>
      <c r="O296" s="321">
        <f>IF(L296="Y",IF($N296="借",SUMPRODUCT((傳票日期&lt;=資產負債表日)*(傳票科目=$K296)*(傳票借方))-SUMPRODUCT((傳票日期&lt;=資產負債表日)*(傳票科目=$K296)*(傳票貸方)),SUMPRODUCT((傳票日期&lt;=資產負債表日)*(傳票科目=$K296)*(傳票貸方))-SUMPRODUCT((傳票日期&lt;=資產負債表日)*(傳票科目=$K296)*(傳票借方))),0)</f>
        <v>0</v>
      </c>
      <c r="P296" s="321">
        <f>IF(L296="Y",IF($N296="借",SUMPRODUCT((傳票日期&gt;=損益表起日)*(傳票日期&lt;=損益表訖日)*(傳票科目=$K296)*(傳票借方))-SUMPRODUCT((傳票日期&gt;=損益表起日)*(傳票日期&lt;=損益表訖日)*(傳票科目=$K296)*(傳票貸方)),SUMPRODUCT((傳票日期&gt;=損益表起日)*(傳票日期&lt;=損益表訖日)*(傳票科目=$K296)*(傳票貸方))-SUMPRODUCT((傳票日期&gt;=損益表起日)*(傳票日期&lt;=損益表訖日)*(傳票科目=$K296)*(傳票借方))),0)</f>
        <v>0</v>
      </c>
    </row>
    <row r="297" spans="1:16" x14ac:dyDescent="0.4">
      <c r="A297" s="310" t="s">
        <v>153</v>
      </c>
      <c r="B297" s="241" t="s">
        <v>153</v>
      </c>
      <c r="C297" s="310" t="s">
        <v>153</v>
      </c>
      <c r="D297" s="241" t="s">
        <v>153</v>
      </c>
      <c r="E297" s="314" t="str">
        <f t="shared" ca="1" si="136"/>
        <v xml:space="preserve"> </v>
      </c>
      <c r="F297" s="242" t="b">
        <f t="shared" si="137"/>
        <v>0</v>
      </c>
      <c r="G297" s="316" t="str">
        <f t="shared" ca="1" si="166"/>
        <v xml:space="preserve"> </v>
      </c>
      <c r="H297" s="244" t="b">
        <f t="shared" si="167"/>
        <v>0</v>
      </c>
      <c r="I297" s="316" t="str">
        <f t="shared" ca="1" si="168"/>
        <v xml:space="preserve"> </v>
      </c>
      <c r="J297" s="244" t="b">
        <f t="shared" si="169"/>
        <v>0</v>
      </c>
      <c r="K297" s="210">
        <v>51049602</v>
      </c>
      <c r="L297" s="209"/>
      <c r="M297" s="190" t="s">
        <v>442</v>
      </c>
      <c r="N297" s="209" t="s">
        <v>13</v>
      </c>
      <c r="O297" s="321">
        <f>IF(L297="Y",IF($N297="借",SUMPRODUCT((傳票日期&lt;=資產負債表日)*(傳票科目=$K297)*(傳票借方))-SUMPRODUCT((傳票日期&lt;=資產負債表日)*(傳票科目=$K297)*(傳票貸方)),SUMPRODUCT((傳票日期&lt;=資產負債表日)*(傳票科目=$K297)*(傳票貸方))-SUMPRODUCT((傳票日期&lt;=資產負債表日)*(傳票科目=$K297)*(傳票借方))),0)</f>
        <v>0</v>
      </c>
      <c r="P297" s="321">
        <f>IF(L297="Y",IF($N297="借",SUMPRODUCT((傳票日期&gt;=損益表起日)*(傳票日期&lt;=損益表訖日)*(傳票科目=$K297)*(傳票借方))-SUMPRODUCT((傳票日期&gt;=損益表起日)*(傳票日期&lt;=損益表訖日)*(傳票科目=$K297)*(傳票貸方)),SUMPRODUCT((傳票日期&gt;=損益表起日)*(傳票日期&lt;=損益表訖日)*(傳票科目=$K297)*(傳票貸方))-SUMPRODUCT((傳票日期&gt;=損益表起日)*(傳票日期&lt;=損益表訖日)*(傳票科目=$K297)*(傳票借方))),0)</f>
        <v>0</v>
      </c>
    </row>
    <row r="298" spans="1:16" x14ac:dyDescent="0.4">
      <c r="A298" s="310" t="s">
        <v>153</v>
      </c>
      <c r="B298" s="241" t="s">
        <v>153</v>
      </c>
      <c r="C298" s="310" t="s">
        <v>153</v>
      </c>
      <c r="D298" s="241" t="s">
        <v>153</v>
      </c>
      <c r="E298" s="314" t="str">
        <f t="shared" ca="1" si="136"/>
        <v xml:space="preserve"> </v>
      </c>
      <c r="F298" s="242" t="b">
        <f t="shared" si="137"/>
        <v>0</v>
      </c>
      <c r="G298" s="316" t="str">
        <f t="shared" ca="1" si="166"/>
        <v xml:space="preserve"> </v>
      </c>
      <c r="H298" s="244" t="b">
        <f t="shared" si="167"/>
        <v>0</v>
      </c>
      <c r="I298" s="316" t="str">
        <f t="shared" ca="1" si="168"/>
        <v xml:space="preserve"> </v>
      </c>
      <c r="J298" s="244" t="b">
        <f t="shared" si="169"/>
        <v>0</v>
      </c>
      <c r="K298" s="210">
        <v>51049696</v>
      </c>
      <c r="L298" s="209" t="s">
        <v>175</v>
      </c>
      <c r="M298" s="190" t="s">
        <v>443</v>
      </c>
      <c r="N298" s="209" t="s">
        <v>13</v>
      </c>
      <c r="O298" s="321">
        <f>IF(L298="Y",IF($N298="借",SUMPRODUCT((傳票日期&lt;=資產負債表日)*(傳票科目=$K298)*(傳票借方))-SUMPRODUCT((傳票日期&lt;=資產負債表日)*(傳票科目=$K298)*(傳票貸方)),SUMPRODUCT((傳票日期&lt;=資產負債表日)*(傳票科目=$K298)*(傳票貸方))-SUMPRODUCT((傳票日期&lt;=資產負債表日)*(傳票科目=$K298)*(傳票借方))),0)</f>
        <v>0</v>
      </c>
      <c r="P298" s="321">
        <f>IF(L298="Y",IF($N298="借",SUMPRODUCT((傳票日期&gt;=損益表起日)*(傳票日期&lt;=損益表訖日)*(傳票科目=$K298)*(傳票借方))-SUMPRODUCT((傳票日期&gt;=損益表起日)*(傳票日期&lt;=損益表訖日)*(傳票科目=$K298)*(傳票貸方)),SUMPRODUCT((傳票日期&gt;=損益表起日)*(傳票日期&lt;=損益表訖日)*(傳票科目=$K298)*(傳票貸方))-SUMPRODUCT((傳票日期&gt;=損益表起日)*(傳票日期&lt;=損益表訖日)*(傳票科目=$K298)*(傳票借方))),0)</f>
        <v>0</v>
      </c>
    </row>
    <row r="299" spans="1:16" ht="17" customHeight="1" thickBot="1" x14ac:dyDescent="0.45">
      <c r="A299" s="310" t="s">
        <v>153</v>
      </c>
      <c r="B299" s="241" t="s">
        <v>153</v>
      </c>
      <c r="C299" s="310" t="s">
        <v>153</v>
      </c>
      <c r="D299" s="241" t="s">
        <v>153</v>
      </c>
      <c r="E299" s="314" t="str">
        <f t="shared" ca="1" si="136"/>
        <v xml:space="preserve"> </v>
      </c>
      <c r="F299" s="242" t="b">
        <f t="shared" si="137"/>
        <v>0</v>
      </c>
      <c r="G299" s="316" t="s">
        <v>153</v>
      </c>
      <c r="H299" s="244" t="s">
        <v>153</v>
      </c>
      <c r="I299" s="316" t="s">
        <v>153</v>
      </c>
      <c r="J299" s="244" t="s">
        <v>153</v>
      </c>
      <c r="K299" s="195"/>
      <c r="L299" s="195"/>
      <c r="M299" s="259" t="s">
        <v>501</v>
      </c>
      <c r="N299" s="197"/>
      <c r="O299" s="326">
        <f>SUMIF(N251:N298,"借",O251:O298)-SUMIF(N251:N298,"貸",O251:O298)</f>
        <v>0</v>
      </c>
      <c r="P299" s="326">
        <f>SUMIF(N251:N298,"借",P251:P298)-SUMIF(N251:N298,"貸",P251:P298)</f>
        <v>0</v>
      </c>
    </row>
    <row r="300" spans="1:16" ht="17" customHeight="1" x14ac:dyDescent="0.4">
      <c r="A300" s="310" t="s">
        <v>153</v>
      </c>
      <c r="B300" s="241" t="s">
        <v>153</v>
      </c>
      <c r="C300" s="310" t="s">
        <v>153</v>
      </c>
      <c r="D300" s="241" t="s">
        <v>153</v>
      </c>
      <c r="E300" s="314" t="str">
        <f t="shared" ref="E300:E350" ca="1" si="170">IF(F300,COUNTIF(OFFSET(F300,ROW()*-1+3,,ROW()-2),TRUE)," ")</f>
        <v xml:space="preserve"> </v>
      </c>
      <c r="F300" s="242" t="b">
        <f>F350</f>
        <v>0</v>
      </c>
      <c r="G300" s="316" t="s">
        <v>153</v>
      </c>
      <c r="H300" s="244" t="s">
        <v>153</v>
      </c>
      <c r="I300" s="316" t="s">
        <v>153</v>
      </c>
      <c r="J300" s="244" t="s">
        <v>153</v>
      </c>
      <c r="L300" s="185"/>
      <c r="M300" s="180" t="s">
        <v>444</v>
      </c>
      <c r="O300" s="321"/>
      <c r="P300" s="321"/>
    </row>
    <row r="301" spans="1:16" x14ac:dyDescent="0.4">
      <c r="A301" s="310" t="s">
        <v>153</v>
      </c>
      <c r="B301" s="241" t="s">
        <v>153</v>
      </c>
      <c r="C301" s="310" t="s">
        <v>153</v>
      </c>
      <c r="D301" s="241" t="s">
        <v>153</v>
      </c>
      <c r="E301" s="314" t="str">
        <f t="shared" ca="1" si="170"/>
        <v xml:space="preserve"> </v>
      </c>
      <c r="F301" s="242" t="b">
        <f t="shared" ref="F301:F350" si="171">P301&lt;&gt;0</f>
        <v>0</v>
      </c>
      <c r="G301" s="316" t="s">
        <v>153</v>
      </c>
      <c r="H301" s="244" t="s">
        <v>153</v>
      </c>
      <c r="I301" s="316" t="s">
        <v>153</v>
      </c>
      <c r="J301" s="244" t="s">
        <v>153</v>
      </c>
      <c r="L301" s="185"/>
      <c r="M301" s="180" t="s">
        <v>445</v>
      </c>
      <c r="O301" s="321"/>
      <c r="P301" s="321"/>
    </row>
    <row r="302" spans="1:16" x14ac:dyDescent="0.4">
      <c r="A302" s="310" t="s">
        <v>153</v>
      </c>
      <c r="B302" s="241" t="s">
        <v>153</v>
      </c>
      <c r="C302" s="310" t="s">
        <v>153</v>
      </c>
      <c r="D302" s="241" t="s">
        <v>153</v>
      </c>
      <c r="E302" s="314" t="str">
        <f t="shared" ca="1" si="170"/>
        <v xml:space="preserve"> </v>
      </c>
      <c r="F302" s="242" t="b">
        <f t="shared" si="171"/>
        <v>0</v>
      </c>
      <c r="G302" s="316" t="str">
        <f t="shared" ref="G302:G309" ca="1" si="172">IF(H302,COUNTIF(OFFSET(H302,ROW()*-1+3,,ROW()-2),TRUE)," ")</f>
        <v xml:space="preserve"> </v>
      </c>
      <c r="H302" s="244" t="b">
        <f t="shared" ref="H302:H309" si="173">AND(N302="借",O302&lt;&gt;0)</f>
        <v>0</v>
      </c>
      <c r="I302" s="316" t="str">
        <f t="shared" ref="I302:I309" ca="1" si="174">IF(J302,COUNTIF(OFFSET(J302,ROW()*-1+3,,ROW()-2),TRUE)," ")</f>
        <v xml:space="preserve"> </v>
      </c>
      <c r="J302" s="244" t="b">
        <f t="shared" ref="J302:J309" si="175">AND(N302="貸",O302&lt;&gt;0)</f>
        <v>0</v>
      </c>
      <c r="K302" s="210">
        <v>51050101</v>
      </c>
      <c r="L302" s="209"/>
      <c r="M302" s="190" t="s">
        <v>446</v>
      </c>
      <c r="N302" s="209" t="s">
        <v>13</v>
      </c>
      <c r="O302" s="321">
        <f t="shared" ref="O302:O309" si="176">IF(L302="Y",IF($N302="借",SUMPRODUCT((傳票日期&lt;=資產負債表日)*(傳票科目=$K302)*(傳票借方))-SUMPRODUCT((傳票日期&lt;=資產負債表日)*(傳票科目=$K302)*(傳票貸方)),SUMPRODUCT((傳票日期&lt;=資產負債表日)*(傳票科目=$K302)*(傳票貸方))-SUMPRODUCT((傳票日期&lt;=資產負債表日)*(傳票科目=$K302)*(傳票借方))),0)</f>
        <v>0</v>
      </c>
      <c r="P302" s="321">
        <f t="shared" ref="P302:P309" si="177">IF(L302="Y",IF($N302="借",SUMPRODUCT((傳票日期&gt;=損益表起日)*(傳票日期&lt;=損益表訖日)*(傳票科目=$K302)*(傳票借方))-SUMPRODUCT((傳票日期&gt;=損益表起日)*(傳票日期&lt;=損益表訖日)*(傳票科目=$K302)*(傳票貸方)),SUMPRODUCT((傳票日期&gt;=損益表起日)*(傳票日期&lt;=損益表訖日)*(傳票科目=$K302)*(傳票貸方))-SUMPRODUCT((傳票日期&gt;=損益表起日)*(傳票日期&lt;=損益表訖日)*(傳票科目=$K302)*(傳票借方))),0)</f>
        <v>0</v>
      </c>
    </row>
    <row r="303" spans="1:16" x14ac:dyDescent="0.4">
      <c r="A303" s="310" t="s">
        <v>153</v>
      </c>
      <c r="B303" s="241" t="s">
        <v>153</v>
      </c>
      <c r="C303" s="310" t="s">
        <v>153</v>
      </c>
      <c r="D303" s="241" t="s">
        <v>153</v>
      </c>
      <c r="E303" s="314" t="str">
        <f t="shared" ca="1" si="170"/>
        <v xml:space="preserve"> </v>
      </c>
      <c r="F303" s="242" t="b">
        <f t="shared" si="171"/>
        <v>0</v>
      </c>
      <c r="G303" s="316" t="str">
        <f t="shared" ca="1" si="172"/>
        <v xml:space="preserve"> </v>
      </c>
      <c r="H303" s="244" t="b">
        <f t="shared" si="173"/>
        <v>0</v>
      </c>
      <c r="I303" s="316" t="str">
        <f t="shared" ca="1" si="174"/>
        <v xml:space="preserve"> </v>
      </c>
      <c r="J303" s="244" t="b">
        <f t="shared" si="175"/>
        <v>0</v>
      </c>
      <c r="K303" s="210">
        <v>51050102</v>
      </c>
      <c r="L303" s="209"/>
      <c r="M303" s="190" t="s">
        <v>447</v>
      </c>
      <c r="N303" s="209" t="s">
        <v>13</v>
      </c>
      <c r="O303" s="321">
        <f t="shared" si="176"/>
        <v>0</v>
      </c>
      <c r="P303" s="321">
        <f t="shared" si="177"/>
        <v>0</v>
      </c>
    </row>
    <row r="304" spans="1:16" x14ac:dyDescent="0.4">
      <c r="A304" s="310" t="s">
        <v>153</v>
      </c>
      <c r="B304" s="241" t="s">
        <v>153</v>
      </c>
      <c r="C304" s="310" t="s">
        <v>153</v>
      </c>
      <c r="D304" s="241" t="s">
        <v>153</v>
      </c>
      <c r="E304" s="314" t="str">
        <f t="shared" ca="1" si="170"/>
        <v xml:space="preserve"> </v>
      </c>
      <c r="F304" s="242" t="b">
        <f t="shared" si="171"/>
        <v>0</v>
      </c>
      <c r="G304" s="316" t="str">
        <f t="shared" ca="1" si="172"/>
        <v xml:space="preserve"> </v>
      </c>
      <c r="H304" s="244" t="b">
        <f t="shared" si="173"/>
        <v>0</v>
      </c>
      <c r="I304" s="316" t="str">
        <f t="shared" ca="1" si="174"/>
        <v xml:space="preserve"> </v>
      </c>
      <c r="J304" s="244" t="b">
        <f t="shared" si="175"/>
        <v>0</v>
      </c>
      <c r="K304" s="210">
        <v>51050103</v>
      </c>
      <c r="L304" s="209"/>
      <c r="M304" s="190" t="s">
        <v>448</v>
      </c>
      <c r="N304" s="209" t="s">
        <v>13</v>
      </c>
      <c r="O304" s="321">
        <f t="shared" si="176"/>
        <v>0</v>
      </c>
      <c r="P304" s="321">
        <f t="shared" si="177"/>
        <v>0</v>
      </c>
    </row>
    <row r="305" spans="1:16" x14ac:dyDescent="0.4">
      <c r="A305" s="310" t="s">
        <v>153</v>
      </c>
      <c r="B305" s="241" t="s">
        <v>153</v>
      </c>
      <c r="C305" s="310" t="s">
        <v>153</v>
      </c>
      <c r="D305" s="241" t="s">
        <v>153</v>
      </c>
      <c r="E305" s="314" t="str">
        <f t="shared" ca="1" si="170"/>
        <v xml:space="preserve"> </v>
      </c>
      <c r="F305" s="242" t="b">
        <f t="shared" si="171"/>
        <v>0</v>
      </c>
      <c r="G305" s="316" t="str">
        <f t="shared" ca="1" si="172"/>
        <v xml:space="preserve"> </v>
      </c>
      <c r="H305" s="244" t="b">
        <f t="shared" si="173"/>
        <v>0</v>
      </c>
      <c r="I305" s="316" t="str">
        <f t="shared" ca="1" si="174"/>
        <v xml:space="preserve"> </v>
      </c>
      <c r="J305" s="244" t="b">
        <f t="shared" si="175"/>
        <v>0</v>
      </c>
      <c r="K305" s="210">
        <v>51050104</v>
      </c>
      <c r="L305" s="209"/>
      <c r="M305" s="190" t="s">
        <v>449</v>
      </c>
      <c r="N305" s="209" t="s">
        <v>13</v>
      </c>
      <c r="O305" s="321">
        <f t="shared" si="176"/>
        <v>0</v>
      </c>
      <c r="P305" s="321">
        <f t="shared" si="177"/>
        <v>0</v>
      </c>
    </row>
    <row r="306" spans="1:16" x14ac:dyDescent="0.4">
      <c r="A306" s="310" t="s">
        <v>153</v>
      </c>
      <c r="B306" s="241" t="s">
        <v>153</v>
      </c>
      <c r="C306" s="310" t="s">
        <v>153</v>
      </c>
      <c r="D306" s="241" t="s">
        <v>153</v>
      </c>
      <c r="E306" s="314" t="str">
        <f t="shared" ca="1" si="170"/>
        <v xml:space="preserve"> </v>
      </c>
      <c r="F306" s="242" t="b">
        <f t="shared" si="171"/>
        <v>0</v>
      </c>
      <c r="G306" s="316" t="str">
        <f t="shared" ca="1" si="172"/>
        <v xml:space="preserve"> </v>
      </c>
      <c r="H306" s="244" t="b">
        <f t="shared" si="173"/>
        <v>0</v>
      </c>
      <c r="I306" s="316" t="str">
        <f t="shared" ca="1" si="174"/>
        <v xml:space="preserve"> </v>
      </c>
      <c r="J306" s="244" t="b">
        <f t="shared" si="175"/>
        <v>0</v>
      </c>
      <c r="K306" s="210">
        <v>51050105</v>
      </c>
      <c r="L306" s="209"/>
      <c r="M306" s="190" t="s">
        <v>450</v>
      </c>
      <c r="N306" s="209" t="s">
        <v>13</v>
      </c>
      <c r="O306" s="321">
        <f t="shared" si="176"/>
        <v>0</v>
      </c>
      <c r="P306" s="321">
        <f t="shared" si="177"/>
        <v>0</v>
      </c>
    </row>
    <row r="307" spans="1:16" x14ac:dyDescent="0.4">
      <c r="A307" s="310" t="s">
        <v>153</v>
      </c>
      <c r="B307" s="241" t="s">
        <v>153</v>
      </c>
      <c r="C307" s="310" t="s">
        <v>153</v>
      </c>
      <c r="D307" s="241" t="s">
        <v>153</v>
      </c>
      <c r="E307" s="314" t="str">
        <f t="shared" ca="1" si="170"/>
        <v xml:space="preserve"> </v>
      </c>
      <c r="F307" s="242" t="b">
        <f t="shared" si="171"/>
        <v>0</v>
      </c>
      <c r="G307" s="316" t="str">
        <f t="shared" ca="1" si="172"/>
        <v xml:space="preserve"> </v>
      </c>
      <c r="H307" s="244" t="b">
        <f t="shared" si="173"/>
        <v>0</v>
      </c>
      <c r="I307" s="316" t="str">
        <f t="shared" ca="1" si="174"/>
        <v xml:space="preserve"> </v>
      </c>
      <c r="J307" s="244" t="b">
        <f t="shared" si="175"/>
        <v>0</v>
      </c>
      <c r="K307" s="210">
        <v>51050106</v>
      </c>
      <c r="L307" s="209"/>
      <c r="M307" s="190" t="s">
        <v>451</v>
      </c>
      <c r="N307" s="209" t="s">
        <v>13</v>
      </c>
      <c r="O307" s="321">
        <f t="shared" si="176"/>
        <v>0</v>
      </c>
      <c r="P307" s="321">
        <f t="shared" si="177"/>
        <v>0</v>
      </c>
    </row>
    <row r="308" spans="1:16" x14ac:dyDescent="0.4">
      <c r="A308" s="310" t="s">
        <v>153</v>
      </c>
      <c r="B308" s="241" t="s">
        <v>153</v>
      </c>
      <c r="C308" s="310" t="s">
        <v>153</v>
      </c>
      <c r="D308" s="241" t="s">
        <v>153</v>
      </c>
      <c r="E308" s="314" t="str">
        <f t="shared" ca="1" si="170"/>
        <v xml:space="preserve"> </v>
      </c>
      <c r="F308" s="242" t="b">
        <f t="shared" si="171"/>
        <v>0</v>
      </c>
      <c r="G308" s="316" t="str">
        <f t="shared" ca="1" si="172"/>
        <v xml:space="preserve"> </v>
      </c>
      <c r="H308" s="244" t="b">
        <f t="shared" si="173"/>
        <v>0</v>
      </c>
      <c r="I308" s="316" t="str">
        <f t="shared" ca="1" si="174"/>
        <v xml:space="preserve"> </v>
      </c>
      <c r="J308" s="244" t="b">
        <f t="shared" si="175"/>
        <v>0</v>
      </c>
      <c r="K308" s="210">
        <v>51050107</v>
      </c>
      <c r="L308" s="209"/>
      <c r="M308" s="190" t="s">
        <v>452</v>
      </c>
      <c r="N308" s="209" t="s">
        <v>13</v>
      </c>
      <c r="O308" s="321">
        <f t="shared" si="176"/>
        <v>0</v>
      </c>
      <c r="P308" s="321">
        <f t="shared" si="177"/>
        <v>0</v>
      </c>
    </row>
    <row r="309" spans="1:16" x14ac:dyDescent="0.4">
      <c r="A309" s="310" t="s">
        <v>153</v>
      </c>
      <c r="B309" s="241" t="s">
        <v>153</v>
      </c>
      <c r="C309" s="310" t="s">
        <v>153</v>
      </c>
      <c r="D309" s="241" t="s">
        <v>153</v>
      </c>
      <c r="E309" s="314" t="str">
        <f t="shared" ca="1" si="170"/>
        <v xml:space="preserve"> </v>
      </c>
      <c r="F309" s="242" t="b">
        <f t="shared" si="171"/>
        <v>0</v>
      </c>
      <c r="G309" s="316" t="str">
        <f t="shared" ca="1" si="172"/>
        <v xml:space="preserve"> </v>
      </c>
      <c r="H309" s="244" t="b">
        <f t="shared" si="173"/>
        <v>0</v>
      </c>
      <c r="I309" s="316" t="str">
        <f t="shared" ca="1" si="174"/>
        <v xml:space="preserve"> </v>
      </c>
      <c r="J309" s="244" t="b">
        <f t="shared" si="175"/>
        <v>0</v>
      </c>
      <c r="K309" s="210">
        <v>51050196</v>
      </c>
      <c r="L309" s="209"/>
      <c r="M309" s="190" t="s">
        <v>453</v>
      </c>
      <c r="N309" s="209" t="s">
        <v>13</v>
      </c>
      <c r="O309" s="321">
        <f t="shared" si="176"/>
        <v>0</v>
      </c>
      <c r="P309" s="321">
        <f t="shared" si="177"/>
        <v>0</v>
      </c>
    </row>
    <row r="310" spans="1:16" x14ac:dyDescent="0.4">
      <c r="A310" s="310" t="s">
        <v>153</v>
      </c>
      <c r="B310" s="241" t="s">
        <v>153</v>
      </c>
      <c r="C310" s="310" t="s">
        <v>153</v>
      </c>
      <c r="D310" s="241" t="s">
        <v>153</v>
      </c>
      <c r="E310" s="314" t="str">
        <f t="shared" ca="1" si="170"/>
        <v xml:space="preserve"> </v>
      </c>
      <c r="F310" s="242" t="b">
        <f t="shared" si="171"/>
        <v>0</v>
      </c>
      <c r="G310" s="316" t="s">
        <v>153</v>
      </c>
      <c r="H310" s="244" t="s">
        <v>153</v>
      </c>
      <c r="I310" s="316" t="s">
        <v>153</v>
      </c>
      <c r="J310" s="244" t="s">
        <v>153</v>
      </c>
      <c r="L310" s="185"/>
      <c r="M310" s="180" t="s">
        <v>454</v>
      </c>
      <c r="O310" s="321"/>
      <c r="P310" s="321"/>
    </row>
    <row r="311" spans="1:16" x14ac:dyDescent="0.4">
      <c r="A311" s="310" t="s">
        <v>153</v>
      </c>
      <c r="B311" s="241" t="s">
        <v>153</v>
      </c>
      <c r="C311" s="310" t="s">
        <v>153</v>
      </c>
      <c r="D311" s="241" t="s">
        <v>153</v>
      </c>
      <c r="E311" s="314" t="str">
        <f t="shared" ca="1" si="170"/>
        <v xml:space="preserve"> </v>
      </c>
      <c r="F311" s="242" t="b">
        <f t="shared" si="171"/>
        <v>0</v>
      </c>
      <c r="G311" s="316" t="str">
        <f t="shared" ref="G311:G322" ca="1" si="178">IF(H311,COUNTIF(OFFSET(H311,ROW()*-1+3,,ROW()-2),TRUE)," ")</f>
        <v xml:space="preserve"> </v>
      </c>
      <c r="H311" s="244" t="b">
        <f t="shared" ref="H311:H322" si="179">AND(N311="借",O311&lt;&gt;0)</f>
        <v>0</v>
      </c>
      <c r="I311" s="316" t="str">
        <f t="shared" ref="I311:I322" ca="1" si="180">IF(J311,COUNTIF(OFFSET(J311,ROW()*-1+3,,ROW()-2),TRUE)," ")</f>
        <v xml:space="preserve"> </v>
      </c>
      <c r="J311" s="244" t="b">
        <f t="shared" ref="J311:J322" si="181">AND(N311="貸",O311&lt;&gt;0)</f>
        <v>0</v>
      </c>
      <c r="K311" s="210">
        <v>51050301</v>
      </c>
      <c r="L311" s="209"/>
      <c r="M311" s="190" t="s">
        <v>455</v>
      </c>
      <c r="N311" s="209" t="s">
        <v>13</v>
      </c>
      <c r="O311" s="321">
        <f t="shared" ref="O311:O322" si="182">IF(L311="Y",IF($N311="借",SUMPRODUCT((傳票日期&lt;=資產負債表日)*(傳票科目=$K311)*(傳票借方))-SUMPRODUCT((傳票日期&lt;=資產負債表日)*(傳票科目=$K311)*(傳票貸方)),SUMPRODUCT((傳票日期&lt;=資產負債表日)*(傳票科目=$K311)*(傳票貸方))-SUMPRODUCT((傳票日期&lt;=資產負債表日)*(傳票科目=$K311)*(傳票借方))),0)</f>
        <v>0</v>
      </c>
      <c r="P311" s="321">
        <f t="shared" ref="P311:P322" si="183">IF(L311="Y",IF($N311="借",SUMPRODUCT((傳票日期&gt;=損益表起日)*(傳票日期&lt;=損益表訖日)*(傳票科目=$K311)*(傳票借方))-SUMPRODUCT((傳票日期&gt;=損益表起日)*(傳票日期&lt;=損益表訖日)*(傳票科目=$K311)*(傳票貸方)),SUMPRODUCT((傳票日期&gt;=損益表起日)*(傳票日期&lt;=損益表訖日)*(傳票科目=$K311)*(傳票貸方))-SUMPRODUCT((傳票日期&gt;=損益表起日)*(傳票日期&lt;=損益表訖日)*(傳票科目=$K311)*(傳票借方))),0)</f>
        <v>0</v>
      </c>
    </row>
    <row r="312" spans="1:16" x14ac:dyDescent="0.4">
      <c r="A312" s="310" t="s">
        <v>153</v>
      </c>
      <c r="B312" s="241" t="s">
        <v>153</v>
      </c>
      <c r="C312" s="310" t="s">
        <v>153</v>
      </c>
      <c r="D312" s="241" t="s">
        <v>153</v>
      </c>
      <c r="E312" s="314" t="str">
        <f t="shared" ca="1" si="170"/>
        <v xml:space="preserve"> </v>
      </c>
      <c r="F312" s="242" t="b">
        <f t="shared" si="171"/>
        <v>0</v>
      </c>
      <c r="G312" s="316" t="str">
        <f t="shared" ca="1" si="178"/>
        <v xml:space="preserve"> </v>
      </c>
      <c r="H312" s="244" t="b">
        <f t="shared" si="179"/>
        <v>0</v>
      </c>
      <c r="I312" s="316" t="str">
        <f t="shared" ca="1" si="180"/>
        <v xml:space="preserve"> </v>
      </c>
      <c r="J312" s="244" t="b">
        <f t="shared" si="181"/>
        <v>0</v>
      </c>
      <c r="K312" s="210">
        <v>51050302</v>
      </c>
      <c r="L312" s="209"/>
      <c r="M312" s="190" t="s">
        <v>456</v>
      </c>
      <c r="N312" s="209" t="s">
        <v>13</v>
      </c>
      <c r="O312" s="321">
        <f t="shared" si="182"/>
        <v>0</v>
      </c>
      <c r="P312" s="321">
        <f t="shared" si="183"/>
        <v>0</v>
      </c>
    </row>
    <row r="313" spans="1:16" x14ac:dyDescent="0.4">
      <c r="A313" s="310" t="s">
        <v>153</v>
      </c>
      <c r="B313" s="241" t="s">
        <v>153</v>
      </c>
      <c r="C313" s="310" t="s">
        <v>153</v>
      </c>
      <c r="D313" s="241" t="s">
        <v>153</v>
      </c>
      <c r="E313" s="314" t="str">
        <f t="shared" ca="1" si="170"/>
        <v xml:space="preserve"> </v>
      </c>
      <c r="F313" s="242" t="b">
        <f t="shared" si="171"/>
        <v>0</v>
      </c>
      <c r="G313" s="316" t="str">
        <f t="shared" ca="1" si="178"/>
        <v xml:space="preserve"> </v>
      </c>
      <c r="H313" s="244" t="b">
        <f t="shared" si="179"/>
        <v>0</v>
      </c>
      <c r="I313" s="316" t="str">
        <f t="shared" ca="1" si="180"/>
        <v xml:space="preserve"> </v>
      </c>
      <c r="J313" s="244" t="b">
        <f t="shared" si="181"/>
        <v>0</v>
      </c>
      <c r="K313" s="210">
        <v>51050303</v>
      </c>
      <c r="L313" s="209"/>
      <c r="M313" s="190" t="s">
        <v>457</v>
      </c>
      <c r="N313" s="209" t="s">
        <v>13</v>
      </c>
      <c r="O313" s="321">
        <f t="shared" si="182"/>
        <v>0</v>
      </c>
      <c r="P313" s="321">
        <f t="shared" si="183"/>
        <v>0</v>
      </c>
    </row>
    <row r="314" spans="1:16" x14ac:dyDescent="0.4">
      <c r="A314" s="310" t="s">
        <v>153</v>
      </c>
      <c r="B314" s="241" t="s">
        <v>153</v>
      </c>
      <c r="C314" s="310" t="s">
        <v>153</v>
      </c>
      <c r="D314" s="241" t="s">
        <v>153</v>
      </c>
      <c r="E314" s="314" t="str">
        <f t="shared" ca="1" si="170"/>
        <v xml:space="preserve"> </v>
      </c>
      <c r="F314" s="242" t="b">
        <f t="shared" si="171"/>
        <v>0</v>
      </c>
      <c r="G314" s="316" t="str">
        <f t="shared" ca="1" si="178"/>
        <v xml:space="preserve"> </v>
      </c>
      <c r="H314" s="244" t="b">
        <f t="shared" si="179"/>
        <v>0</v>
      </c>
      <c r="I314" s="316" t="str">
        <f t="shared" ca="1" si="180"/>
        <v xml:space="preserve"> </v>
      </c>
      <c r="J314" s="244" t="b">
        <f t="shared" si="181"/>
        <v>0</v>
      </c>
      <c r="K314" s="210">
        <v>51050304</v>
      </c>
      <c r="L314" s="209"/>
      <c r="M314" s="190" t="s">
        <v>458</v>
      </c>
      <c r="N314" s="209" t="s">
        <v>13</v>
      </c>
      <c r="O314" s="321">
        <f t="shared" si="182"/>
        <v>0</v>
      </c>
      <c r="P314" s="321">
        <f t="shared" si="183"/>
        <v>0</v>
      </c>
    </row>
    <row r="315" spans="1:16" x14ac:dyDescent="0.4">
      <c r="A315" s="310" t="s">
        <v>153</v>
      </c>
      <c r="B315" s="241" t="s">
        <v>153</v>
      </c>
      <c r="C315" s="310" t="s">
        <v>153</v>
      </c>
      <c r="D315" s="241" t="s">
        <v>153</v>
      </c>
      <c r="E315" s="314" t="str">
        <f t="shared" ca="1" si="170"/>
        <v xml:space="preserve"> </v>
      </c>
      <c r="F315" s="242" t="b">
        <f t="shared" si="171"/>
        <v>0</v>
      </c>
      <c r="G315" s="316" t="str">
        <f t="shared" ca="1" si="178"/>
        <v xml:space="preserve"> </v>
      </c>
      <c r="H315" s="244" t="b">
        <f t="shared" si="179"/>
        <v>0</v>
      </c>
      <c r="I315" s="316" t="str">
        <f t="shared" ca="1" si="180"/>
        <v xml:space="preserve"> </v>
      </c>
      <c r="J315" s="244" t="b">
        <f t="shared" si="181"/>
        <v>0</v>
      </c>
      <c r="K315" s="210">
        <v>51050305</v>
      </c>
      <c r="L315" s="209"/>
      <c r="M315" s="190" t="s">
        <v>459</v>
      </c>
      <c r="N315" s="209" t="s">
        <v>13</v>
      </c>
      <c r="O315" s="321">
        <f t="shared" si="182"/>
        <v>0</v>
      </c>
      <c r="P315" s="321">
        <f t="shared" si="183"/>
        <v>0</v>
      </c>
    </row>
    <row r="316" spans="1:16" x14ac:dyDescent="0.4">
      <c r="A316" s="310" t="s">
        <v>153</v>
      </c>
      <c r="B316" s="241" t="s">
        <v>153</v>
      </c>
      <c r="C316" s="310" t="s">
        <v>153</v>
      </c>
      <c r="D316" s="241" t="s">
        <v>153</v>
      </c>
      <c r="E316" s="314" t="str">
        <f t="shared" ca="1" si="170"/>
        <v xml:space="preserve"> </v>
      </c>
      <c r="F316" s="242" t="b">
        <f t="shared" si="171"/>
        <v>0</v>
      </c>
      <c r="G316" s="316" t="str">
        <f t="shared" ca="1" si="178"/>
        <v xml:space="preserve"> </v>
      </c>
      <c r="H316" s="244" t="b">
        <f t="shared" si="179"/>
        <v>0</v>
      </c>
      <c r="I316" s="316" t="str">
        <f t="shared" ca="1" si="180"/>
        <v xml:space="preserve"> </v>
      </c>
      <c r="J316" s="244" t="b">
        <f t="shared" si="181"/>
        <v>0</v>
      </c>
      <c r="K316" s="210">
        <v>51050306</v>
      </c>
      <c r="L316" s="209"/>
      <c r="M316" s="190" t="s">
        <v>460</v>
      </c>
      <c r="N316" s="209" t="s">
        <v>13</v>
      </c>
      <c r="O316" s="321">
        <f t="shared" si="182"/>
        <v>0</v>
      </c>
      <c r="P316" s="321">
        <f t="shared" si="183"/>
        <v>0</v>
      </c>
    </row>
    <row r="317" spans="1:16" x14ac:dyDescent="0.4">
      <c r="A317" s="310" t="s">
        <v>153</v>
      </c>
      <c r="B317" s="241" t="s">
        <v>153</v>
      </c>
      <c r="C317" s="310" t="s">
        <v>153</v>
      </c>
      <c r="D317" s="241" t="s">
        <v>153</v>
      </c>
      <c r="E317" s="314" t="str">
        <f t="shared" ca="1" si="170"/>
        <v xml:space="preserve"> </v>
      </c>
      <c r="F317" s="242" t="b">
        <f t="shared" si="171"/>
        <v>0</v>
      </c>
      <c r="G317" s="316" t="str">
        <f t="shared" ca="1" si="178"/>
        <v xml:space="preserve"> </v>
      </c>
      <c r="H317" s="244" t="b">
        <f t="shared" si="179"/>
        <v>0</v>
      </c>
      <c r="I317" s="316" t="str">
        <f t="shared" ca="1" si="180"/>
        <v xml:space="preserve"> </v>
      </c>
      <c r="J317" s="244" t="b">
        <f t="shared" si="181"/>
        <v>0</v>
      </c>
      <c r="K317" s="210">
        <v>51050307</v>
      </c>
      <c r="L317" s="209"/>
      <c r="M317" s="190" t="s">
        <v>461</v>
      </c>
      <c r="N317" s="209" t="s">
        <v>13</v>
      </c>
      <c r="O317" s="321">
        <f t="shared" si="182"/>
        <v>0</v>
      </c>
      <c r="P317" s="321">
        <f t="shared" si="183"/>
        <v>0</v>
      </c>
    </row>
    <row r="318" spans="1:16" x14ac:dyDescent="0.4">
      <c r="A318" s="310" t="s">
        <v>153</v>
      </c>
      <c r="B318" s="241" t="s">
        <v>153</v>
      </c>
      <c r="C318" s="310" t="s">
        <v>153</v>
      </c>
      <c r="D318" s="241" t="s">
        <v>153</v>
      </c>
      <c r="E318" s="314" t="str">
        <f t="shared" ca="1" si="170"/>
        <v xml:space="preserve"> </v>
      </c>
      <c r="F318" s="242" t="b">
        <f t="shared" si="171"/>
        <v>0</v>
      </c>
      <c r="G318" s="316" t="str">
        <f t="shared" ca="1" si="178"/>
        <v xml:space="preserve"> </v>
      </c>
      <c r="H318" s="244" t="b">
        <f t="shared" si="179"/>
        <v>0</v>
      </c>
      <c r="I318" s="316" t="str">
        <f t="shared" ca="1" si="180"/>
        <v xml:space="preserve"> </v>
      </c>
      <c r="J318" s="244" t="b">
        <f t="shared" si="181"/>
        <v>0</v>
      </c>
      <c r="K318" s="210">
        <v>51050308</v>
      </c>
      <c r="L318" s="209"/>
      <c r="M318" s="190" t="s">
        <v>462</v>
      </c>
      <c r="N318" s="209" t="s">
        <v>13</v>
      </c>
      <c r="O318" s="321">
        <f t="shared" si="182"/>
        <v>0</v>
      </c>
      <c r="P318" s="321">
        <f t="shared" si="183"/>
        <v>0</v>
      </c>
    </row>
    <row r="319" spans="1:16" x14ac:dyDescent="0.4">
      <c r="A319" s="310" t="s">
        <v>153</v>
      </c>
      <c r="B319" s="241" t="s">
        <v>153</v>
      </c>
      <c r="C319" s="310" t="s">
        <v>153</v>
      </c>
      <c r="D319" s="241" t="s">
        <v>153</v>
      </c>
      <c r="E319" s="314" t="str">
        <f t="shared" ca="1" si="170"/>
        <v xml:space="preserve"> </v>
      </c>
      <c r="F319" s="242" t="b">
        <f t="shared" si="171"/>
        <v>0</v>
      </c>
      <c r="G319" s="316" t="str">
        <f t="shared" ca="1" si="178"/>
        <v xml:space="preserve"> </v>
      </c>
      <c r="H319" s="244" t="b">
        <f t="shared" si="179"/>
        <v>0</v>
      </c>
      <c r="I319" s="316" t="str">
        <f t="shared" ca="1" si="180"/>
        <v xml:space="preserve"> </v>
      </c>
      <c r="J319" s="244" t="b">
        <f t="shared" si="181"/>
        <v>0</v>
      </c>
      <c r="K319" s="210">
        <v>51050309</v>
      </c>
      <c r="L319" s="209"/>
      <c r="M319" s="190" t="s">
        <v>463</v>
      </c>
      <c r="N319" s="209" t="s">
        <v>13</v>
      </c>
      <c r="O319" s="321">
        <f t="shared" si="182"/>
        <v>0</v>
      </c>
      <c r="P319" s="321">
        <f t="shared" si="183"/>
        <v>0</v>
      </c>
    </row>
    <row r="320" spans="1:16" x14ac:dyDescent="0.4">
      <c r="A320" s="310" t="s">
        <v>153</v>
      </c>
      <c r="B320" s="241" t="s">
        <v>153</v>
      </c>
      <c r="C320" s="310" t="s">
        <v>153</v>
      </c>
      <c r="D320" s="241" t="s">
        <v>153</v>
      </c>
      <c r="E320" s="314" t="str">
        <f t="shared" ca="1" si="170"/>
        <v xml:space="preserve"> </v>
      </c>
      <c r="F320" s="242" t="b">
        <f t="shared" si="171"/>
        <v>0</v>
      </c>
      <c r="G320" s="316" t="str">
        <f t="shared" ca="1" si="178"/>
        <v xml:space="preserve"> </v>
      </c>
      <c r="H320" s="244" t="b">
        <f t="shared" si="179"/>
        <v>0</v>
      </c>
      <c r="I320" s="316" t="str">
        <f t="shared" ca="1" si="180"/>
        <v xml:space="preserve"> </v>
      </c>
      <c r="J320" s="244" t="b">
        <f t="shared" si="181"/>
        <v>0</v>
      </c>
      <c r="K320" s="210">
        <v>51050310</v>
      </c>
      <c r="L320" s="209"/>
      <c r="M320" s="190" t="s">
        <v>464</v>
      </c>
      <c r="N320" s="209" t="s">
        <v>13</v>
      </c>
      <c r="O320" s="321">
        <f t="shared" si="182"/>
        <v>0</v>
      </c>
      <c r="P320" s="321">
        <f t="shared" si="183"/>
        <v>0</v>
      </c>
    </row>
    <row r="321" spans="1:16" x14ac:dyDescent="0.4">
      <c r="A321" s="310" t="s">
        <v>153</v>
      </c>
      <c r="B321" s="241" t="s">
        <v>153</v>
      </c>
      <c r="C321" s="310" t="s">
        <v>153</v>
      </c>
      <c r="D321" s="241" t="s">
        <v>153</v>
      </c>
      <c r="E321" s="314" t="str">
        <f t="shared" ca="1" si="170"/>
        <v xml:space="preserve"> </v>
      </c>
      <c r="F321" s="242" t="b">
        <f t="shared" si="171"/>
        <v>0</v>
      </c>
      <c r="G321" s="316" t="str">
        <f t="shared" ca="1" si="178"/>
        <v xml:space="preserve"> </v>
      </c>
      <c r="H321" s="244" t="b">
        <f t="shared" si="179"/>
        <v>0</v>
      </c>
      <c r="I321" s="316" t="str">
        <f t="shared" ca="1" si="180"/>
        <v xml:space="preserve"> </v>
      </c>
      <c r="J321" s="244" t="b">
        <f t="shared" si="181"/>
        <v>0</v>
      </c>
      <c r="K321" s="210">
        <v>51050311</v>
      </c>
      <c r="L321" s="209"/>
      <c r="M321" s="190" t="s">
        <v>465</v>
      </c>
      <c r="N321" s="209" t="s">
        <v>13</v>
      </c>
      <c r="O321" s="321">
        <f t="shared" si="182"/>
        <v>0</v>
      </c>
      <c r="P321" s="321">
        <f t="shared" si="183"/>
        <v>0</v>
      </c>
    </row>
    <row r="322" spans="1:16" x14ac:dyDescent="0.4">
      <c r="A322" s="310" t="s">
        <v>153</v>
      </c>
      <c r="B322" s="241" t="s">
        <v>153</v>
      </c>
      <c r="C322" s="310" t="s">
        <v>153</v>
      </c>
      <c r="D322" s="241" t="s">
        <v>153</v>
      </c>
      <c r="E322" s="314" t="str">
        <f t="shared" ca="1" si="170"/>
        <v xml:space="preserve"> </v>
      </c>
      <c r="F322" s="242" t="b">
        <f t="shared" si="171"/>
        <v>0</v>
      </c>
      <c r="G322" s="316" t="str">
        <f t="shared" ca="1" si="178"/>
        <v xml:space="preserve"> </v>
      </c>
      <c r="H322" s="244" t="b">
        <f t="shared" si="179"/>
        <v>0</v>
      </c>
      <c r="I322" s="316" t="str">
        <f t="shared" ca="1" si="180"/>
        <v xml:space="preserve"> </v>
      </c>
      <c r="J322" s="244" t="b">
        <f t="shared" si="181"/>
        <v>0</v>
      </c>
      <c r="K322" s="210">
        <v>51050396</v>
      </c>
      <c r="L322" s="209"/>
      <c r="M322" s="190" t="s">
        <v>466</v>
      </c>
      <c r="N322" s="209" t="s">
        <v>13</v>
      </c>
      <c r="O322" s="321">
        <f t="shared" si="182"/>
        <v>0</v>
      </c>
      <c r="P322" s="321">
        <f t="shared" si="183"/>
        <v>0</v>
      </c>
    </row>
    <row r="323" spans="1:16" x14ac:dyDescent="0.4">
      <c r="A323" s="310" t="s">
        <v>153</v>
      </c>
      <c r="B323" s="241" t="s">
        <v>153</v>
      </c>
      <c r="C323" s="310" t="s">
        <v>153</v>
      </c>
      <c r="D323" s="241" t="s">
        <v>153</v>
      </c>
      <c r="E323" s="314" t="str">
        <f t="shared" ca="1" si="170"/>
        <v xml:space="preserve"> </v>
      </c>
      <c r="F323" s="242" t="b">
        <f t="shared" si="171"/>
        <v>0</v>
      </c>
      <c r="G323" s="316" t="s">
        <v>153</v>
      </c>
      <c r="H323" s="244" t="s">
        <v>153</v>
      </c>
      <c r="I323" s="316" t="s">
        <v>153</v>
      </c>
      <c r="J323" s="244" t="s">
        <v>153</v>
      </c>
      <c r="L323" s="185"/>
      <c r="M323" s="180" t="s">
        <v>467</v>
      </c>
      <c r="O323" s="321"/>
      <c r="P323" s="321"/>
    </row>
    <row r="324" spans="1:16" x14ac:dyDescent="0.4">
      <c r="A324" s="310" t="s">
        <v>153</v>
      </c>
      <c r="B324" s="241" t="s">
        <v>153</v>
      </c>
      <c r="C324" s="310" t="s">
        <v>153</v>
      </c>
      <c r="D324" s="241" t="s">
        <v>153</v>
      </c>
      <c r="E324" s="314" t="str">
        <f t="shared" ca="1" si="170"/>
        <v xml:space="preserve"> </v>
      </c>
      <c r="F324" s="242" t="b">
        <f t="shared" si="171"/>
        <v>0</v>
      </c>
      <c r="G324" s="316" t="str">
        <f t="shared" ref="G324:G329" ca="1" si="184">IF(H324,COUNTIF(OFFSET(H324,ROW()*-1+3,,ROW()-2),TRUE)," ")</f>
        <v xml:space="preserve"> </v>
      </c>
      <c r="H324" s="244" t="b">
        <f t="shared" ref="H324:H329" si="185">AND(N324="借",O324&lt;&gt;0)</f>
        <v>0</v>
      </c>
      <c r="I324" s="316" t="str">
        <f t="shared" ref="I324:I329" ca="1" si="186">IF(J324,COUNTIF(OFFSET(J324,ROW()*-1+3,,ROW()-2),TRUE)," ")</f>
        <v xml:space="preserve"> </v>
      </c>
      <c r="J324" s="244" t="b">
        <f t="shared" ref="J324:J329" si="187">AND(N324="貸",O324&lt;&gt;0)</f>
        <v>0</v>
      </c>
      <c r="K324" s="210">
        <v>51050501</v>
      </c>
      <c r="L324" s="209" t="s">
        <v>509</v>
      </c>
      <c r="M324" s="190" t="s">
        <v>468</v>
      </c>
      <c r="N324" s="209" t="s">
        <v>13</v>
      </c>
      <c r="O324" s="321">
        <f t="shared" ref="O324:O329" si="188">IF(L324="Y",IF($N324="借",SUMPRODUCT((傳票日期&lt;=資產負債表日)*(傳票科目=$K324)*(傳票借方))-SUMPRODUCT((傳票日期&lt;=資產負債表日)*(傳票科目=$K324)*(傳票貸方)),SUMPRODUCT((傳票日期&lt;=資產負債表日)*(傳票科目=$K324)*(傳票貸方))-SUMPRODUCT((傳票日期&lt;=資產負債表日)*(傳票科目=$K324)*(傳票借方))),0)</f>
        <v>0</v>
      </c>
      <c r="P324" s="321">
        <f t="shared" ref="P324:P329" si="189">IF(L324="Y",IF($N324="借",SUMPRODUCT((傳票日期&gt;=損益表起日)*(傳票日期&lt;=損益表訖日)*(傳票科目=$K324)*(傳票借方))-SUMPRODUCT((傳票日期&gt;=損益表起日)*(傳票日期&lt;=損益表訖日)*(傳票科目=$K324)*(傳票貸方)),SUMPRODUCT((傳票日期&gt;=損益表起日)*(傳票日期&lt;=損益表訖日)*(傳票科目=$K324)*(傳票貸方))-SUMPRODUCT((傳票日期&gt;=損益表起日)*(傳票日期&lt;=損益表訖日)*(傳票科目=$K324)*(傳票借方))),0)</f>
        <v>0</v>
      </c>
    </row>
    <row r="325" spans="1:16" x14ac:dyDescent="0.4">
      <c r="A325" s="310" t="s">
        <v>153</v>
      </c>
      <c r="B325" s="241" t="s">
        <v>153</v>
      </c>
      <c r="C325" s="310" t="s">
        <v>153</v>
      </c>
      <c r="D325" s="241" t="s">
        <v>153</v>
      </c>
      <c r="E325" s="314" t="str">
        <f t="shared" ca="1" si="170"/>
        <v xml:space="preserve"> </v>
      </c>
      <c r="F325" s="242" t="b">
        <f t="shared" si="171"/>
        <v>0</v>
      </c>
      <c r="G325" s="316" t="str">
        <f t="shared" ca="1" si="184"/>
        <v xml:space="preserve"> </v>
      </c>
      <c r="H325" s="244" t="b">
        <f t="shared" si="185"/>
        <v>0</v>
      </c>
      <c r="I325" s="316" t="str">
        <f t="shared" ca="1" si="186"/>
        <v xml:space="preserve"> </v>
      </c>
      <c r="J325" s="244" t="b">
        <f t="shared" si="187"/>
        <v>0</v>
      </c>
      <c r="K325" s="210">
        <v>51050502</v>
      </c>
      <c r="L325" s="209"/>
      <c r="M325" s="190" t="s">
        <v>469</v>
      </c>
      <c r="N325" s="209" t="s">
        <v>13</v>
      </c>
      <c r="O325" s="321">
        <f t="shared" si="188"/>
        <v>0</v>
      </c>
      <c r="P325" s="321">
        <f t="shared" si="189"/>
        <v>0</v>
      </c>
    </row>
    <row r="326" spans="1:16" x14ac:dyDescent="0.4">
      <c r="A326" s="310" t="s">
        <v>153</v>
      </c>
      <c r="B326" s="241" t="s">
        <v>153</v>
      </c>
      <c r="C326" s="310" t="s">
        <v>153</v>
      </c>
      <c r="D326" s="241" t="s">
        <v>153</v>
      </c>
      <c r="E326" s="314" t="str">
        <f t="shared" ca="1" si="170"/>
        <v xml:space="preserve"> </v>
      </c>
      <c r="F326" s="242" t="b">
        <f t="shared" si="171"/>
        <v>0</v>
      </c>
      <c r="G326" s="316" t="str">
        <f t="shared" ca="1" si="184"/>
        <v xml:space="preserve"> </v>
      </c>
      <c r="H326" s="244" t="b">
        <f t="shared" si="185"/>
        <v>0</v>
      </c>
      <c r="I326" s="316" t="str">
        <f t="shared" ca="1" si="186"/>
        <v xml:space="preserve"> </v>
      </c>
      <c r="J326" s="244" t="b">
        <f t="shared" si="187"/>
        <v>0</v>
      </c>
      <c r="K326" s="210">
        <v>51050503</v>
      </c>
      <c r="L326" s="209"/>
      <c r="M326" s="190" t="s">
        <v>470</v>
      </c>
      <c r="N326" s="209" t="s">
        <v>13</v>
      </c>
      <c r="O326" s="321">
        <f t="shared" si="188"/>
        <v>0</v>
      </c>
      <c r="P326" s="321">
        <f t="shared" si="189"/>
        <v>0</v>
      </c>
    </row>
    <row r="327" spans="1:16" x14ac:dyDescent="0.4">
      <c r="A327" s="310" t="s">
        <v>153</v>
      </c>
      <c r="B327" s="241" t="s">
        <v>153</v>
      </c>
      <c r="C327" s="310" t="s">
        <v>153</v>
      </c>
      <c r="D327" s="241" t="s">
        <v>153</v>
      </c>
      <c r="E327" s="314" t="str">
        <f t="shared" ca="1" si="170"/>
        <v xml:space="preserve"> </v>
      </c>
      <c r="F327" s="242" t="b">
        <f t="shared" si="171"/>
        <v>0</v>
      </c>
      <c r="G327" s="316" t="str">
        <f t="shared" ca="1" si="184"/>
        <v xml:space="preserve"> </v>
      </c>
      <c r="H327" s="244" t="b">
        <f t="shared" si="185"/>
        <v>0</v>
      </c>
      <c r="I327" s="316" t="str">
        <f t="shared" ca="1" si="186"/>
        <v xml:space="preserve"> </v>
      </c>
      <c r="J327" s="244" t="b">
        <f t="shared" si="187"/>
        <v>0</v>
      </c>
      <c r="K327" s="210">
        <v>51050504</v>
      </c>
      <c r="L327" s="209"/>
      <c r="M327" s="190" t="s">
        <v>471</v>
      </c>
      <c r="N327" s="209" t="s">
        <v>13</v>
      </c>
      <c r="O327" s="321">
        <f t="shared" si="188"/>
        <v>0</v>
      </c>
      <c r="P327" s="321">
        <f t="shared" si="189"/>
        <v>0</v>
      </c>
    </row>
    <row r="328" spans="1:16" x14ac:dyDescent="0.4">
      <c r="A328" s="310" t="s">
        <v>153</v>
      </c>
      <c r="B328" s="241" t="s">
        <v>153</v>
      </c>
      <c r="C328" s="310" t="s">
        <v>153</v>
      </c>
      <c r="D328" s="241" t="s">
        <v>153</v>
      </c>
      <c r="E328" s="314" t="str">
        <f t="shared" ca="1" si="170"/>
        <v xml:space="preserve"> </v>
      </c>
      <c r="F328" s="242" t="b">
        <f t="shared" si="171"/>
        <v>0</v>
      </c>
      <c r="G328" s="316" t="str">
        <f t="shared" ca="1" si="184"/>
        <v xml:space="preserve"> </v>
      </c>
      <c r="H328" s="244" t="b">
        <f t="shared" si="185"/>
        <v>0</v>
      </c>
      <c r="I328" s="316" t="str">
        <f t="shared" ca="1" si="186"/>
        <v xml:space="preserve"> </v>
      </c>
      <c r="J328" s="244" t="b">
        <f t="shared" si="187"/>
        <v>0</v>
      </c>
      <c r="K328" s="210">
        <v>51050505</v>
      </c>
      <c r="L328" s="209"/>
      <c r="M328" s="190" t="s">
        <v>472</v>
      </c>
      <c r="N328" s="209" t="s">
        <v>13</v>
      </c>
      <c r="O328" s="321">
        <f t="shared" si="188"/>
        <v>0</v>
      </c>
      <c r="P328" s="321">
        <f t="shared" si="189"/>
        <v>0</v>
      </c>
    </row>
    <row r="329" spans="1:16" x14ac:dyDescent="0.4">
      <c r="A329" s="310" t="s">
        <v>153</v>
      </c>
      <c r="B329" s="241" t="s">
        <v>153</v>
      </c>
      <c r="C329" s="310" t="s">
        <v>153</v>
      </c>
      <c r="D329" s="241" t="s">
        <v>153</v>
      </c>
      <c r="E329" s="314" t="str">
        <f t="shared" ca="1" si="170"/>
        <v xml:space="preserve"> </v>
      </c>
      <c r="F329" s="242" t="b">
        <f t="shared" si="171"/>
        <v>0</v>
      </c>
      <c r="G329" s="316" t="str">
        <f t="shared" ca="1" si="184"/>
        <v xml:space="preserve"> </v>
      </c>
      <c r="H329" s="244" t="b">
        <f t="shared" si="185"/>
        <v>0</v>
      </c>
      <c r="I329" s="316" t="str">
        <f t="shared" ca="1" si="186"/>
        <v xml:space="preserve"> </v>
      </c>
      <c r="J329" s="244" t="b">
        <f t="shared" si="187"/>
        <v>0</v>
      </c>
      <c r="K329" s="210">
        <v>51050596</v>
      </c>
      <c r="L329" s="209"/>
      <c r="M329" s="190" t="s">
        <v>473</v>
      </c>
      <c r="N329" s="209" t="s">
        <v>13</v>
      </c>
      <c r="O329" s="321">
        <f t="shared" si="188"/>
        <v>0</v>
      </c>
      <c r="P329" s="321">
        <f t="shared" si="189"/>
        <v>0</v>
      </c>
    </row>
    <row r="330" spans="1:16" x14ac:dyDescent="0.4">
      <c r="A330" s="310" t="s">
        <v>153</v>
      </c>
      <c r="B330" s="241" t="s">
        <v>153</v>
      </c>
      <c r="C330" s="310" t="s">
        <v>153</v>
      </c>
      <c r="D330" s="241" t="s">
        <v>153</v>
      </c>
      <c r="E330" s="314" t="str">
        <f t="shared" ca="1" si="170"/>
        <v xml:space="preserve"> </v>
      </c>
      <c r="F330" s="242" t="b">
        <f t="shared" si="171"/>
        <v>0</v>
      </c>
      <c r="G330" s="316" t="s">
        <v>153</v>
      </c>
      <c r="H330" s="244" t="s">
        <v>153</v>
      </c>
      <c r="I330" s="316" t="s">
        <v>153</v>
      </c>
      <c r="J330" s="244" t="s">
        <v>153</v>
      </c>
      <c r="L330" s="185"/>
      <c r="M330" s="180" t="s">
        <v>474</v>
      </c>
      <c r="O330" s="321"/>
      <c r="P330" s="321"/>
    </row>
    <row r="331" spans="1:16" x14ac:dyDescent="0.4">
      <c r="A331" s="310" t="s">
        <v>153</v>
      </c>
      <c r="B331" s="241" t="s">
        <v>153</v>
      </c>
      <c r="C331" s="310" t="s">
        <v>153</v>
      </c>
      <c r="D331" s="241" t="s">
        <v>153</v>
      </c>
      <c r="E331" s="314" t="str">
        <f t="shared" ca="1" si="170"/>
        <v xml:space="preserve"> </v>
      </c>
      <c r="F331" s="242" t="b">
        <f t="shared" si="171"/>
        <v>0</v>
      </c>
      <c r="G331" s="316" t="str">
        <f t="shared" ref="G331:G333" ca="1" si="190">IF(H331,COUNTIF(OFFSET(H331,ROW()*-1+3,,ROW()-2),TRUE)," ")</f>
        <v xml:space="preserve"> </v>
      </c>
      <c r="H331" s="244" t="b">
        <f t="shared" ref="H331:H333" si="191">AND(N331="借",O331&lt;&gt;0)</f>
        <v>0</v>
      </c>
      <c r="I331" s="316" t="str">
        <f t="shared" ref="I331:I333" ca="1" si="192">IF(J331,COUNTIF(OFFSET(J331,ROW()*-1+3,,ROW()-2),TRUE)," ")</f>
        <v xml:space="preserve"> </v>
      </c>
      <c r="J331" s="244" t="b">
        <f t="shared" ref="J331:J333" si="193">AND(N331="貸",O331&lt;&gt;0)</f>
        <v>0</v>
      </c>
      <c r="K331" s="210">
        <v>51050701</v>
      </c>
      <c r="L331" s="209"/>
      <c r="M331" s="190" t="s">
        <v>475</v>
      </c>
      <c r="N331" s="209" t="s">
        <v>13</v>
      </c>
      <c r="O331" s="321">
        <f>IF(L331="Y",IF($N331="借",SUMPRODUCT((傳票日期&lt;=資產負債表日)*(傳票科目=$K331)*(傳票借方))-SUMPRODUCT((傳票日期&lt;=資產負債表日)*(傳票科目=$K331)*(傳票貸方)),SUMPRODUCT((傳票日期&lt;=資產負債表日)*(傳票科目=$K331)*(傳票貸方))-SUMPRODUCT((傳票日期&lt;=資產負債表日)*(傳票科目=$K331)*(傳票借方))),0)</f>
        <v>0</v>
      </c>
      <c r="P331" s="321">
        <f>IF(L331="Y",IF($N331="借",SUMPRODUCT((傳票日期&gt;=損益表起日)*(傳票日期&lt;=損益表訖日)*(傳票科目=$K331)*(傳票借方))-SUMPRODUCT((傳票日期&gt;=損益表起日)*(傳票日期&lt;=損益表訖日)*(傳票科目=$K331)*(傳票貸方)),SUMPRODUCT((傳票日期&gt;=損益表起日)*(傳票日期&lt;=損益表訖日)*(傳票科目=$K331)*(傳票貸方))-SUMPRODUCT((傳票日期&gt;=損益表起日)*(傳票日期&lt;=損益表訖日)*(傳票科目=$K331)*(傳票借方))),0)</f>
        <v>0</v>
      </c>
    </row>
    <row r="332" spans="1:16" x14ac:dyDescent="0.4">
      <c r="A332" s="310" t="s">
        <v>153</v>
      </c>
      <c r="B332" s="241" t="s">
        <v>153</v>
      </c>
      <c r="C332" s="310" t="s">
        <v>153</v>
      </c>
      <c r="D332" s="241" t="s">
        <v>153</v>
      </c>
      <c r="E332" s="314" t="str">
        <f t="shared" ca="1" si="170"/>
        <v xml:space="preserve"> </v>
      </c>
      <c r="F332" s="242" t="b">
        <f t="shared" si="171"/>
        <v>0</v>
      </c>
      <c r="G332" s="316" t="str">
        <f t="shared" ca="1" si="190"/>
        <v xml:space="preserve"> </v>
      </c>
      <c r="H332" s="244" t="b">
        <f t="shared" si="191"/>
        <v>0</v>
      </c>
      <c r="I332" s="316" t="str">
        <f t="shared" ca="1" si="192"/>
        <v xml:space="preserve"> </v>
      </c>
      <c r="J332" s="244" t="b">
        <f t="shared" si="193"/>
        <v>0</v>
      </c>
      <c r="K332" s="210">
        <v>51050702</v>
      </c>
      <c r="L332" s="209"/>
      <c r="M332" s="190" t="s">
        <v>476</v>
      </c>
      <c r="N332" s="209" t="s">
        <v>13</v>
      </c>
      <c r="O332" s="321">
        <f>IF(L332="Y",IF($N332="借",SUMPRODUCT((傳票日期&lt;=資產負債表日)*(傳票科目=$K332)*(傳票借方))-SUMPRODUCT((傳票日期&lt;=資產負債表日)*(傳票科目=$K332)*(傳票貸方)),SUMPRODUCT((傳票日期&lt;=資產負債表日)*(傳票科目=$K332)*(傳票貸方))-SUMPRODUCT((傳票日期&lt;=資產負債表日)*(傳票科目=$K332)*(傳票借方))),0)</f>
        <v>0</v>
      </c>
      <c r="P332" s="321">
        <f>IF(L332="Y",IF($N332="借",SUMPRODUCT((傳票日期&gt;=損益表起日)*(傳票日期&lt;=損益表訖日)*(傳票科目=$K332)*(傳票借方))-SUMPRODUCT((傳票日期&gt;=損益表起日)*(傳票日期&lt;=損益表訖日)*(傳票科目=$K332)*(傳票貸方)),SUMPRODUCT((傳票日期&gt;=損益表起日)*(傳票日期&lt;=損益表訖日)*(傳票科目=$K332)*(傳票貸方))-SUMPRODUCT((傳票日期&gt;=損益表起日)*(傳票日期&lt;=損益表訖日)*(傳票科目=$K332)*(傳票借方))),0)</f>
        <v>0</v>
      </c>
    </row>
    <row r="333" spans="1:16" x14ac:dyDescent="0.4">
      <c r="A333" s="310" t="s">
        <v>153</v>
      </c>
      <c r="B333" s="241" t="s">
        <v>153</v>
      </c>
      <c r="C333" s="310" t="s">
        <v>153</v>
      </c>
      <c r="D333" s="241" t="s">
        <v>153</v>
      </c>
      <c r="E333" s="314" t="str">
        <f t="shared" ca="1" si="170"/>
        <v xml:space="preserve"> </v>
      </c>
      <c r="F333" s="242" t="b">
        <f t="shared" si="171"/>
        <v>0</v>
      </c>
      <c r="G333" s="316" t="str">
        <f t="shared" ca="1" si="190"/>
        <v xml:space="preserve"> </v>
      </c>
      <c r="H333" s="244" t="b">
        <f t="shared" si="191"/>
        <v>0</v>
      </c>
      <c r="I333" s="316" t="str">
        <f t="shared" ca="1" si="192"/>
        <v xml:space="preserve"> </v>
      </c>
      <c r="J333" s="244" t="b">
        <f t="shared" si="193"/>
        <v>0</v>
      </c>
      <c r="K333" s="210">
        <v>51050796</v>
      </c>
      <c r="L333" s="209"/>
      <c r="M333" s="190" t="s">
        <v>477</v>
      </c>
      <c r="N333" s="209" t="s">
        <v>13</v>
      </c>
      <c r="O333" s="321">
        <f>IF(L333="Y",IF($N333="借",SUMPRODUCT((傳票日期&lt;=資產負債表日)*(傳票科目=$K333)*(傳票借方))-SUMPRODUCT((傳票日期&lt;=資產負債表日)*(傳票科目=$K333)*(傳票貸方)),SUMPRODUCT((傳票日期&lt;=資產負債表日)*(傳票科目=$K333)*(傳票貸方))-SUMPRODUCT((傳票日期&lt;=資產負債表日)*(傳票科目=$K333)*(傳票借方))),0)</f>
        <v>0</v>
      </c>
      <c r="P333" s="321">
        <f>IF(L333="Y",IF($N333="借",SUMPRODUCT((傳票日期&gt;=損益表起日)*(傳票日期&lt;=損益表訖日)*(傳票科目=$K333)*(傳票借方))-SUMPRODUCT((傳票日期&gt;=損益表起日)*(傳票日期&lt;=損益表訖日)*(傳票科目=$K333)*(傳票貸方)),SUMPRODUCT((傳票日期&gt;=損益表起日)*(傳票日期&lt;=損益表訖日)*(傳票科目=$K333)*(傳票貸方))-SUMPRODUCT((傳票日期&gt;=損益表起日)*(傳票日期&lt;=損益表訖日)*(傳票科目=$K333)*(傳票借方))),0)</f>
        <v>0</v>
      </c>
    </row>
    <row r="334" spans="1:16" x14ac:dyDescent="0.4">
      <c r="A334" s="310" t="s">
        <v>153</v>
      </c>
      <c r="B334" s="241" t="s">
        <v>153</v>
      </c>
      <c r="C334" s="310" t="s">
        <v>153</v>
      </c>
      <c r="D334" s="241" t="s">
        <v>153</v>
      </c>
      <c r="E334" s="314" t="str">
        <f t="shared" ca="1" si="170"/>
        <v xml:space="preserve"> </v>
      </c>
      <c r="F334" s="242" t="b">
        <f t="shared" si="171"/>
        <v>0</v>
      </c>
      <c r="G334" s="316" t="s">
        <v>153</v>
      </c>
      <c r="H334" s="244" t="s">
        <v>153</v>
      </c>
      <c r="I334" s="316" t="s">
        <v>153</v>
      </c>
      <c r="J334" s="244" t="s">
        <v>153</v>
      </c>
      <c r="L334" s="185"/>
      <c r="M334" s="180" t="s">
        <v>478</v>
      </c>
      <c r="O334" s="321"/>
      <c r="P334" s="321"/>
    </row>
    <row r="335" spans="1:16" x14ac:dyDescent="0.4">
      <c r="A335" s="310" t="s">
        <v>153</v>
      </c>
      <c r="B335" s="241" t="s">
        <v>153</v>
      </c>
      <c r="C335" s="310" t="s">
        <v>153</v>
      </c>
      <c r="D335" s="241" t="s">
        <v>153</v>
      </c>
      <c r="E335" s="314" t="str">
        <f t="shared" ca="1" si="170"/>
        <v xml:space="preserve"> </v>
      </c>
      <c r="F335" s="242" t="b">
        <f t="shared" si="171"/>
        <v>0</v>
      </c>
      <c r="G335" s="316" t="str">
        <f t="shared" ref="G335:G345" ca="1" si="194">IF(H335,COUNTIF(OFFSET(H335,ROW()*-1+3,,ROW()-2),TRUE)," ")</f>
        <v xml:space="preserve"> </v>
      </c>
      <c r="H335" s="244" t="b">
        <f t="shared" ref="H335:H345" si="195">AND(N335="借",O335&lt;&gt;0)</f>
        <v>0</v>
      </c>
      <c r="I335" s="316" t="str">
        <f t="shared" ref="I335:I345" ca="1" si="196">IF(J335,COUNTIF(OFFSET(J335,ROW()*-1+3,,ROW()-2),TRUE)," ")</f>
        <v xml:space="preserve"> </v>
      </c>
      <c r="J335" s="244" t="b">
        <f t="shared" ref="J335:J345" si="197">AND(N335="貸",O335&lt;&gt;0)</f>
        <v>0</v>
      </c>
      <c r="K335" s="210">
        <v>51050901</v>
      </c>
      <c r="L335" s="209"/>
      <c r="M335" s="190" t="s">
        <v>479</v>
      </c>
      <c r="N335" s="209" t="s">
        <v>13</v>
      </c>
      <c r="O335" s="321">
        <f t="shared" ref="O335:O345" si="198">IF(L335="Y",IF($N335="借",SUMPRODUCT((傳票日期&lt;=資產負債表日)*(傳票科目=$K335)*(傳票借方))-SUMPRODUCT((傳票日期&lt;=資產負債表日)*(傳票科目=$K335)*(傳票貸方)),SUMPRODUCT((傳票日期&lt;=資產負債表日)*(傳票科目=$K335)*(傳票貸方))-SUMPRODUCT((傳票日期&lt;=資產負債表日)*(傳票科目=$K335)*(傳票借方))),0)</f>
        <v>0</v>
      </c>
      <c r="P335" s="321">
        <f t="shared" ref="P335:P345" si="199">IF(L335="Y",IF($N335="借",SUMPRODUCT((傳票日期&gt;=損益表起日)*(傳票日期&lt;=損益表訖日)*(傳票科目=$K335)*(傳票借方))-SUMPRODUCT((傳票日期&gt;=損益表起日)*(傳票日期&lt;=損益表訖日)*(傳票科目=$K335)*(傳票貸方)),SUMPRODUCT((傳票日期&gt;=損益表起日)*(傳票日期&lt;=損益表訖日)*(傳票科目=$K335)*(傳票貸方))-SUMPRODUCT((傳票日期&gt;=損益表起日)*(傳票日期&lt;=損益表訖日)*(傳票科目=$K335)*(傳票借方))),0)</f>
        <v>0</v>
      </c>
    </row>
    <row r="336" spans="1:16" x14ac:dyDescent="0.4">
      <c r="A336" s="310" t="s">
        <v>153</v>
      </c>
      <c r="B336" s="241" t="s">
        <v>153</v>
      </c>
      <c r="C336" s="310" t="s">
        <v>153</v>
      </c>
      <c r="D336" s="241" t="s">
        <v>153</v>
      </c>
      <c r="E336" s="314" t="str">
        <f t="shared" ca="1" si="170"/>
        <v xml:space="preserve"> </v>
      </c>
      <c r="F336" s="242" t="b">
        <f t="shared" si="171"/>
        <v>0</v>
      </c>
      <c r="G336" s="316" t="str">
        <f t="shared" ca="1" si="194"/>
        <v xml:space="preserve"> </v>
      </c>
      <c r="H336" s="244" t="b">
        <f t="shared" si="195"/>
        <v>0</v>
      </c>
      <c r="I336" s="316" t="str">
        <f t="shared" ca="1" si="196"/>
        <v xml:space="preserve"> </v>
      </c>
      <c r="J336" s="244" t="b">
        <f t="shared" si="197"/>
        <v>0</v>
      </c>
      <c r="K336" s="210">
        <v>51050902</v>
      </c>
      <c r="L336" s="209"/>
      <c r="M336" s="190" t="s">
        <v>480</v>
      </c>
      <c r="N336" s="209" t="s">
        <v>13</v>
      </c>
      <c r="O336" s="321">
        <f t="shared" si="198"/>
        <v>0</v>
      </c>
      <c r="P336" s="321">
        <f t="shared" si="199"/>
        <v>0</v>
      </c>
    </row>
    <row r="337" spans="1:16" x14ac:dyDescent="0.4">
      <c r="A337" s="310" t="s">
        <v>153</v>
      </c>
      <c r="B337" s="241" t="s">
        <v>153</v>
      </c>
      <c r="C337" s="310" t="s">
        <v>153</v>
      </c>
      <c r="D337" s="241" t="s">
        <v>153</v>
      </c>
      <c r="E337" s="314" t="str">
        <f t="shared" ca="1" si="170"/>
        <v xml:space="preserve"> </v>
      </c>
      <c r="F337" s="242" t="b">
        <f t="shared" si="171"/>
        <v>0</v>
      </c>
      <c r="G337" s="316" t="str">
        <f t="shared" ca="1" si="194"/>
        <v xml:space="preserve"> </v>
      </c>
      <c r="H337" s="244" t="b">
        <f t="shared" si="195"/>
        <v>0</v>
      </c>
      <c r="I337" s="316" t="str">
        <f t="shared" ca="1" si="196"/>
        <v xml:space="preserve"> </v>
      </c>
      <c r="J337" s="244" t="b">
        <f t="shared" si="197"/>
        <v>0</v>
      </c>
      <c r="K337" s="210">
        <v>51050903</v>
      </c>
      <c r="L337" s="209"/>
      <c r="M337" s="190" t="s">
        <v>481</v>
      </c>
      <c r="N337" s="209" t="s">
        <v>13</v>
      </c>
      <c r="O337" s="321">
        <f t="shared" si="198"/>
        <v>0</v>
      </c>
      <c r="P337" s="321">
        <f t="shared" si="199"/>
        <v>0</v>
      </c>
    </row>
    <row r="338" spans="1:16" x14ac:dyDescent="0.4">
      <c r="A338" s="310" t="s">
        <v>153</v>
      </c>
      <c r="B338" s="241" t="s">
        <v>153</v>
      </c>
      <c r="C338" s="310" t="s">
        <v>153</v>
      </c>
      <c r="D338" s="241" t="s">
        <v>153</v>
      </c>
      <c r="E338" s="314" t="str">
        <f t="shared" ca="1" si="170"/>
        <v xml:space="preserve"> </v>
      </c>
      <c r="F338" s="242" t="b">
        <f t="shared" si="171"/>
        <v>0</v>
      </c>
      <c r="G338" s="316" t="str">
        <f t="shared" ca="1" si="194"/>
        <v xml:space="preserve"> </v>
      </c>
      <c r="H338" s="244" t="b">
        <f t="shared" si="195"/>
        <v>0</v>
      </c>
      <c r="I338" s="316" t="str">
        <f t="shared" ca="1" si="196"/>
        <v xml:space="preserve"> </v>
      </c>
      <c r="J338" s="244" t="b">
        <f t="shared" si="197"/>
        <v>0</v>
      </c>
      <c r="K338" s="210">
        <v>51050904</v>
      </c>
      <c r="L338" s="209"/>
      <c r="M338" s="190" t="s">
        <v>482</v>
      </c>
      <c r="N338" s="209" t="s">
        <v>13</v>
      </c>
      <c r="O338" s="321">
        <f t="shared" si="198"/>
        <v>0</v>
      </c>
      <c r="P338" s="321">
        <f t="shared" si="199"/>
        <v>0</v>
      </c>
    </row>
    <row r="339" spans="1:16" x14ac:dyDescent="0.4">
      <c r="A339" s="310" t="s">
        <v>153</v>
      </c>
      <c r="B339" s="241" t="s">
        <v>153</v>
      </c>
      <c r="C339" s="310" t="s">
        <v>153</v>
      </c>
      <c r="D339" s="241" t="s">
        <v>153</v>
      </c>
      <c r="E339" s="314" t="str">
        <f t="shared" ca="1" si="170"/>
        <v xml:space="preserve"> </v>
      </c>
      <c r="F339" s="242" t="b">
        <f t="shared" si="171"/>
        <v>0</v>
      </c>
      <c r="G339" s="316" t="str">
        <f t="shared" ca="1" si="194"/>
        <v xml:space="preserve"> </v>
      </c>
      <c r="H339" s="244" t="b">
        <f t="shared" si="195"/>
        <v>0</v>
      </c>
      <c r="I339" s="316" t="str">
        <f t="shared" ca="1" si="196"/>
        <v xml:space="preserve"> </v>
      </c>
      <c r="J339" s="244" t="b">
        <f t="shared" si="197"/>
        <v>0</v>
      </c>
      <c r="K339" s="210">
        <v>51050905</v>
      </c>
      <c r="L339" s="209"/>
      <c r="M339" s="190" t="s">
        <v>483</v>
      </c>
      <c r="N339" s="209" t="s">
        <v>13</v>
      </c>
      <c r="O339" s="321">
        <f t="shared" si="198"/>
        <v>0</v>
      </c>
      <c r="P339" s="321">
        <f t="shared" si="199"/>
        <v>0</v>
      </c>
    </row>
    <row r="340" spans="1:16" x14ac:dyDescent="0.4">
      <c r="A340" s="310" t="s">
        <v>153</v>
      </c>
      <c r="B340" s="241" t="s">
        <v>153</v>
      </c>
      <c r="C340" s="310" t="s">
        <v>153</v>
      </c>
      <c r="D340" s="241" t="s">
        <v>153</v>
      </c>
      <c r="E340" s="314" t="str">
        <f t="shared" ca="1" si="170"/>
        <v xml:space="preserve"> </v>
      </c>
      <c r="F340" s="242" t="b">
        <f t="shared" si="171"/>
        <v>0</v>
      </c>
      <c r="G340" s="316" t="str">
        <f t="shared" ca="1" si="194"/>
        <v xml:space="preserve"> </v>
      </c>
      <c r="H340" s="244" t="b">
        <f t="shared" si="195"/>
        <v>0</v>
      </c>
      <c r="I340" s="316" t="str">
        <f t="shared" ca="1" si="196"/>
        <v xml:space="preserve"> </v>
      </c>
      <c r="J340" s="244" t="b">
        <f t="shared" si="197"/>
        <v>0</v>
      </c>
      <c r="K340" s="210">
        <v>51050906</v>
      </c>
      <c r="L340" s="209"/>
      <c r="M340" s="190" t="s">
        <v>484</v>
      </c>
      <c r="N340" s="209" t="s">
        <v>13</v>
      </c>
      <c r="O340" s="321">
        <f t="shared" si="198"/>
        <v>0</v>
      </c>
      <c r="P340" s="321">
        <f t="shared" si="199"/>
        <v>0</v>
      </c>
    </row>
    <row r="341" spans="1:16" x14ac:dyDescent="0.4">
      <c r="A341" s="310" t="s">
        <v>153</v>
      </c>
      <c r="B341" s="241" t="s">
        <v>153</v>
      </c>
      <c r="C341" s="310" t="s">
        <v>153</v>
      </c>
      <c r="D341" s="241" t="s">
        <v>153</v>
      </c>
      <c r="E341" s="314" t="str">
        <f t="shared" ca="1" si="170"/>
        <v xml:space="preserve"> </v>
      </c>
      <c r="F341" s="242" t="b">
        <f t="shared" si="171"/>
        <v>0</v>
      </c>
      <c r="G341" s="316" t="str">
        <f t="shared" ca="1" si="194"/>
        <v xml:space="preserve"> </v>
      </c>
      <c r="H341" s="244" t="b">
        <f t="shared" si="195"/>
        <v>0</v>
      </c>
      <c r="I341" s="316" t="str">
        <f t="shared" ca="1" si="196"/>
        <v xml:space="preserve"> </v>
      </c>
      <c r="J341" s="244" t="b">
        <f t="shared" si="197"/>
        <v>0</v>
      </c>
      <c r="K341" s="210">
        <v>51050907</v>
      </c>
      <c r="L341" s="209"/>
      <c r="M341" s="190" t="s">
        <v>485</v>
      </c>
      <c r="N341" s="209" t="s">
        <v>13</v>
      </c>
      <c r="O341" s="321">
        <f t="shared" si="198"/>
        <v>0</v>
      </c>
      <c r="P341" s="321">
        <f t="shared" si="199"/>
        <v>0</v>
      </c>
    </row>
    <row r="342" spans="1:16" x14ac:dyDescent="0.4">
      <c r="A342" s="310" t="s">
        <v>153</v>
      </c>
      <c r="B342" s="241" t="s">
        <v>153</v>
      </c>
      <c r="C342" s="310" t="s">
        <v>153</v>
      </c>
      <c r="D342" s="241" t="s">
        <v>153</v>
      </c>
      <c r="E342" s="314" t="str">
        <f t="shared" ca="1" si="170"/>
        <v xml:space="preserve"> </v>
      </c>
      <c r="F342" s="242" t="b">
        <f t="shared" si="171"/>
        <v>0</v>
      </c>
      <c r="G342" s="316" t="str">
        <f t="shared" ca="1" si="194"/>
        <v xml:space="preserve"> </v>
      </c>
      <c r="H342" s="244" t="b">
        <f t="shared" si="195"/>
        <v>0</v>
      </c>
      <c r="I342" s="316" t="str">
        <f t="shared" ca="1" si="196"/>
        <v xml:space="preserve"> </v>
      </c>
      <c r="J342" s="244" t="b">
        <f t="shared" si="197"/>
        <v>0</v>
      </c>
      <c r="K342" s="210">
        <v>51050908</v>
      </c>
      <c r="L342" s="209"/>
      <c r="M342" s="190" t="s">
        <v>486</v>
      </c>
      <c r="N342" s="209" t="s">
        <v>13</v>
      </c>
      <c r="O342" s="321">
        <f t="shared" si="198"/>
        <v>0</v>
      </c>
      <c r="P342" s="321">
        <f t="shared" si="199"/>
        <v>0</v>
      </c>
    </row>
    <row r="343" spans="1:16" x14ac:dyDescent="0.4">
      <c r="A343" s="310" t="s">
        <v>153</v>
      </c>
      <c r="B343" s="241" t="s">
        <v>153</v>
      </c>
      <c r="C343" s="310" t="s">
        <v>153</v>
      </c>
      <c r="D343" s="241" t="s">
        <v>153</v>
      </c>
      <c r="E343" s="314" t="str">
        <f t="shared" ca="1" si="170"/>
        <v xml:space="preserve"> </v>
      </c>
      <c r="F343" s="242" t="b">
        <f t="shared" si="171"/>
        <v>0</v>
      </c>
      <c r="G343" s="316" t="str">
        <f t="shared" ca="1" si="194"/>
        <v xml:space="preserve"> </v>
      </c>
      <c r="H343" s="244" t="b">
        <f t="shared" si="195"/>
        <v>0</v>
      </c>
      <c r="I343" s="316" t="str">
        <f t="shared" ca="1" si="196"/>
        <v xml:space="preserve"> </v>
      </c>
      <c r="J343" s="244" t="b">
        <f t="shared" si="197"/>
        <v>0</v>
      </c>
      <c r="K343" s="210">
        <v>51050909</v>
      </c>
      <c r="L343" s="209"/>
      <c r="M343" s="190" t="s">
        <v>487</v>
      </c>
      <c r="N343" s="209" t="s">
        <v>13</v>
      </c>
      <c r="O343" s="321">
        <f t="shared" si="198"/>
        <v>0</v>
      </c>
      <c r="P343" s="321">
        <f t="shared" si="199"/>
        <v>0</v>
      </c>
    </row>
    <row r="344" spans="1:16" x14ac:dyDescent="0.4">
      <c r="A344" s="310" t="s">
        <v>153</v>
      </c>
      <c r="B344" s="241" t="s">
        <v>153</v>
      </c>
      <c r="C344" s="310" t="s">
        <v>153</v>
      </c>
      <c r="D344" s="241" t="s">
        <v>153</v>
      </c>
      <c r="E344" s="314" t="str">
        <f t="shared" ca="1" si="170"/>
        <v xml:space="preserve"> </v>
      </c>
      <c r="F344" s="242" t="b">
        <f t="shared" si="171"/>
        <v>0</v>
      </c>
      <c r="G344" s="316" t="str">
        <f t="shared" ca="1" si="194"/>
        <v xml:space="preserve"> </v>
      </c>
      <c r="H344" s="244" t="b">
        <f t="shared" si="195"/>
        <v>0</v>
      </c>
      <c r="I344" s="316" t="str">
        <f t="shared" ca="1" si="196"/>
        <v xml:space="preserve"> </v>
      </c>
      <c r="J344" s="244" t="b">
        <f t="shared" si="197"/>
        <v>0</v>
      </c>
      <c r="K344" s="210">
        <v>51050910</v>
      </c>
      <c r="L344" s="209"/>
      <c r="M344" s="190" t="s">
        <v>488</v>
      </c>
      <c r="N344" s="209" t="s">
        <v>13</v>
      </c>
      <c r="O344" s="321">
        <f t="shared" si="198"/>
        <v>0</v>
      </c>
      <c r="P344" s="321">
        <f t="shared" si="199"/>
        <v>0</v>
      </c>
    </row>
    <row r="345" spans="1:16" x14ac:dyDescent="0.4">
      <c r="A345" s="310" t="s">
        <v>153</v>
      </c>
      <c r="B345" s="241" t="s">
        <v>153</v>
      </c>
      <c r="C345" s="310" t="s">
        <v>153</v>
      </c>
      <c r="D345" s="241" t="s">
        <v>153</v>
      </c>
      <c r="E345" s="314" t="str">
        <f t="shared" ca="1" si="170"/>
        <v xml:space="preserve"> </v>
      </c>
      <c r="F345" s="242" t="b">
        <f t="shared" si="171"/>
        <v>0</v>
      </c>
      <c r="G345" s="316" t="str">
        <f t="shared" ca="1" si="194"/>
        <v xml:space="preserve"> </v>
      </c>
      <c r="H345" s="244" t="b">
        <f t="shared" si="195"/>
        <v>0</v>
      </c>
      <c r="I345" s="316" t="str">
        <f t="shared" ca="1" si="196"/>
        <v xml:space="preserve"> </v>
      </c>
      <c r="J345" s="244" t="b">
        <f t="shared" si="197"/>
        <v>0</v>
      </c>
      <c r="K345" s="210">
        <v>51050996</v>
      </c>
      <c r="L345" s="209"/>
      <c r="M345" s="190" t="s">
        <v>489</v>
      </c>
      <c r="N345" s="209" t="s">
        <v>13</v>
      </c>
      <c r="O345" s="321">
        <f t="shared" si="198"/>
        <v>0</v>
      </c>
      <c r="P345" s="321">
        <f t="shared" si="199"/>
        <v>0</v>
      </c>
    </row>
    <row r="346" spans="1:16" x14ac:dyDescent="0.4">
      <c r="A346" s="310" t="s">
        <v>153</v>
      </c>
      <c r="B346" s="241" t="s">
        <v>153</v>
      </c>
      <c r="C346" s="310" t="s">
        <v>153</v>
      </c>
      <c r="D346" s="241" t="s">
        <v>153</v>
      </c>
      <c r="E346" s="314" t="str">
        <f t="shared" ca="1" si="170"/>
        <v xml:space="preserve"> </v>
      </c>
      <c r="F346" s="242" t="b">
        <f t="shared" si="171"/>
        <v>0</v>
      </c>
      <c r="G346" s="316" t="s">
        <v>153</v>
      </c>
      <c r="H346" s="244" t="s">
        <v>153</v>
      </c>
      <c r="I346" s="316" t="s">
        <v>153</v>
      </c>
      <c r="J346" s="244" t="s">
        <v>153</v>
      </c>
      <c r="L346" s="185"/>
      <c r="M346" s="180" t="s">
        <v>490</v>
      </c>
      <c r="O346" s="321"/>
      <c r="P346" s="321"/>
    </row>
    <row r="347" spans="1:16" x14ac:dyDescent="0.4">
      <c r="A347" s="310" t="s">
        <v>153</v>
      </c>
      <c r="B347" s="241" t="s">
        <v>153</v>
      </c>
      <c r="C347" s="310" t="s">
        <v>153</v>
      </c>
      <c r="D347" s="241" t="s">
        <v>153</v>
      </c>
      <c r="E347" s="314" t="str">
        <f t="shared" ca="1" si="170"/>
        <v xml:space="preserve"> </v>
      </c>
      <c r="F347" s="242" t="b">
        <f t="shared" si="171"/>
        <v>0</v>
      </c>
      <c r="G347" s="316" t="str">
        <f t="shared" ref="G347:G349" ca="1" si="200">IF(H347,COUNTIF(OFFSET(H347,ROW()*-1+3,,ROW()-2),TRUE)," ")</f>
        <v xml:space="preserve"> </v>
      </c>
      <c r="H347" s="244" t="b">
        <f t="shared" ref="H347:H349" si="201">AND(N347="借",O347&lt;&gt;0)</f>
        <v>0</v>
      </c>
      <c r="I347" s="316" t="str">
        <f t="shared" ref="I347:I349" ca="1" si="202">IF(J347,COUNTIF(OFFSET(J347,ROW()*-1+3,,ROW()-2),TRUE)," ")</f>
        <v xml:space="preserve"> </v>
      </c>
      <c r="J347" s="244" t="b">
        <f t="shared" ref="J347:J349" si="203">AND(N347="貸",O347&lt;&gt;0)</f>
        <v>0</v>
      </c>
      <c r="K347" s="210">
        <v>51059601</v>
      </c>
      <c r="L347" s="209"/>
      <c r="M347" s="190" t="s">
        <v>491</v>
      </c>
      <c r="N347" s="209" t="s">
        <v>13</v>
      </c>
      <c r="O347" s="321">
        <f>IF(L347="Y",IF($N347="借",SUMPRODUCT((傳票日期&lt;=資產負債表日)*(傳票科目=$K347)*(傳票借方))-SUMPRODUCT((傳票日期&lt;=資產負債表日)*(傳票科目=$K347)*(傳票貸方)),SUMPRODUCT((傳票日期&lt;=資產負債表日)*(傳票科目=$K347)*(傳票貸方))-SUMPRODUCT((傳票日期&lt;=資產負債表日)*(傳票科目=$K347)*(傳票借方))),0)</f>
        <v>0</v>
      </c>
      <c r="P347" s="321">
        <f>IF(L347="Y",IF($N347="借",SUMPRODUCT((傳票日期&gt;=損益表起日)*(傳票日期&lt;=損益表訖日)*(傳票科目=$K347)*(傳票借方))-SUMPRODUCT((傳票日期&gt;=損益表起日)*(傳票日期&lt;=損益表訖日)*(傳票科目=$K347)*(傳票貸方)),SUMPRODUCT((傳票日期&gt;=損益表起日)*(傳票日期&lt;=損益表訖日)*(傳票科目=$K347)*(傳票貸方))-SUMPRODUCT((傳票日期&gt;=損益表起日)*(傳票日期&lt;=損益表訖日)*(傳票科目=$K347)*(傳票借方))),0)</f>
        <v>0</v>
      </c>
    </row>
    <row r="348" spans="1:16" x14ac:dyDescent="0.4">
      <c r="A348" s="310" t="s">
        <v>153</v>
      </c>
      <c r="B348" s="241" t="s">
        <v>153</v>
      </c>
      <c r="C348" s="310" t="s">
        <v>153</v>
      </c>
      <c r="D348" s="241" t="s">
        <v>153</v>
      </c>
      <c r="E348" s="314" t="str">
        <f t="shared" ca="1" si="170"/>
        <v xml:space="preserve"> </v>
      </c>
      <c r="F348" s="242" t="b">
        <f t="shared" si="171"/>
        <v>0</v>
      </c>
      <c r="G348" s="316" t="str">
        <f t="shared" ca="1" si="200"/>
        <v xml:space="preserve"> </v>
      </c>
      <c r="H348" s="244" t="b">
        <f t="shared" si="201"/>
        <v>0</v>
      </c>
      <c r="I348" s="316" t="str">
        <f t="shared" ca="1" si="202"/>
        <v xml:space="preserve"> </v>
      </c>
      <c r="J348" s="244" t="b">
        <f t="shared" si="203"/>
        <v>0</v>
      </c>
      <c r="K348" s="210">
        <v>51059602</v>
      </c>
      <c r="L348" s="209"/>
      <c r="M348" s="190" t="s">
        <v>492</v>
      </c>
      <c r="N348" s="209" t="s">
        <v>13</v>
      </c>
      <c r="O348" s="321">
        <f>IF(L348="Y",IF($N348="借",SUMPRODUCT((傳票日期&lt;=資產負債表日)*(傳票科目=$K348)*(傳票借方))-SUMPRODUCT((傳票日期&lt;=資產負債表日)*(傳票科目=$K348)*(傳票貸方)),SUMPRODUCT((傳票日期&lt;=資產負債表日)*(傳票科目=$K348)*(傳票貸方))-SUMPRODUCT((傳票日期&lt;=資產負債表日)*(傳票科目=$K348)*(傳票借方))),0)</f>
        <v>0</v>
      </c>
      <c r="P348" s="321">
        <f>IF(L348="Y",IF($N348="借",SUMPRODUCT((傳票日期&gt;=損益表起日)*(傳票日期&lt;=損益表訖日)*(傳票科目=$K348)*(傳票借方))-SUMPRODUCT((傳票日期&gt;=損益表起日)*(傳票日期&lt;=損益表訖日)*(傳票科目=$K348)*(傳票貸方)),SUMPRODUCT((傳票日期&gt;=損益表起日)*(傳票日期&lt;=損益表訖日)*(傳票科目=$K348)*(傳票貸方))-SUMPRODUCT((傳票日期&gt;=損益表起日)*(傳票日期&lt;=損益表訖日)*(傳票科目=$K348)*(傳票借方))),0)</f>
        <v>0</v>
      </c>
    </row>
    <row r="349" spans="1:16" x14ac:dyDescent="0.4">
      <c r="A349" s="310" t="s">
        <v>153</v>
      </c>
      <c r="B349" s="241" t="s">
        <v>153</v>
      </c>
      <c r="C349" s="310" t="s">
        <v>153</v>
      </c>
      <c r="D349" s="241" t="s">
        <v>153</v>
      </c>
      <c r="E349" s="314" t="str">
        <f t="shared" ca="1" si="170"/>
        <v xml:space="preserve"> </v>
      </c>
      <c r="F349" s="242" t="b">
        <f t="shared" si="171"/>
        <v>0</v>
      </c>
      <c r="G349" s="316" t="str">
        <f t="shared" ca="1" si="200"/>
        <v xml:space="preserve"> </v>
      </c>
      <c r="H349" s="244" t="b">
        <f t="shared" si="201"/>
        <v>0</v>
      </c>
      <c r="I349" s="316" t="str">
        <f t="shared" ca="1" si="202"/>
        <v xml:space="preserve"> </v>
      </c>
      <c r="J349" s="244" t="b">
        <f t="shared" si="203"/>
        <v>0</v>
      </c>
      <c r="K349" s="210">
        <v>51059696</v>
      </c>
      <c r="L349" s="209"/>
      <c r="M349" s="190" t="s">
        <v>493</v>
      </c>
      <c r="N349" s="209" t="s">
        <v>13</v>
      </c>
      <c r="O349" s="321">
        <f>IF(L349="Y",IF($N349="借",SUMPRODUCT((傳票日期&lt;=資產負債表日)*(傳票科目=$K349)*(傳票借方))-SUMPRODUCT((傳票日期&lt;=資產負債表日)*(傳票科目=$K349)*(傳票貸方)),SUMPRODUCT((傳票日期&lt;=資產負債表日)*(傳票科目=$K349)*(傳票貸方))-SUMPRODUCT((傳票日期&lt;=資產負債表日)*(傳票科目=$K349)*(傳票借方))),0)</f>
        <v>0</v>
      </c>
      <c r="P349" s="321">
        <f>IF(L349="Y",IF($N349="借",SUMPRODUCT((傳票日期&gt;=損益表起日)*(傳票日期&lt;=損益表訖日)*(傳票科目=$K349)*(傳票借方))-SUMPRODUCT((傳票日期&gt;=損益表起日)*(傳票日期&lt;=損益表訖日)*(傳票科目=$K349)*(傳票貸方)),SUMPRODUCT((傳票日期&gt;=損益表起日)*(傳票日期&lt;=損益表訖日)*(傳票科目=$K349)*(傳票貸方))-SUMPRODUCT((傳票日期&gt;=損益表起日)*(傳票日期&lt;=損益表訖日)*(傳票科目=$K349)*(傳票借方))),0)</f>
        <v>0</v>
      </c>
    </row>
    <row r="350" spans="1:16" ht="17" customHeight="1" thickBot="1" x14ac:dyDescent="0.45">
      <c r="A350" s="310" t="s">
        <v>153</v>
      </c>
      <c r="B350" s="241" t="s">
        <v>153</v>
      </c>
      <c r="C350" s="310" t="s">
        <v>153</v>
      </c>
      <c r="D350" s="241" t="s">
        <v>153</v>
      </c>
      <c r="E350" s="314" t="str">
        <f t="shared" ca="1" si="170"/>
        <v xml:space="preserve"> </v>
      </c>
      <c r="F350" s="242" t="b">
        <f t="shared" si="171"/>
        <v>0</v>
      </c>
      <c r="G350" s="316" t="s">
        <v>153</v>
      </c>
      <c r="H350" s="244" t="s">
        <v>153</v>
      </c>
      <c r="I350" s="316" t="s">
        <v>153</v>
      </c>
      <c r="J350" s="244" t="s">
        <v>153</v>
      </c>
      <c r="K350" s="195"/>
      <c r="L350" s="195"/>
      <c r="M350" s="259" t="s">
        <v>494</v>
      </c>
      <c r="N350" s="197"/>
      <c r="O350" s="326">
        <f>SUMIF(N302:N349,"借",O302:O349)-SUMIF(N302:N349,"貸",O302:O349)</f>
        <v>0</v>
      </c>
      <c r="P350" s="326">
        <f>SUMIF(N302:N349,"借",P302:P349)-SUMIF(N302:N349,"貸",P302:P349)</f>
        <v>0</v>
      </c>
    </row>
    <row r="351" spans="1:16" ht="17" customHeight="1" x14ac:dyDescent="0.4">
      <c r="A351" s="310" t="s">
        <v>153</v>
      </c>
      <c r="B351" s="241" t="s">
        <v>153</v>
      </c>
      <c r="C351" s="310" t="s">
        <v>153</v>
      </c>
      <c r="D351" s="241" t="s">
        <v>153</v>
      </c>
      <c r="E351" s="314" t="str">
        <f t="shared" ca="1" si="79"/>
        <v xml:space="preserve"> </v>
      </c>
      <c r="F351" s="242" t="b">
        <f>F357</f>
        <v>0</v>
      </c>
      <c r="G351" s="316" t="s">
        <v>153</v>
      </c>
      <c r="H351" s="244" t="s">
        <v>153</v>
      </c>
      <c r="I351" s="316" t="s">
        <v>153</v>
      </c>
      <c r="J351" s="244" t="s">
        <v>153</v>
      </c>
      <c r="L351" s="185"/>
      <c r="M351" s="180" t="s">
        <v>495</v>
      </c>
      <c r="O351" s="321"/>
      <c r="P351" s="321"/>
    </row>
    <row r="352" spans="1:16" x14ac:dyDescent="0.4">
      <c r="A352" s="310" t="s">
        <v>153</v>
      </c>
      <c r="B352" s="241" t="s">
        <v>153</v>
      </c>
      <c r="C352" s="310" t="s">
        <v>153</v>
      </c>
      <c r="D352" s="241" t="s">
        <v>153</v>
      </c>
      <c r="E352" s="314" t="str">
        <f t="shared" ca="1" si="79"/>
        <v xml:space="preserve"> </v>
      </c>
      <c r="F352" s="242" t="b">
        <f t="shared" si="84"/>
        <v>0</v>
      </c>
      <c r="G352" s="316" t="str">
        <f t="shared" ref="G352:G356" ca="1" si="204">IF(H352,COUNTIF(OFFSET(H352,ROW()*-1+3,,ROW()-2),TRUE)," ")</f>
        <v xml:space="preserve"> </v>
      </c>
      <c r="H352" s="244" t="b">
        <f t="shared" si="74"/>
        <v>0</v>
      </c>
      <c r="I352" s="316" t="str">
        <f t="shared" ref="I352:I356" ca="1" si="205">IF(J352,COUNTIF(OFFSET(J352,ROW()*-1+3,,ROW()-2),TRUE)," ")</f>
        <v xml:space="preserve"> </v>
      </c>
      <c r="J352" s="244" t="b">
        <f t="shared" si="76"/>
        <v>0</v>
      </c>
      <c r="K352" s="210">
        <v>520101</v>
      </c>
      <c r="L352" s="209"/>
      <c r="M352" s="190" t="s">
        <v>496</v>
      </c>
      <c r="N352" s="209" t="s">
        <v>13</v>
      </c>
      <c r="O352" s="321">
        <f t="shared" ref="O352:O356" si="206">IF(L352="Y",IF($N352="借",SUMPRODUCT((傳票日期&lt;=資產負債表日)*(傳票科目=$K352)*(傳票借方))-SUMPRODUCT((傳票日期&lt;=資產負債表日)*(傳票科目=$K352)*(傳票貸方)),SUMPRODUCT((傳票日期&lt;=資產負債表日)*(傳票科目=$K352)*(傳票貸方))-SUMPRODUCT((傳票日期&lt;=資產負債表日)*(傳票科目=$K352)*(傳票借方))),0)</f>
        <v>0</v>
      </c>
      <c r="P352" s="321">
        <f t="shared" ref="P352:P356" si="207">IF(L352="Y",IF($N352="借",SUMPRODUCT((傳票日期&gt;=損益表起日)*(傳票日期&lt;=損益表訖日)*(傳票科目=$K352)*(傳票借方))-SUMPRODUCT((傳票日期&gt;=損益表起日)*(傳票日期&lt;=損益表訖日)*(傳票科目=$K352)*(傳票貸方)),SUMPRODUCT((傳票日期&gt;=損益表起日)*(傳票日期&lt;=損益表訖日)*(傳票科目=$K352)*(傳票貸方))-SUMPRODUCT((傳票日期&gt;=損益表起日)*(傳票日期&lt;=損益表訖日)*(傳票科目=$K352)*(傳票借方))),0)</f>
        <v>0</v>
      </c>
    </row>
    <row r="353" spans="1:16" x14ac:dyDescent="0.4">
      <c r="A353" s="310" t="s">
        <v>153</v>
      </c>
      <c r="B353" s="241" t="s">
        <v>153</v>
      </c>
      <c r="C353" s="310" t="s">
        <v>153</v>
      </c>
      <c r="D353" s="241" t="s">
        <v>153</v>
      </c>
      <c r="E353" s="314" t="str">
        <f t="shared" ca="1" si="79"/>
        <v xml:space="preserve"> </v>
      </c>
      <c r="F353" s="242" t="b">
        <f t="shared" si="84"/>
        <v>0</v>
      </c>
      <c r="G353" s="316" t="str">
        <f t="shared" ca="1" si="204"/>
        <v xml:space="preserve"> </v>
      </c>
      <c r="H353" s="244" t="b">
        <f t="shared" si="74"/>
        <v>0</v>
      </c>
      <c r="I353" s="316" t="str">
        <f t="shared" ca="1" si="205"/>
        <v xml:space="preserve"> </v>
      </c>
      <c r="J353" s="244" t="b">
        <f t="shared" si="76"/>
        <v>0</v>
      </c>
      <c r="K353" s="210">
        <v>520104</v>
      </c>
      <c r="L353" s="209"/>
      <c r="M353" s="190" t="s">
        <v>35</v>
      </c>
      <c r="N353" s="209" t="s">
        <v>13</v>
      </c>
      <c r="O353" s="321">
        <f t="shared" si="206"/>
        <v>0</v>
      </c>
      <c r="P353" s="321">
        <f t="shared" si="207"/>
        <v>0</v>
      </c>
    </row>
    <row r="354" spans="1:16" x14ac:dyDescent="0.4">
      <c r="A354" s="310" t="s">
        <v>153</v>
      </c>
      <c r="B354" s="241" t="s">
        <v>153</v>
      </c>
      <c r="C354" s="310" t="s">
        <v>153</v>
      </c>
      <c r="D354" s="241" t="s">
        <v>153</v>
      </c>
      <c r="E354" s="314" t="str">
        <f t="shared" ca="1" si="79"/>
        <v xml:space="preserve"> </v>
      </c>
      <c r="F354" s="242" t="b">
        <f t="shared" si="84"/>
        <v>0</v>
      </c>
      <c r="G354" s="316" t="str">
        <f t="shared" ca="1" si="204"/>
        <v xml:space="preserve"> </v>
      </c>
      <c r="H354" s="244" t="b">
        <f t="shared" si="74"/>
        <v>0</v>
      </c>
      <c r="I354" s="316" t="str">
        <f t="shared" ca="1" si="205"/>
        <v xml:space="preserve"> </v>
      </c>
      <c r="J354" s="244" t="b">
        <f t="shared" si="76"/>
        <v>0</v>
      </c>
      <c r="K354" s="210">
        <v>520196</v>
      </c>
      <c r="L354" s="209"/>
      <c r="M354" s="190" t="s">
        <v>497</v>
      </c>
      <c r="N354" s="209" t="s">
        <v>13</v>
      </c>
      <c r="O354" s="321">
        <f t="shared" si="206"/>
        <v>0</v>
      </c>
      <c r="P354" s="321">
        <f t="shared" si="207"/>
        <v>0</v>
      </c>
    </row>
    <row r="355" spans="1:16" x14ac:dyDescent="0.4">
      <c r="A355" s="310" t="s">
        <v>153</v>
      </c>
      <c r="B355" s="241" t="s">
        <v>153</v>
      </c>
      <c r="C355" s="310" t="s">
        <v>153</v>
      </c>
      <c r="D355" s="241" t="s">
        <v>153</v>
      </c>
      <c r="E355" s="314" t="str">
        <f t="shared" ca="1" si="79"/>
        <v xml:space="preserve"> </v>
      </c>
      <c r="F355" s="242" t="b">
        <f t="shared" si="84"/>
        <v>0</v>
      </c>
      <c r="G355" s="316" t="str">
        <f t="shared" ca="1" si="204"/>
        <v xml:space="preserve"> </v>
      </c>
      <c r="H355" s="244" t="b">
        <f t="shared" si="74"/>
        <v>0</v>
      </c>
      <c r="I355" s="316" t="str">
        <f t="shared" ca="1" si="205"/>
        <v xml:space="preserve"> </v>
      </c>
      <c r="J355" s="244" t="b">
        <f t="shared" si="76"/>
        <v>0</v>
      </c>
      <c r="K355" s="210">
        <v>529601</v>
      </c>
      <c r="L355" s="209"/>
      <c r="M355" s="190" t="s">
        <v>498</v>
      </c>
      <c r="N355" s="209" t="s">
        <v>13</v>
      </c>
      <c r="O355" s="321">
        <f t="shared" si="206"/>
        <v>0</v>
      </c>
      <c r="P355" s="321">
        <f t="shared" si="207"/>
        <v>0</v>
      </c>
    </row>
    <row r="356" spans="1:16" x14ac:dyDescent="0.4">
      <c r="A356" s="310" t="s">
        <v>153</v>
      </c>
      <c r="B356" s="241" t="s">
        <v>153</v>
      </c>
      <c r="C356" s="310" t="s">
        <v>153</v>
      </c>
      <c r="D356" s="241" t="s">
        <v>153</v>
      </c>
      <c r="E356" s="314" t="str">
        <f t="shared" ca="1" si="79"/>
        <v xml:space="preserve"> </v>
      </c>
      <c r="F356" s="242" t="b">
        <f t="shared" si="84"/>
        <v>0</v>
      </c>
      <c r="G356" s="316" t="str">
        <f t="shared" ca="1" si="204"/>
        <v xml:space="preserve"> </v>
      </c>
      <c r="H356" s="244" t="b">
        <f t="shared" si="74"/>
        <v>0</v>
      </c>
      <c r="I356" s="316" t="str">
        <f t="shared" ca="1" si="205"/>
        <v xml:space="preserve"> </v>
      </c>
      <c r="J356" s="244" t="b">
        <f t="shared" si="76"/>
        <v>0</v>
      </c>
      <c r="K356" s="210">
        <v>529696</v>
      </c>
      <c r="L356" s="209"/>
      <c r="M356" s="190" t="s">
        <v>499</v>
      </c>
      <c r="N356" s="209" t="s">
        <v>13</v>
      </c>
      <c r="O356" s="321">
        <f t="shared" si="206"/>
        <v>0</v>
      </c>
      <c r="P356" s="321">
        <f t="shared" si="207"/>
        <v>0</v>
      </c>
    </row>
    <row r="357" spans="1:16" ht="17" customHeight="1" x14ac:dyDescent="0.4">
      <c r="A357" s="310" t="s">
        <v>153</v>
      </c>
      <c r="B357" s="241" t="s">
        <v>153</v>
      </c>
      <c r="C357" s="310" t="s">
        <v>153</v>
      </c>
      <c r="D357" s="241" t="s">
        <v>153</v>
      </c>
      <c r="E357" s="314" t="str">
        <f t="shared" ref="E357:E367" ca="1" si="208">IF(F357,COUNTIF(OFFSET(F357,ROW()*-1+3,,ROW()-2),TRUE)," ")</f>
        <v xml:space="preserve"> </v>
      </c>
      <c r="F357" s="242" t="b">
        <f t="shared" ref="F357:F360" si="209">P357&lt;&gt;0</f>
        <v>0</v>
      </c>
      <c r="G357" s="316" t="s">
        <v>153</v>
      </c>
      <c r="H357" s="244" t="s">
        <v>153</v>
      </c>
      <c r="I357" s="316" t="s">
        <v>153</v>
      </c>
      <c r="J357" s="244" t="s">
        <v>153</v>
      </c>
      <c r="K357" s="302"/>
      <c r="L357" s="302"/>
      <c r="M357" s="303" t="s">
        <v>507</v>
      </c>
      <c r="N357" s="304"/>
      <c r="O357" s="327">
        <f>SUMIF(N352:N356,"借",O352:O356)-SUMIF(N352:N356,"貸",O352:O356)</f>
        <v>0</v>
      </c>
      <c r="P357" s="327">
        <f>SUMIF(N352:N356,"借",P352:P356)-SUMIF(N352:N356,"貸",P352:P356)</f>
        <v>0</v>
      </c>
    </row>
    <row r="358" spans="1:16" ht="17.5" thickBot="1" x14ac:dyDescent="0.45">
      <c r="A358" s="310" t="s">
        <v>153</v>
      </c>
      <c r="B358" s="241" t="s">
        <v>153</v>
      </c>
      <c r="C358" s="310" t="s">
        <v>153</v>
      </c>
      <c r="D358" s="241" t="s">
        <v>153</v>
      </c>
      <c r="E358" s="314" t="str">
        <f t="shared" ref="E358" ca="1" si="210">IF(F358,COUNTIF(OFFSET(F358,ROW()*-1+3,,ROW()-2),TRUE)," ")</f>
        <v xml:space="preserve"> </v>
      </c>
      <c r="F358" s="242" t="b">
        <f t="shared" si="209"/>
        <v>0</v>
      </c>
      <c r="G358" s="316" t="s">
        <v>153</v>
      </c>
      <c r="H358" s="244" t="s">
        <v>153</v>
      </c>
      <c r="I358" s="316" t="s">
        <v>153</v>
      </c>
      <c r="J358" s="244" t="s">
        <v>153</v>
      </c>
      <c r="K358" s="195"/>
      <c r="L358" s="195"/>
      <c r="M358" s="259" t="s">
        <v>500</v>
      </c>
      <c r="N358" s="197"/>
      <c r="O358" s="326">
        <f>O243+O248+O299+O350+O357</f>
        <v>0</v>
      </c>
      <c r="P358" s="326">
        <f>P243+P248+P299+P350+P357</f>
        <v>0</v>
      </c>
    </row>
    <row r="359" spans="1:16" ht="17" hidden="1" customHeight="1" x14ac:dyDescent="0.4">
      <c r="A359" s="310" t="s">
        <v>153</v>
      </c>
      <c r="B359" s="241" t="s">
        <v>153</v>
      </c>
      <c r="C359" s="310" t="s">
        <v>153</v>
      </c>
      <c r="D359" s="241" t="s">
        <v>153</v>
      </c>
      <c r="E359" s="314" t="str">
        <f ca="1">IF(F359,COUNTIF(OFFSET(F359,ROW()*-1+3,,ROW()-2),TRUE)," ")</f>
        <v xml:space="preserve"> </v>
      </c>
      <c r="F359" s="242" t="b">
        <f>F358</f>
        <v>0</v>
      </c>
      <c r="G359" s="316" t="s">
        <v>153</v>
      </c>
      <c r="H359" s="244" t="s">
        <v>153</v>
      </c>
      <c r="I359" s="316" t="s">
        <v>153</v>
      </c>
      <c r="J359" s="244" t="s">
        <v>153</v>
      </c>
      <c r="L359" s="185"/>
      <c r="M359" s="180" t="s">
        <v>508</v>
      </c>
      <c r="O359" s="321"/>
      <c r="P359" s="321"/>
    </row>
    <row r="360" spans="1:16" x14ac:dyDescent="0.4">
      <c r="A360" s="310" t="s">
        <v>153</v>
      </c>
      <c r="B360" s="241" t="s">
        <v>153</v>
      </c>
      <c r="C360" s="310" t="s">
        <v>153</v>
      </c>
      <c r="D360" s="241" t="s">
        <v>153</v>
      </c>
      <c r="E360" s="314" t="str">
        <f t="shared" ca="1" si="208"/>
        <v xml:space="preserve"> </v>
      </c>
      <c r="F360" s="242" t="b">
        <f t="shared" si="209"/>
        <v>0</v>
      </c>
      <c r="G360" s="316" t="s">
        <v>153</v>
      </c>
      <c r="H360" s="244" t="s">
        <v>153</v>
      </c>
      <c r="I360" s="316" t="s">
        <v>153</v>
      </c>
      <c r="J360" s="244" t="s">
        <v>153</v>
      </c>
      <c r="L360" s="185"/>
      <c r="M360" s="180" t="s">
        <v>502</v>
      </c>
      <c r="O360" s="321">
        <f>O191-O358</f>
        <v>0</v>
      </c>
      <c r="P360" s="321">
        <f>P191-P358</f>
        <v>0</v>
      </c>
    </row>
    <row r="361" spans="1:16" x14ac:dyDescent="0.4">
      <c r="A361" s="310" t="s">
        <v>153</v>
      </c>
      <c r="B361" s="241" t="s">
        <v>153</v>
      </c>
      <c r="C361" s="310" t="s">
        <v>153</v>
      </c>
      <c r="D361" s="241" t="s">
        <v>153</v>
      </c>
      <c r="E361" s="314" t="str">
        <f t="shared" ca="1" si="208"/>
        <v xml:space="preserve"> </v>
      </c>
      <c r="F361" s="242" t="b">
        <f>F360</f>
        <v>0</v>
      </c>
      <c r="G361" s="316" t="str">
        <f t="shared" ref="G361" ca="1" si="211">IF(H361,COUNTIF(OFFSET(H361,ROW()*-1+3,,ROW()-2),TRUE)," ")</f>
        <v xml:space="preserve"> </v>
      </c>
      <c r="H361" s="244" t="b">
        <f t="shared" ref="H361:H364" si="212">AND(N361="借",O361&lt;&gt;0)</f>
        <v>0</v>
      </c>
      <c r="I361" s="316" t="str">
        <f t="shared" ref="I361" ca="1" si="213">IF(J361,COUNTIF(OFFSET(J361,ROW()*-1+3,,ROW()-2),TRUE)," ")</f>
        <v xml:space="preserve"> </v>
      </c>
      <c r="J361" s="244" t="b">
        <f t="shared" ref="J361:J364" si="214">AND(N361="貸",O361&lt;&gt;0)</f>
        <v>0</v>
      </c>
      <c r="K361" s="210">
        <v>530101</v>
      </c>
      <c r="L361" s="209"/>
      <c r="M361" s="190" t="s">
        <v>180</v>
      </c>
      <c r="N361" s="209" t="s">
        <v>13</v>
      </c>
      <c r="O361" s="321">
        <f>IF(L361="Y",IF($N361="借",SUMPRODUCT((傳票日期&lt;=資產負債表日)*(傳票科目=$K361)*(傳票借方))-SUMPRODUCT((傳票日期&lt;=資產負債表日)*(傳票科目=$K361)*(傳票貸方)),SUMPRODUCT((傳票日期&lt;=資產負債表日)*(傳票科目=$K361)*(傳票貸方))-SUMPRODUCT((傳票日期&lt;=資產負債表日)*(傳票科目=$K361)*(傳票借方))),0)</f>
        <v>0</v>
      </c>
      <c r="P361" s="321">
        <f>IF(L361="Y",IF($N361="借",SUMPRODUCT((傳票日期&gt;=損益表起日)*(傳票日期&lt;=損益表訖日)*(傳票科目=$K361)*(傳票借方))-SUMPRODUCT((傳票日期&gt;=損益表起日)*(傳票日期&lt;=損益表訖日)*(傳票科目=$K361)*(傳票貸方)),SUMPRODUCT((傳票日期&gt;=損益表起日)*(傳票日期&lt;=損益表訖日)*(傳票科目=$K361)*(傳票貸方))-SUMPRODUCT((傳票日期&gt;=損益表起日)*(傳票日期&lt;=損益表訖日)*(傳票科目=$K361)*(傳票借方))),0)</f>
        <v>0</v>
      </c>
    </row>
    <row r="362" spans="1:16" ht="17.5" thickBot="1" x14ac:dyDescent="0.45">
      <c r="A362" s="310" t="s">
        <v>153</v>
      </c>
      <c r="B362" s="241" t="s">
        <v>153</v>
      </c>
      <c r="C362" s="310" t="s">
        <v>153</v>
      </c>
      <c r="D362" s="241" t="s">
        <v>153</v>
      </c>
      <c r="E362" s="314" t="str">
        <f t="shared" ca="1" si="208"/>
        <v xml:space="preserve"> </v>
      </c>
      <c r="F362" s="242" t="b">
        <f>F360</f>
        <v>0</v>
      </c>
      <c r="G362" s="316" t="s">
        <v>153</v>
      </c>
      <c r="H362" s="244" t="s">
        <v>153</v>
      </c>
      <c r="I362" s="316" t="s">
        <v>153</v>
      </c>
      <c r="J362" s="244" t="s">
        <v>153</v>
      </c>
      <c r="K362" s="195"/>
      <c r="L362" s="197"/>
      <c r="M362" s="259" t="s">
        <v>503</v>
      </c>
      <c r="N362" s="197"/>
      <c r="O362" s="326">
        <f>O360+O361</f>
        <v>0</v>
      </c>
      <c r="P362" s="326">
        <f>P360+P361</f>
        <v>0</v>
      </c>
    </row>
    <row r="363" spans="1:16" ht="17" customHeight="1" x14ac:dyDescent="0.4">
      <c r="A363" s="310" t="s">
        <v>153</v>
      </c>
      <c r="B363" s="241" t="s">
        <v>153</v>
      </c>
      <c r="C363" s="310" t="s">
        <v>153</v>
      </c>
      <c r="D363" s="241" t="s">
        <v>153</v>
      </c>
      <c r="E363" s="314" t="str">
        <f t="shared" ca="1" si="208"/>
        <v xml:space="preserve"> </v>
      </c>
      <c r="F363" s="242" t="b">
        <f>F366</f>
        <v>0</v>
      </c>
      <c r="G363" s="316" t="s">
        <v>153</v>
      </c>
      <c r="H363" s="244" t="s">
        <v>153</v>
      </c>
      <c r="I363" s="316" t="s">
        <v>153</v>
      </c>
      <c r="J363" s="244" t="s">
        <v>153</v>
      </c>
      <c r="L363" s="185"/>
      <c r="M363" s="180" t="s">
        <v>504</v>
      </c>
      <c r="O363" s="321"/>
      <c r="P363" s="321"/>
    </row>
    <row r="364" spans="1:16" x14ac:dyDescent="0.4">
      <c r="A364" s="310" t="s">
        <v>153</v>
      </c>
      <c r="B364" s="241" t="s">
        <v>153</v>
      </c>
      <c r="C364" s="310" t="s">
        <v>153</v>
      </c>
      <c r="D364" s="241" t="s">
        <v>153</v>
      </c>
      <c r="E364" s="314" t="str">
        <f t="shared" ca="1" si="208"/>
        <v xml:space="preserve"> </v>
      </c>
      <c r="F364" s="242" t="b">
        <f t="shared" ref="F364" si="215">P364&lt;&gt;0</f>
        <v>0</v>
      </c>
      <c r="G364" s="316" t="str">
        <f t="shared" ref="G364" ca="1" si="216">IF(H364,COUNTIF(OFFSET(H364,ROW()*-1+3,,ROW()-2),TRUE)," ")</f>
        <v xml:space="preserve"> </v>
      </c>
      <c r="H364" s="244" t="b">
        <f t="shared" si="212"/>
        <v>0</v>
      </c>
      <c r="I364" s="316" t="str">
        <f t="shared" ref="I364" ca="1" si="217">IF(J364,COUNTIF(OFFSET(J364,ROW()*-1+3,,ROW()-2),TRUE)," ")</f>
        <v xml:space="preserve"> </v>
      </c>
      <c r="J364" s="244" t="b">
        <f t="shared" si="214"/>
        <v>0</v>
      </c>
      <c r="K364" s="210">
        <v>550101</v>
      </c>
      <c r="L364" s="209"/>
      <c r="M364" s="190" t="s">
        <v>317</v>
      </c>
      <c r="N364" s="209" t="s">
        <v>15</v>
      </c>
      <c r="O364" s="321">
        <f>IF(L364="Y",IF($N364="借",SUMPRODUCT((傳票日期&lt;=資產負債表日)*(傳票科目=$K364)*(傳票借方))-SUMPRODUCT((傳票日期&lt;=資產負債表日)*(傳票科目=$K364)*(傳票貸方)),SUMPRODUCT((傳票日期&lt;=資產負債表日)*(傳票科目=$K364)*(傳票貸方))-SUMPRODUCT((傳票日期&lt;=資產負債表日)*(傳票科目=$K364)*(傳票借方))),0)</f>
        <v>0</v>
      </c>
      <c r="P364" s="321">
        <f>IF(L364="Y",IF($N364="借",SUMPRODUCT((傳票日期&gt;=損益表起日)*(傳票日期&lt;=損益表訖日)*(傳票科目=$K364)*(傳票借方))-SUMPRODUCT((傳票日期&gt;=損益表起日)*(傳票日期&lt;=損益表訖日)*(傳票科目=$K364)*(傳票貸方)),SUMPRODUCT((傳票日期&gt;=損益表起日)*(傳票日期&lt;=損益表訖日)*(傳票科目=$K364)*(傳票貸方))-SUMPRODUCT((傳票日期&gt;=損益表起日)*(傳票日期&lt;=損益表訖日)*(傳票科目=$K364)*(傳票借方))),0)</f>
        <v>0</v>
      </c>
    </row>
    <row r="365" spans="1:16" x14ac:dyDescent="0.4">
      <c r="A365" s="310" t="s">
        <v>153</v>
      </c>
      <c r="B365" s="241" t="s">
        <v>153</v>
      </c>
      <c r="C365" s="310" t="s">
        <v>153</v>
      </c>
      <c r="D365" s="241" t="s">
        <v>153</v>
      </c>
      <c r="E365" s="314" t="str">
        <f t="shared" ref="E365:E366" ca="1" si="218">IF(F365,COUNTIF(OFFSET(F365,ROW()*-1+3,,ROW()-2),TRUE)," ")</f>
        <v xml:space="preserve"> </v>
      </c>
      <c r="F365" s="242" t="b">
        <f t="shared" ref="F365:F366" si="219">P365&lt;&gt;0</f>
        <v>0</v>
      </c>
      <c r="G365" s="316" t="str">
        <f t="shared" ref="G365" ca="1" si="220">IF(H365,COUNTIF(OFFSET(H365,ROW()*-1+3,,ROW()-2),TRUE)," ")</f>
        <v xml:space="preserve"> </v>
      </c>
      <c r="H365" s="244" t="b">
        <f t="shared" ref="H365" si="221">AND(N365="借",O365&lt;&gt;0)</f>
        <v>0</v>
      </c>
      <c r="I365" s="316" t="str">
        <f t="shared" ref="I365" ca="1" si="222">IF(J365,COUNTIF(OFFSET(J365,ROW()*-1+3,,ROW()-2),TRUE)," ")</f>
        <v xml:space="preserve"> </v>
      </c>
      <c r="J365" s="244" t="b">
        <f t="shared" ref="J365" si="223">AND(N365="貸",O365&lt;&gt;0)</f>
        <v>0</v>
      </c>
      <c r="K365" s="210">
        <v>550104</v>
      </c>
      <c r="L365" s="209"/>
      <c r="M365" s="190" t="s">
        <v>318</v>
      </c>
      <c r="N365" s="209" t="s">
        <v>15</v>
      </c>
      <c r="O365" s="321">
        <f>IF(L365="Y",IF($N365="借",SUMPRODUCT((傳票日期&lt;=資產負債表日)*(傳票科目=$K365)*(傳票借方))-SUMPRODUCT((傳票日期&lt;=資產負債表日)*(傳票科目=$K365)*(傳票貸方)),SUMPRODUCT((傳票日期&lt;=資產負債表日)*(傳票科目=$K365)*(傳票貸方))-SUMPRODUCT((傳票日期&lt;=資產負債表日)*(傳票科目=$K365)*(傳票借方))),0)</f>
        <v>0</v>
      </c>
      <c r="P365" s="321">
        <f>IF(L365="Y",IF($N365="借",SUMPRODUCT((傳票日期&gt;=損益表起日)*(傳票日期&lt;=損益表訖日)*(傳票科目=$K365)*(傳票借方))-SUMPRODUCT((傳票日期&gt;=損益表起日)*(傳票日期&lt;=損益表訖日)*(傳票科目=$K365)*(傳票貸方)),SUMPRODUCT((傳票日期&gt;=損益表起日)*(傳票日期&lt;=損益表訖日)*(傳票科目=$K365)*(傳票貸方))-SUMPRODUCT((傳票日期&gt;=損益表起日)*(傳票日期&lt;=損益表訖日)*(傳票科目=$K365)*(傳票借方))),0)</f>
        <v>0</v>
      </c>
    </row>
    <row r="366" spans="1:16" ht="17" customHeight="1" thickBot="1" x14ac:dyDescent="0.45">
      <c r="A366" s="310" t="s">
        <v>153</v>
      </c>
      <c r="B366" s="241" t="s">
        <v>153</v>
      </c>
      <c r="C366" s="310" t="s">
        <v>153</v>
      </c>
      <c r="D366" s="241" t="s">
        <v>153</v>
      </c>
      <c r="E366" s="314" t="str">
        <f t="shared" ca="1" si="218"/>
        <v xml:space="preserve"> </v>
      </c>
      <c r="F366" s="242" t="b">
        <f t="shared" si="219"/>
        <v>0</v>
      </c>
      <c r="G366" s="316" t="s">
        <v>153</v>
      </c>
      <c r="H366" s="244" t="s">
        <v>153</v>
      </c>
      <c r="I366" s="316" t="s">
        <v>153</v>
      </c>
      <c r="J366" s="244" t="s">
        <v>153</v>
      </c>
      <c r="K366" s="195"/>
      <c r="L366" s="195"/>
      <c r="M366" s="259" t="s">
        <v>505</v>
      </c>
      <c r="N366" s="197"/>
      <c r="O366" s="326">
        <f>SUMIF(N364:N365,"貸",O364:O365)-SUMIF(N364:N365,"借",O364:O365)</f>
        <v>0</v>
      </c>
      <c r="P366" s="326">
        <f>SUMIF(O364:O365,"貸",P364:P365)-SUMIF(O364:O365,"借",P364:P365)</f>
        <v>0</v>
      </c>
    </row>
    <row r="367" spans="1:16" ht="17.5" thickBot="1" x14ac:dyDescent="0.45">
      <c r="A367" s="310" t="s">
        <v>153</v>
      </c>
      <c r="B367" s="241" t="s">
        <v>153</v>
      </c>
      <c r="C367" s="310" t="s">
        <v>153</v>
      </c>
      <c r="D367" s="241" t="s">
        <v>153</v>
      </c>
      <c r="E367" s="314" t="str">
        <f t="shared" ca="1" si="208"/>
        <v xml:space="preserve"> </v>
      </c>
      <c r="F367" s="242" t="b">
        <f>OR(F362,F366)</f>
        <v>0</v>
      </c>
      <c r="G367" s="316" t="s">
        <v>153</v>
      </c>
      <c r="H367" s="244" t="s">
        <v>153</v>
      </c>
      <c r="I367" s="316" t="s">
        <v>153</v>
      </c>
      <c r="J367" s="244" t="s">
        <v>153</v>
      </c>
      <c r="K367" s="305"/>
      <c r="L367" s="306"/>
      <c r="M367" s="307" t="s">
        <v>506</v>
      </c>
      <c r="N367" s="306"/>
      <c r="O367" s="328">
        <f>O362+O364</f>
        <v>0</v>
      </c>
      <c r="P367" s="328">
        <f>P362+P364</f>
        <v>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301:L349 L47:L64 L146:L149 L183:L189 L162:L168 L128:L142 L352:L356 L4:L43 L68:L75 L109:L123 L79:L105 L153:L156 L173:L180 L194:L242 L245:L248 L250:L298 L361:L362 L364:L365" xr:uid="{EFC720C3-8D6B-4E5D-9F1D-3C66947820AD}">
      <formula1>"Y"</formula1>
    </dataValidation>
    <dataValidation type="list" allowBlank="1" showInputMessage="1" showErrorMessage="1" sqref="N47:N64 N128:N142 N146:N149 N183:N189 N162:N168 N301:N349 N352:N356 N4:N43 N68:N75 N109:N123 N79:N105 N153:N156 N173:N180 N194:N242 N245:N248 N250:N298 N361:N362 N364:N365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M3002"/>
  <sheetViews>
    <sheetView showGridLines="0" showZeros="0" topLeftCell="E1" zoomScale="90" zoomScaleNormal="90" workbookViewId="0">
      <pane ySplit="6" topLeftCell="A7" activePane="bottomLeft" state="frozen"/>
      <selection activeCell="B15" sqref="B15"/>
      <selection pane="bottomLeft" activeCell="G2" sqref="G2:J2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56" customWidth="1"/>
    <col min="6" max="6" width="10.6328125" style="79" customWidth="1"/>
    <col min="7" max="7" width="13.90625" style="79" bestFit="1" customWidth="1"/>
    <col min="8" max="8" width="10.6328125" style="80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61" customFormat="1" ht="17" customHeight="1" x14ac:dyDescent="0.4">
      <c r="A1" s="270"/>
      <c r="B1" s="270"/>
      <c r="C1" s="271"/>
      <c r="D1" s="271"/>
      <c r="E1" s="272" t="str">
        <f ca="1">IF(ROUND(SUM(K:K),4)&lt;&gt;ROUND(SUM(L:L),4),"●●日記簿借貸不平 "&amp;FIXED(SUM(K:K)-SUM(L:L),0),IF(會計項目表!N1&lt;&gt;0,"注意！！過帳錯誤",""))</f>
        <v/>
      </c>
      <c r="F1" s="273"/>
      <c r="H1" s="272">
        <f>IF(COUNTIF(H7:H3000,"&gt;0")&gt;COUNTIF(C7:C3000,"&lt;&gt;0"),"●傳票未編號●",0)</f>
        <v>0</v>
      </c>
      <c r="I1" s="272">
        <f>IF(COUNTIF(H7:H3000,"&gt;0")&gt;COUNTIF(D7:D3000,"&lt;&gt;0"),"●傳票缺日期●",0)</f>
        <v>0</v>
      </c>
      <c r="J1" s="261" t="str">
        <f>IF(COUNTIF(I7:I3000,"●此項目尚未啟用")&gt;0,"●會計項目未啟用●","")</f>
        <v/>
      </c>
      <c r="K1" s="274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54"/>
      <c r="F2" s="68"/>
      <c r="G2" s="333" t="s">
        <v>510</v>
      </c>
      <c r="H2" s="333"/>
      <c r="I2" s="333"/>
      <c r="J2" s="333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4"/>
      <c r="F3" s="179" t="s">
        <v>136</v>
      </c>
      <c r="G3" s="332"/>
      <c r="H3" s="332"/>
      <c r="I3" s="332"/>
      <c r="J3" s="332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4"/>
      <c r="F4" s="94"/>
      <c r="G4" s="332" t="s">
        <v>5</v>
      </c>
      <c r="H4" s="332"/>
      <c r="I4" s="332"/>
      <c r="J4" s="332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0</v>
      </c>
      <c r="C5" s="66"/>
      <c r="D5" s="67"/>
      <c r="E5" s="94"/>
      <c r="F5" s="68"/>
      <c r="G5" s="331" t="s">
        <v>135</v>
      </c>
      <c r="H5" s="331"/>
      <c r="I5" s="331"/>
      <c r="J5" s="331"/>
      <c r="K5" s="54"/>
      <c r="L5" s="175" t="s">
        <v>134</v>
      </c>
      <c r="M5" s="70"/>
    </row>
    <row r="6" spans="1:13" ht="17.5" thickBot="1" x14ac:dyDescent="0.45">
      <c r="A6" s="97" t="s">
        <v>40</v>
      </c>
      <c r="B6" s="98" t="s">
        <v>39</v>
      </c>
      <c r="C6" s="99" t="s">
        <v>0</v>
      </c>
      <c r="D6" s="100" t="s">
        <v>1</v>
      </c>
      <c r="E6" s="107" t="s">
        <v>0</v>
      </c>
      <c r="F6" s="108" t="s">
        <v>1</v>
      </c>
      <c r="G6" s="108" t="s">
        <v>49</v>
      </c>
      <c r="H6" s="109" t="s">
        <v>152</v>
      </c>
      <c r="I6" s="109" t="s">
        <v>147</v>
      </c>
      <c r="J6" s="109" t="s">
        <v>2</v>
      </c>
      <c r="K6" s="110" t="s">
        <v>3</v>
      </c>
      <c r="L6" s="111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55"/>
      <c r="F7" s="154"/>
      <c r="G7" s="157"/>
      <c r="H7" s="294"/>
      <c r="I7" s="103">
        <f>IF(H7="",0,VLOOKUP(H7,會計科目表,2,FALSE))</f>
        <v>0</v>
      </c>
      <c r="J7" s="158"/>
      <c r="K7" s="105"/>
      <c r="L7" s="106">
        <v>0</v>
      </c>
    </row>
    <row r="8" spans="1:13" x14ac:dyDescent="0.4">
      <c r="A8" s="65">
        <f t="shared" ref="A8:A72" ca="1" si="2">IF(B8,COUNTIF(OFFSET(B8,ROW()*-1+6,,ROW()-5),TRUE),)</f>
        <v>0</v>
      </c>
      <c r="B8" s="65" t="b">
        <f t="shared" ref="B8:B72" si="3">AND(分科號=H8,D8&gt;=分起日,D8&lt;=分訖日)</f>
        <v>0</v>
      </c>
      <c r="C8" s="66">
        <f t="shared" si="0"/>
        <v>0</v>
      </c>
      <c r="D8" s="76">
        <f t="shared" si="1"/>
        <v>0</v>
      </c>
      <c r="E8" s="255"/>
      <c r="F8" s="154"/>
      <c r="G8" s="117"/>
      <c r="H8" s="294"/>
      <c r="I8" s="103">
        <f>IF(H8="",0,IF(VLOOKUP(H8,會計科目表,2,FALSE)="Y",VLOOKUP(H8,會計科目表,3,FALSE),"●此項目尚未啟用"))</f>
        <v>0</v>
      </c>
      <c r="J8" s="104"/>
      <c r="K8" s="105"/>
      <c r="L8" s="106"/>
    </row>
    <row r="9" spans="1:13" x14ac:dyDescent="0.4">
      <c r="A9" s="65">
        <f t="shared" ca="1" si="2"/>
        <v>0</v>
      </c>
      <c r="B9" s="65" t="b">
        <f t="shared" si="3"/>
        <v>0</v>
      </c>
      <c r="C9" s="66">
        <f t="shared" si="0"/>
        <v>0</v>
      </c>
      <c r="D9" s="76">
        <f t="shared" si="1"/>
        <v>0</v>
      </c>
      <c r="E9" s="253"/>
      <c r="F9" s="154"/>
      <c r="G9" s="117"/>
      <c r="H9" s="295"/>
      <c r="I9" s="103">
        <f t="shared" ref="I9:I71" si="4">IF(H9="",0,IF(VLOOKUP(H9,會計科目表,2,FALSE)="Y",VLOOKUP(H9,會計科目表,3,FALSE),"●此項目尚未啟用"))</f>
        <v>0</v>
      </c>
      <c r="J9" s="104"/>
      <c r="K9" s="77"/>
      <c r="L9" s="101"/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53"/>
      <c r="F10" s="154"/>
      <c r="G10" s="117"/>
      <c r="H10" s="295"/>
      <c r="I10" s="103">
        <f t="shared" si="4"/>
        <v>0</v>
      </c>
      <c r="J10" s="96"/>
      <c r="K10" s="77"/>
      <c r="L10" s="101"/>
    </row>
    <row r="11" spans="1:13" x14ac:dyDescent="0.4">
      <c r="A11" s="65">
        <f t="shared" ca="1" si="2"/>
        <v>0</v>
      </c>
      <c r="B11" s="65" t="b">
        <f t="shared" si="3"/>
        <v>0</v>
      </c>
      <c r="C11" s="66">
        <f t="shared" si="0"/>
        <v>0</v>
      </c>
      <c r="D11" s="76">
        <f t="shared" si="1"/>
        <v>0</v>
      </c>
      <c r="E11" s="253"/>
      <c r="F11" s="154"/>
      <c r="G11" s="117"/>
      <c r="H11" s="295"/>
      <c r="I11" s="103">
        <f t="shared" si="4"/>
        <v>0</v>
      </c>
      <c r="J11" s="96"/>
      <c r="K11" s="77"/>
      <c r="L11" s="101"/>
    </row>
    <row r="12" spans="1:13" x14ac:dyDescent="0.4">
      <c r="A12" s="65">
        <f t="shared" ca="1" si="2"/>
        <v>0</v>
      </c>
      <c r="B12" s="65" t="b">
        <f t="shared" si="3"/>
        <v>0</v>
      </c>
      <c r="C12" s="66">
        <f t="shared" si="0"/>
        <v>0</v>
      </c>
      <c r="D12" s="76">
        <f t="shared" si="1"/>
        <v>0</v>
      </c>
      <c r="E12" s="253"/>
      <c r="F12" s="154"/>
      <c r="G12" s="117"/>
      <c r="H12" s="295"/>
      <c r="I12" s="103">
        <f t="shared" si="4"/>
        <v>0</v>
      </c>
      <c r="J12" s="96"/>
      <c r="K12" s="77"/>
      <c r="L12" s="101"/>
    </row>
    <row r="13" spans="1:13" x14ac:dyDescent="0.4">
      <c r="A13" s="65">
        <f t="shared" ca="1" si="2"/>
        <v>0</v>
      </c>
      <c r="B13" s="65" t="b">
        <f t="shared" si="3"/>
        <v>0</v>
      </c>
      <c r="C13" s="66">
        <f t="shared" si="0"/>
        <v>0</v>
      </c>
      <c r="D13" s="76">
        <f t="shared" si="1"/>
        <v>0</v>
      </c>
      <c r="E13" s="253"/>
      <c r="F13" s="154"/>
      <c r="G13" s="117"/>
      <c r="H13" s="295"/>
      <c r="I13" s="103">
        <f t="shared" si="4"/>
        <v>0</v>
      </c>
      <c r="J13" s="96"/>
      <c r="K13" s="77"/>
      <c r="L13" s="101"/>
    </row>
    <row r="14" spans="1:13" x14ac:dyDescent="0.4">
      <c r="A14" s="65">
        <f t="shared" ca="1" si="2"/>
        <v>0</v>
      </c>
      <c r="B14" s="65" t="b">
        <f t="shared" si="3"/>
        <v>0</v>
      </c>
      <c r="C14" s="66">
        <f t="shared" si="0"/>
        <v>0</v>
      </c>
      <c r="D14" s="76">
        <f t="shared" si="1"/>
        <v>0</v>
      </c>
      <c r="E14" s="253"/>
      <c r="F14" s="154"/>
      <c r="G14" s="117"/>
      <c r="H14" s="295"/>
      <c r="I14" s="103">
        <f t="shared" si="4"/>
        <v>0</v>
      </c>
      <c r="J14" s="96"/>
      <c r="K14" s="77"/>
      <c r="L14" s="101"/>
    </row>
    <row r="15" spans="1:13" x14ac:dyDescent="0.4">
      <c r="A15" s="65">
        <f t="shared" ca="1" si="2"/>
        <v>0</v>
      </c>
      <c r="B15" s="65" t="b">
        <f t="shared" si="3"/>
        <v>0</v>
      </c>
      <c r="C15" s="66">
        <f t="shared" si="0"/>
        <v>0</v>
      </c>
      <c r="D15" s="76">
        <f t="shared" si="1"/>
        <v>0</v>
      </c>
      <c r="E15" s="253"/>
      <c r="F15" s="154"/>
      <c r="G15" s="117"/>
      <c r="H15" s="295"/>
      <c r="I15" s="103">
        <f t="shared" si="4"/>
        <v>0</v>
      </c>
      <c r="J15" s="96"/>
      <c r="K15" s="77"/>
      <c r="L15" s="101"/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53"/>
      <c r="F16" s="154"/>
      <c r="G16" s="117"/>
      <c r="H16" s="295"/>
      <c r="I16" s="103">
        <f t="shared" si="4"/>
        <v>0</v>
      </c>
      <c r="J16" s="96"/>
      <c r="K16" s="77"/>
      <c r="L16" s="101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53"/>
      <c r="F17" s="154"/>
      <c r="G17" s="117"/>
      <c r="H17" s="295"/>
      <c r="I17" s="103">
        <f t="shared" si="4"/>
        <v>0</v>
      </c>
      <c r="J17" s="96"/>
      <c r="K17" s="77"/>
      <c r="L17" s="101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53"/>
      <c r="F18" s="154"/>
      <c r="G18" s="117"/>
      <c r="H18" s="295"/>
      <c r="I18" s="103">
        <f t="shared" si="4"/>
        <v>0</v>
      </c>
      <c r="J18" s="96"/>
      <c r="K18" s="77"/>
      <c r="L18" s="101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53"/>
      <c r="F19" s="154"/>
      <c r="G19" s="117"/>
      <c r="H19" s="295"/>
      <c r="I19" s="103">
        <f t="shared" si="4"/>
        <v>0</v>
      </c>
      <c r="J19" s="96"/>
      <c r="K19" s="77"/>
      <c r="L19" s="101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53"/>
      <c r="F20" s="154"/>
      <c r="G20" s="117"/>
      <c r="H20" s="295"/>
      <c r="I20" s="103">
        <f t="shared" si="4"/>
        <v>0</v>
      </c>
      <c r="J20" s="96"/>
      <c r="K20" s="77"/>
      <c r="L20" s="101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53"/>
      <c r="F21" s="154"/>
      <c r="G21" s="117"/>
      <c r="H21" s="295"/>
      <c r="I21" s="103">
        <f t="shared" si="4"/>
        <v>0</v>
      </c>
      <c r="J21" s="96"/>
      <c r="K21" s="77"/>
      <c r="L21" s="101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53"/>
      <c r="F22" s="154"/>
      <c r="G22" s="117"/>
      <c r="H22" s="295"/>
      <c r="I22" s="103">
        <f t="shared" si="4"/>
        <v>0</v>
      </c>
      <c r="J22" s="96"/>
      <c r="K22" s="77"/>
      <c r="L22" s="101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53"/>
      <c r="F23" s="154"/>
      <c r="G23" s="117"/>
      <c r="H23" s="295"/>
      <c r="I23" s="103">
        <f t="shared" si="4"/>
        <v>0</v>
      </c>
      <c r="J23" s="96"/>
      <c r="K23" s="77"/>
      <c r="L23" s="101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53"/>
      <c r="F24" s="154"/>
      <c r="G24" s="117"/>
      <c r="H24" s="295"/>
      <c r="I24" s="103">
        <f t="shared" si="4"/>
        <v>0</v>
      </c>
      <c r="J24" s="96"/>
      <c r="K24" s="77"/>
      <c r="L24" s="101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53"/>
      <c r="F25" s="154"/>
      <c r="G25" s="117"/>
      <c r="H25" s="295"/>
      <c r="I25" s="103">
        <f t="shared" si="4"/>
        <v>0</v>
      </c>
      <c r="J25" s="96"/>
      <c r="K25" s="77"/>
      <c r="L25" s="101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53"/>
      <c r="F26" s="154"/>
      <c r="G26" s="117"/>
      <c r="H26" s="295"/>
      <c r="I26" s="103">
        <f t="shared" si="4"/>
        <v>0</v>
      </c>
      <c r="J26" s="96"/>
      <c r="K26" s="77"/>
      <c r="L26" s="101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53"/>
      <c r="F27" s="154"/>
      <c r="G27" s="117"/>
      <c r="H27" s="295"/>
      <c r="I27" s="103">
        <f t="shared" si="4"/>
        <v>0</v>
      </c>
      <c r="J27" s="96"/>
      <c r="K27" s="77"/>
      <c r="L27" s="101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53"/>
      <c r="F28" s="154"/>
      <c r="G28" s="117"/>
      <c r="H28" s="295"/>
      <c r="I28" s="103">
        <f t="shared" si="4"/>
        <v>0</v>
      </c>
      <c r="J28" s="96"/>
      <c r="K28" s="77"/>
      <c r="L28" s="101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53"/>
      <c r="F29" s="154"/>
      <c r="G29" s="117"/>
      <c r="H29" s="295"/>
      <c r="I29" s="103">
        <f t="shared" si="4"/>
        <v>0</v>
      </c>
      <c r="J29" s="96"/>
      <c r="K29" s="77"/>
      <c r="L29" s="101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53"/>
      <c r="F30" s="154"/>
      <c r="G30" s="117"/>
      <c r="H30" s="295"/>
      <c r="I30" s="103">
        <f t="shared" si="4"/>
        <v>0</v>
      </c>
      <c r="J30" s="96"/>
      <c r="K30" s="77"/>
      <c r="L30" s="101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53"/>
      <c r="F31" s="154"/>
      <c r="G31" s="117"/>
      <c r="H31" s="295"/>
      <c r="I31" s="103">
        <f t="shared" si="4"/>
        <v>0</v>
      </c>
      <c r="J31" s="96"/>
      <c r="K31" s="77"/>
      <c r="L31" s="101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53"/>
      <c r="F32" s="154"/>
      <c r="G32" s="117"/>
      <c r="H32" s="295"/>
      <c r="I32" s="103">
        <f t="shared" si="4"/>
        <v>0</v>
      </c>
      <c r="J32" s="96"/>
      <c r="K32" s="77"/>
      <c r="L32" s="101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53"/>
      <c r="F33" s="154"/>
      <c r="G33" s="117"/>
      <c r="H33" s="295"/>
      <c r="I33" s="103">
        <f t="shared" si="4"/>
        <v>0</v>
      </c>
      <c r="J33" s="96"/>
      <c r="K33" s="77"/>
      <c r="L33" s="101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53"/>
      <c r="F34" s="154"/>
      <c r="G34" s="117"/>
      <c r="H34" s="295"/>
      <c r="I34" s="103">
        <f t="shared" si="4"/>
        <v>0</v>
      </c>
      <c r="J34" s="96"/>
      <c r="K34" s="77"/>
      <c r="L34" s="101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53"/>
      <c r="F35" s="154"/>
      <c r="G35" s="117"/>
      <c r="H35" s="295"/>
      <c r="I35" s="103">
        <f t="shared" si="4"/>
        <v>0</v>
      </c>
      <c r="J35" s="96"/>
      <c r="K35" s="77"/>
      <c r="L35" s="101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53"/>
      <c r="F36" s="154"/>
      <c r="G36" s="117"/>
      <c r="H36" s="295"/>
      <c r="I36" s="103">
        <f t="shared" si="4"/>
        <v>0</v>
      </c>
      <c r="J36" s="96"/>
      <c r="K36" s="77"/>
      <c r="L36" s="101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53"/>
      <c r="F37" s="154"/>
      <c r="G37" s="117"/>
      <c r="H37" s="295"/>
      <c r="I37" s="103">
        <f t="shared" si="4"/>
        <v>0</v>
      </c>
      <c r="J37" s="96"/>
      <c r="K37" s="77"/>
      <c r="L37" s="101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53"/>
      <c r="F38" s="154"/>
      <c r="G38" s="117"/>
      <c r="H38" s="295"/>
      <c r="I38" s="103">
        <f t="shared" si="4"/>
        <v>0</v>
      </c>
      <c r="J38" s="96"/>
      <c r="K38" s="77"/>
      <c r="L38" s="101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53"/>
      <c r="F39" s="154"/>
      <c r="G39" s="117"/>
      <c r="H39" s="295"/>
      <c r="I39" s="103">
        <f t="shared" si="4"/>
        <v>0</v>
      </c>
      <c r="J39" s="96"/>
      <c r="K39" s="77"/>
      <c r="L39" s="101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53"/>
      <c r="F40" s="154"/>
      <c r="G40" s="117"/>
      <c r="H40" s="295"/>
      <c r="I40" s="103">
        <f t="shared" si="4"/>
        <v>0</v>
      </c>
      <c r="J40" s="96"/>
      <c r="K40" s="77"/>
      <c r="L40" s="101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53"/>
      <c r="F41" s="154"/>
      <c r="G41" s="117"/>
      <c r="H41" s="295"/>
      <c r="I41" s="103">
        <f t="shared" si="4"/>
        <v>0</v>
      </c>
      <c r="J41" s="96"/>
      <c r="K41" s="77"/>
      <c r="L41" s="101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53"/>
      <c r="F42" s="154"/>
      <c r="G42" s="117"/>
      <c r="H42" s="295"/>
      <c r="I42" s="103">
        <f t="shared" si="4"/>
        <v>0</v>
      </c>
      <c r="J42" s="96"/>
      <c r="K42" s="77"/>
      <c r="L42" s="101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53"/>
      <c r="F43" s="154"/>
      <c r="G43" s="117"/>
      <c r="H43" s="295"/>
      <c r="I43" s="103">
        <f t="shared" si="4"/>
        <v>0</v>
      </c>
      <c r="J43" s="96"/>
      <c r="K43" s="77"/>
      <c r="L43" s="101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53"/>
      <c r="F44" s="154"/>
      <c r="G44" s="117"/>
      <c r="H44" s="295"/>
      <c r="I44" s="103">
        <f t="shared" si="4"/>
        <v>0</v>
      </c>
      <c r="J44" s="96"/>
      <c r="K44" s="77"/>
      <c r="L44" s="101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53"/>
      <c r="F45" s="154"/>
      <c r="G45" s="117"/>
      <c r="H45" s="295"/>
      <c r="I45" s="103">
        <f t="shared" si="4"/>
        <v>0</v>
      </c>
      <c r="J45" s="96"/>
      <c r="K45" s="77"/>
      <c r="L45" s="101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53"/>
      <c r="F46" s="154"/>
      <c r="G46" s="117"/>
      <c r="H46" s="295"/>
      <c r="I46" s="103">
        <f t="shared" si="4"/>
        <v>0</v>
      </c>
      <c r="J46" s="96"/>
      <c r="K46" s="77"/>
      <c r="L46" s="101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53"/>
      <c r="F47" s="154"/>
      <c r="G47" s="117"/>
      <c r="H47" s="295"/>
      <c r="I47" s="103">
        <f t="shared" si="4"/>
        <v>0</v>
      </c>
      <c r="J47" s="96"/>
      <c r="K47" s="77"/>
      <c r="L47" s="101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53"/>
      <c r="F48" s="154"/>
      <c r="G48" s="117"/>
      <c r="H48" s="295"/>
      <c r="I48" s="103">
        <f t="shared" si="4"/>
        <v>0</v>
      </c>
      <c r="J48" s="96"/>
      <c r="K48" s="77"/>
      <c r="L48" s="101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53"/>
      <c r="F49" s="154"/>
      <c r="G49" s="117"/>
      <c r="H49" s="295"/>
      <c r="I49" s="103">
        <f t="shared" si="4"/>
        <v>0</v>
      </c>
      <c r="J49" s="96"/>
      <c r="K49" s="77"/>
      <c r="L49" s="101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53"/>
      <c r="F50" s="154"/>
      <c r="G50" s="117"/>
      <c r="H50" s="295"/>
      <c r="I50" s="103">
        <f t="shared" si="4"/>
        <v>0</v>
      </c>
      <c r="J50" s="96"/>
      <c r="K50" s="77"/>
      <c r="L50" s="101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53"/>
      <c r="F51" s="154"/>
      <c r="G51" s="117"/>
      <c r="H51" s="295"/>
      <c r="I51" s="103">
        <f t="shared" si="4"/>
        <v>0</v>
      </c>
      <c r="J51" s="96"/>
      <c r="K51" s="77"/>
      <c r="L51" s="101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53"/>
      <c r="F52" s="154"/>
      <c r="G52" s="117"/>
      <c r="H52" s="295"/>
      <c r="I52" s="103">
        <f t="shared" si="4"/>
        <v>0</v>
      </c>
      <c r="J52" s="96"/>
      <c r="K52" s="77"/>
      <c r="L52" s="101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53"/>
      <c r="F53" s="154"/>
      <c r="G53" s="117"/>
      <c r="H53" s="295"/>
      <c r="I53" s="103">
        <f t="shared" si="4"/>
        <v>0</v>
      </c>
      <c r="J53" s="96"/>
      <c r="K53" s="77"/>
      <c r="L53" s="101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53"/>
      <c r="F54" s="154"/>
      <c r="G54" s="117"/>
      <c r="H54" s="295"/>
      <c r="I54" s="103">
        <f t="shared" si="4"/>
        <v>0</v>
      </c>
      <c r="J54" s="96"/>
      <c r="K54" s="77"/>
      <c r="L54" s="101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53"/>
      <c r="F55" s="154"/>
      <c r="G55" s="117"/>
      <c r="H55" s="295"/>
      <c r="I55" s="103">
        <f t="shared" si="4"/>
        <v>0</v>
      </c>
      <c r="J55" s="96"/>
      <c r="K55" s="77"/>
      <c r="L55" s="101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53"/>
      <c r="F56" s="154"/>
      <c r="G56" s="117"/>
      <c r="H56" s="295"/>
      <c r="I56" s="103">
        <f t="shared" si="4"/>
        <v>0</v>
      </c>
      <c r="J56" s="96"/>
      <c r="K56" s="77"/>
      <c r="L56" s="101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53"/>
      <c r="F57" s="154"/>
      <c r="G57" s="117"/>
      <c r="H57" s="295"/>
      <c r="I57" s="103">
        <f t="shared" si="4"/>
        <v>0</v>
      </c>
      <c r="J57" s="96"/>
      <c r="K57" s="77"/>
      <c r="L57" s="101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53"/>
      <c r="F58" s="154"/>
      <c r="G58" s="117"/>
      <c r="H58" s="295"/>
      <c r="I58" s="103">
        <f t="shared" si="4"/>
        <v>0</v>
      </c>
      <c r="J58" s="96"/>
      <c r="K58" s="77"/>
      <c r="L58" s="101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53"/>
      <c r="F59" s="154"/>
      <c r="G59" s="117"/>
      <c r="H59" s="295"/>
      <c r="I59" s="103">
        <f t="shared" si="4"/>
        <v>0</v>
      </c>
      <c r="J59" s="96"/>
      <c r="K59" s="77"/>
      <c r="L59" s="101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53"/>
      <c r="F60" s="154"/>
      <c r="G60" s="117"/>
      <c r="H60" s="295"/>
      <c r="I60" s="103">
        <f t="shared" si="4"/>
        <v>0</v>
      </c>
      <c r="J60" s="96"/>
      <c r="K60" s="77"/>
      <c r="L60" s="101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53"/>
      <c r="F61" s="154"/>
      <c r="G61" s="117"/>
      <c r="H61" s="295"/>
      <c r="I61" s="103">
        <f t="shared" si="4"/>
        <v>0</v>
      </c>
      <c r="J61" s="121"/>
      <c r="K61" s="77"/>
      <c r="L61" s="101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53"/>
      <c r="F62" s="154"/>
      <c r="G62" s="122"/>
      <c r="H62" s="295"/>
      <c r="I62" s="103">
        <f t="shared" si="4"/>
        <v>0</v>
      </c>
      <c r="J62" s="121"/>
      <c r="K62" s="77"/>
      <c r="L62" s="101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53"/>
      <c r="F63" s="154"/>
      <c r="G63" s="117"/>
      <c r="H63" s="295"/>
      <c r="I63" s="103">
        <f t="shared" si="4"/>
        <v>0</v>
      </c>
      <c r="J63" s="121"/>
      <c r="K63" s="77"/>
      <c r="L63" s="101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53"/>
      <c r="F64" s="154"/>
      <c r="G64" s="117"/>
      <c r="H64" s="295"/>
      <c r="I64" s="103">
        <f t="shared" si="4"/>
        <v>0</v>
      </c>
      <c r="J64" s="121"/>
      <c r="K64" s="77"/>
      <c r="L64" s="101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53"/>
      <c r="F65" s="154"/>
      <c r="G65" s="117"/>
      <c r="H65" s="295"/>
      <c r="I65" s="103">
        <f t="shared" si="4"/>
        <v>0</v>
      </c>
      <c r="J65" s="121"/>
      <c r="K65" s="77"/>
      <c r="L65" s="101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53"/>
      <c r="F66" s="154"/>
      <c r="G66" s="117"/>
      <c r="H66" s="295"/>
      <c r="I66" s="103">
        <f t="shared" si="4"/>
        <v>0</v>
      </c>
      <c r="J66" s="121"/>
      <c r="K66" s="77"/>
      <c r="L66" s="101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53"/>
      <c r="F67" s="154"/>
      <c r="G67" s="117"/>
      <c r="H67" s="295"/>
      <c r="I67" s="103">
        <f t="shared" si="4"/>
        <v>0</v>
      </c>
      <c r="J67" s="121"/>
      <c r="K67" s="77"/>
      <c r="L67" s="101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53"/>
      <c r="F68" s="154"/>
      <c r="G68" s="117"/>
      <c r="H68" s="295"/>
      <c r="I68" s="103">
        <f t="shared" si="4"/>
        <v>0</v>
      </c>
      <c r="J68" s="121"/>
      <c r="K68" s="77"/>
      <c r="L68" s="101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53"/>
      <c r="F69" s="154"/>
      <c r="G69" s="117"/>
      <c r="H69" s="295"/>
      <c r="I69" s="103">
        <f t="shared" si="4"/>
        <v>0</v>
      </c>
      <c r="J69" s="121"/>
      <c r="K69" s="77"/>
      <c r="L69" s="101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53"/>
      <c r="F70" s="154"/>
      <c r="G70" s="117"/>
      <c r="H70" s="295"/>
      <c r="I70" s="103">
        <f t="shared" si="4"/>
        <v>0</v>
      </c>
      <c r="J70" s="121"/>
      <c r="K70" s="77"/>
      <c r="L70" s="101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53"/>
      <c r="F71" s="154"/>
      <c r="G71" s="117"/>
      <c r="H71" s="295"/>
      <c r="I71" s="103">
        <f t="shared" si="4"/>
        <v>0</v>
      </c>
      <c r="J71" s="96"/>
      <c r="K71" s="77"/>
      <c r="L71" s="101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53"/>
      <c r="F72" s="154"/>
      <c r="G72" s="117"/>
      <c r="H72" s="295"/>
      <c r="I72" s="103">
        <f t="shared" ref="I72:I135" si="7">IF(H72="",0,IF(VLOOKUP(H72,會計科目表,2,FALSE)="Y",VLOOKUP(H72,會計科目表,3,FALSE),"●此項目尚未啟用"))</f>
        <v>0</v>
      </c>
      <c r="J72" s="96"/>
      <c r="K72" s="77"/>
      <c r="L72" s="101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53"/>
      <c r="F73" s="154"/>
      <c r="G73" s="117"/>
      <c r="H73" s="295"/>
      <c r="I73" s="103">
        <f t="shared" si="7"/>
        <v>0</v>
      </c>
      <c r="J73" s="96"/>
      <c r="K73" s="77"/>
      <c r="L73" s="101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53"/>
      <c r="F74" s="154"/>
      <c r="G74" s="117"/>
      <c r="H74" s="295"/>
      <c r="I74" s="103">
        <f t="shared" si="7"/>
        <v>0</v>
      </c>
      <c r="J74" s="96"/>
      <c r="K74" s="77"/>
      <c r="L74" s="101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53"/>
      <c r="F75" s="154"/>
      <c r="G75" s="117"/>
      <c r="H75" s="295"/>
      <c r="I75" s="103">
        <f t="shared" si="7"/>
        <v>0</v>
      </c>
      <c r="J75" s="96"/>
      <c r="K75" s="77"/>
      <c r="L75" s="101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53"/>
      <c r="F76" s="154"/>
      <c r="G76" s="117"/>
      <c r="H76" s="295"/>
      <c r="I76" s="103">
        <f t="shared" si="7"/>
        <v>0</v>
      </c>
      <c r="J76" s="96"/>
      <c r="K76" s="77"/>
      <c r="L76" s="101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53"/>
      <c r="F77" s="154"/>
      <c r="G77" s="117"/>
      <c r="H77" s="295"/>
      <c r="I77" s="103">
        <f t="shared" si="7"/>
        <v>0</v>
      </c>
      <c r="J77" s="96"/>
      <c r="K77" s="77"/>
      <c r="L77" s="101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53"/>
      <c r="F78" s="154"/>
      <c r="G78" s="117"/>
      <c r="H78" s="295"/>
      <c r="I78" s="103">
        <f t="shared" si="7"/>
        <v>0</v>
      </c>
      <c r="J78" s="96"/>
      <c r="K78" s="77"/>
      <c r="L78" s="101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53"/>
      <c r="F79" s="154"/>
      <c r="G79" s="117"/>
      <c r="H79" s="295"/>
      <c r="I79" s="103">
        <f t="shared" si="7"/>
        <v>0</v>
      </c>
      <c r="J79" s="96"/>
      <c r="K79" s="77"/>
      <c r="L79" s="101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53"/>
      <c r="F80" s="154"/>
      <c r="G80" s="117"/>
      <c r="H80" s="295"/>
      <c r="I80" s="103">
        <f t="shared" si="7"/>
        <v>0</v>
      </c>
      <c r="J80" s="96"/>
      <c r="K80" s="77"/>
      <c r="L80" s="101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53"/>
      <c r="F81" s="154"/>
      <c r="G81" s="117"/>
      <c r="H81" s="295"/>
      <c r="I81" s="103">
        <f t="shared" si="7"/>
        <v>0</v>
      </c>
      <c r="J81" s="96"/>
      <c r="K81" s="77"/>
      <c r="L81" s="101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53"/>
      <c r="F82" s="154"/>
      <c r="G82" s="117"/>
      <c r="H82" s="295"/>
      <c r="I82" s="103">
        <f t="shared" si="7"/>
        <v>0</v>
      </c>
      <c r="J82" s="96"/>
      <c r="K82" s="77"/>
      <c r="L82" s="101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53"/>
      <c r="F83" s="154"/>
      <c r="G83" s="117"/>
      <c r="H83" s="295"/>
      <c r="I83" s="103">
        <f t="shared" si="7"/>
        <v>0</v>
      </c>
      <c r="J83" s="96"/>
      <c r="K83" s="77"/>
      <c r="L83" s="101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53"/>
      <c r="F84" s="154"/>
      <c r="G84" s="117"/>
      <c r="H84" s="295"/>
      <c r="I84" s="103">
        <f t="shared" si="7"/>
        <v>0</v>
      </c>
      <c r="J84" s="96"/>
      <c r="K84" s="77"/>
      <c r="L84" s="101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53"/>
      <c r="F85" s="154"/>
      <c r="G85" s="117"/>
      <c r="H85" s="295"/>
      <c r="I85" s="103">
        <f t="shared" si="7"/>
        <v>0</v>
      </c>
      <c r="J85" s="96"/>
      <c r="K85" s="77"/>
      <c r="L85" s="101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53"/>
      <c r="F86" s="154"/>
      <c r="G86" s="117"/>
      <c r="H86" s="295"/>
      <c r="I86" s="103">
        <f t="shared" si="7"/>
        <v>0</v>
      </c>
      <c r="J86" s="96"/>
      <c r="K86" s="77"/>
      <c r="L86" s="101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53"/>
      <c r="F87" s="154"/>
      <c r="G87" s="117"/>
      <c r="H87" s="295"/>
      <c r="I87" s="103">
        <f t="shared" si="7"/>
        <v>0</v>
      </c>
      <c r="J87" s="96"/>
      <c r="K87" s="77"/>
      <c r="L87" s="101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53"/>
      <c r="F88" s="154"/>
      <c r="G88" s="117"/>
      <c r="H88" s="295"/>
      <c r="I88" s="103">
        <f t="shared" si="7"/>
        <v>0</v>
      </c>
      <c r="J88" s="96"/>
      <c r="K88" s="77"/>
      <c r="L88" s="101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53"/>
      <c r="F89" s="154"/>
      <c r="G89" s="117"/>
      <c r="H89" s="295"/>
      <c r="I89" s="103">
        <f t="shared" si="7"/>
        <v>0</v>
      </c>
      <c r="J89" s="96"/>
      <c r="K89" s="77"/>
      <c r="L89" s="101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53"/>
      <c r="F90" s="154"/>
      <c r="G90" s="117"/>
      <c r="H90" s="295"/>
      <c r="I90" s="103">
        <f t="shared" si="7"/>
        <v>0</v>
      </c>
      <c r="J90" s="96"/>
      <c r="K90" s="77"/>
      <c r="L90" s="101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53"/>
      <c r="F91" s="154"/>
      <c r="G91" s="117"/>
      <c r="H91" s="295"/>
      <c r="I91" s="103">
        <f t="shared" si="7"/>
        <v>0</v>
      </c>
      <c r="J91" s="96"/>
      <c r="K91" s="77"/>
      <c r="L91" s="101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53"/>
      <c r="F92" s="154"/>
      <c r="G92" s="117"/>
      <c r="H92" s="295"/>
      <c r="I92" s="103">
        <f t="shared" si="7"/>
        <v>0</v>
      </c>
      <c r="J92" s="96"/>
      <c r="K92" s="77"/>
      <c r="L92" s="101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53"/>
      <c r="F93" s="154"/>
      <c r="G93" s="117"/>
      <c r="H93" s="295"/>
      <c r="I93" s="103">
        <f t="shared" si="7"/>
        <v>0</v>
      </c>
      <c r="J93" s="96"/>
      <c r="K93" s="77"/>
      <c r="L93" s="101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53"/>
      <c r="F94" s="154"/>
      <c r="G94" s="117"/>
      <c r="H94" s="295"/>
      <c r="I94" s="103">
        <f t="shared" si="7"/>
        <v>0</v>
      </c>
      <c r="J94" s="96"/>
      <c r="K94" s="77"/>
      <c r="L94" s="101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53"/>
      <c r="F95" s="154"/>
      <c r="G95" s="117"/>
      <c r="H95" s="295"/>
      <c r="I95" s="103">
        <f t="shared" si="7"/>
        <v>0</v>
      </c>
      <c r="J95" s="96"/>
      <c r="K95" s="77"/>
      <c r="L95" s="101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53"/>
      <c r="F96" s="154"/>
      <c r="G96" s="117"/>
      <c r="H96" s="295"/>
      <c r="I96" s="103">
        <f t="shared" si="7"/>
        <v>0</v>
      </c>
      <c r="J96" s="96"/>
      <c r="K96" s="77"/>
      <c r="L96" s="101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53"/>
      <c r="F97" s="154"/>
      <c r="G97" s="117"/>
      <c r="H97" s="295"/>
      <c r="I97" s="103">
        <f t="shared" si="7"/>
        <v>0</v>
      </c>
      <c r="J97" s="96"/>
      <c r="K97" s="77"/>
      <c r="L97" s="101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53"/>
      <c r="F98" s="154"/>
      <c r="G98" s="117"/>
      <c r="H98" s="295"/>
      <c r="I98" s="103">
        <f t="shared" si="7"/>
        <v>0</v>
      </c>
      <c r="J98" s="96"/>
      <c r="K98" s="77"/>
      <c r="L98" s="101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53"/>
      <c r="F99" s="154"/>
      <c r="G99" s="117"/>
      <c r="H99" s="295"/>
      <c r="I99" s="103">
        <f t="shared" si="7"/>
        <v>0</v>
      </c>
      <c r="J99" s="96"/>
      <c r="K99" s="77"/>
      <c r="L99" s="101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53"/>
      <c r="F100" s="154"/>
      <c r="G100" s="117"/>
      <c r="H100" s="295"/>
      <c r="I100" s="103">
        <f t="shared" si="7"/>
        <v>0</v>
      </c>
      <c r="J100" s="96"/>
      <c r="K100" s="77"/>
      <c r="L100" s="101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53"/>
      <c r="F101" s="154"/>
      <c r="G101" s="117"/>
      <c r="H101" s="295"/>
      <c r="I101" s="103">
        <f t="shared" si="7"/>
        <v>0</v>
      </c>
      <c r="J101" s="96"/>
      <c r="K101" s="77"/>
      <c r="L101" s="101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53"/>
      <c r="F102" s="154"/>
      <c r="G102" s="117"/>
      <c r="H102" s="295"/>
      <c r="I102" s="103">
        <f t="shared" si="7"/>
        <v>0</v>
      </c>
      <c r="J102" s="96"/>
      <c r="K102" s="77"/>
      <c r="L102" s="101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53"/>
      <c r="F103" s="154"/>
      <c r="G103" s="117"/>
      <c r="H103" s="295"/>
      <c r="I103" s="103">
        <f t="shared" si="7"/>
        <v>0</v>
      </c>
      <c r="J103" s="96"/>
      <c r="K103" s="77"/>
      <c r="L103" s="101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53"/>
      <c r="F104" s="154"/>
      <c r="G104" s="117"/>
      <c r="H104" s="295"/>
      <c r="I104" s="103">
        <f t="shared" si="7"/>
        <v>0</v>
      </c>
      <c r="J104" s="96"/>
      <c r="K104" s="77"/>
      <c r="L104" s="101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53"/>
      <c r="F105" s="154"/>
      <c r="G105" s="117"/>
      <c r="H105" s="295"/>
      <c r="I105" s="103">
        <f t="shared" si="7"/>
        <v>0</v>
      </c>
      <c r="J105" s="96"/>
      <c r="K105" s="77"/>
      <c r="L105" s="101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53"/>
      <c r="F106" s="154"/>
      <c r="G106" s="117"/>
      <c r="H106" s="295"/>
      <c r="I106" s="103">
        <f t="shared" si="7"/>
        <v>0</v>
      </c>
      <c r="J106" s="96"/>
      <c r="K106" s="77"/>
      <c r="L106" s="101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53"/>
      <c r="F107" s="154"/>
      <c r="G107" s="117"/>
      <c r="H107" s="295"/>
      <c r="I107" s="103">
        <f t="shared" si="7"/>
        <v>0</v>
      </c>
      <c r="J107" s="96"/>
      <c r="K107" s="77"/>
      <c r="L107" s="101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53"/>
      <c r="F108" s="154"/>
      <c r="G108" s="117"/>
      <c r="H108" s="295"/>
      <c r="I108" s="103">
        <f t="shared" si="7"/>
        <v>0</v>
      </c>
      <c r="J108" s="96"/>
      <c r="K108" s="77"/>
      <c r="L108" s="101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53"/>
      <c r="F109" s="154"/>
      <c r="G109" s="117"/>
      <c r="H109" s="295"/>
      <c r="I109" s="103">
        <f t="shared" si="7"/>
        <v>0</v>
      </c>
      <c r="J109" s="96"/>
      <c r="K109" s="77"/>
      <c r="L109" s="101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53"/>
      <c r="F110" s="154"/>
      <c r="G110" s="117"/>
      <c r="H110" s="295"/>
      <c r="I110" s="103">
        <f t="shared" si="7"/>
        <v>0</v>
      </c>
      <c r="J110" s="96"/>
      <c r="K110" s="77"/>
      <c r="L110" s="101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53"/>
      <c r="F111" s="154"/>
      <c r="G111" s="117"/>
      <c r="H111" s="295"/>
      <c r="I111" s="103">
        <f t="shared" si="7"/>
        <v>0</v>
      </c>
      <c r="J111" s="96"/>
      <c r="K111" s="77"/>
      <c r="L111" s="101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53"/>
      <c r="F112" s="154"/>
      <c r="G112" s="117"/>
      <c r="H112" s="295"/>
      <c r="I112" s="103">
        <f t="shared" si="7"/>
        <v>0</v>
      </c>
      <c r="J112" s="96"/>
      <c r="K112" s="77"/>
      <c r="L112" s="101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53"/>
      <c r="F113" s="154"/>
      <c r="G113" s="117"/>
      <c r="H113" s="295"/>
      <c r="I113" s="103">
        <f t="shared" si="7"/>
        <v>0</v>
      </c>
      <c r="J113" s="96"/>
      <c r="K113" s="77"/>
      <c r="L113" s="101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53"/>
      <c r="F114" s="154"/>
      <c r="G114" s="117"/>
      <c r="H114" s="295"/>
      <c r="I114" s="103">
        <f t="shared" si="7"/>
        <v>0</v>
      </c>
      <c r="J114" s="96"/>
      <c r="K114" s="77"/>
      <c r="L114" s="101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53"/>
      <c r="F115" s="154"/>
      <c r="G115" s="117"/>
      <c r="H115" s="295"/>
      <c r="I115" s="103">
        <f t="shared" si="7"/>
        <v>0</v>
      </c>
      <c r="J115" s="96"/>
      <c r="K115" s="77"/>
      <c r="L115" s="101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53"/>
      <c r="F116" s="154"/>
      <c r="G116" s="117"/>
      <c r="H116" s="295"/>
      <c r="I116" s="103">
        <f t="shared" si="7"/>
        <v>0</v>
      </c>
      <c r="J116" s="96"/>
      <c r="K116" s="77"/>
      <c r="L116" s="101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53"/>
      <c r="F117" s="154"/>
      <c r="G117" s="117"/>
      <c r="H117" s="295"/>
      <c r="I117" s="103">
        <f t="shared" si="7"/>
        <v>0</v>
      </c>
      <c r="J117" s="96"/>
      <c r="K117" s="77"/>
      <c r="L117" s="101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53"/>
      <c r="F118" s="154"/>
      <c r="G118" s="117"/>
      <c r="H118" s="295"/>
      <c r="I118" s="103">
        <f t="shared" si="7"/>
        <v>0</v>
      </c>
      <c r="J118" s="96"/>
      <c r="K118" s="77"/>
      <c r="L118" s="101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53"/>
      <c r="F119" s="154"/>
      <c r="G119" s="117"/>
      <c r="H119" s="295"/>
      <c r="I119" s="103">
        <f t="shared" si="7"/>
        <v>0</v>
      </c>
      <c r="J119" s="96"/>
      <c r="K119" s="77"/>
      <c r="L119" s="101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53"/>
      <c r="F120" s="154"/>
      <c r="G120" s="117"/>
      <c r="H120" s="295"/>
      <c r="I120" s="103">
        <f t="shared" si="7"/>
        <v>0</v>
      </c>
      <c r="J120" s="96"/>
      <c r="K120" s="77"/>
      <c r="L120" s="101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53"/>
      <c r="F121" s="154"/>
      <c r="G121" s="117"/>
      <c r="H121" s="295"/>
      <c r="I121" s="103">
        <f t="shared" si="7"/>
        <v>0</v>
      </c>
      <c r="J121" s="96"/>
      <c r="K121" s="77"/>
      <c r="L121" s="101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53"/>
      <c r="F122" s="154"/>
      <c r="G122" s="117"/>
      <c r="H122" s="295"/>
      <c r="I122" s="103">
        <f t="shared" si="7"/>
        <v>0</v>
      </c>
      <c r="J122" s="96"/>
      <c r="K122" s="77"/>
      <c r="L122" s="101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53"/>
      <c r="F123" s="154"/>
      <c r="G123" s="117"/>
      <c r="H123" s="295"/>
      <c r="I123" s="103">
        <f t="shared" si="7"/>
        <v>0</v>
      </c>
      <c r="J123" s="96"/>
      <c r="K123" s="77"/>
      <c r="L123" s="101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53"/>
      <c r="F124" s="154"/>
      <c r="G124" s="117"/>
      <c r="H124" s="295"/>
      <c r="I124" s="103">
        <f t="shared" si="7"/>
        <v>0</v>
      </c>
      <c r="J124" s="96"/>
      <c r="K124" s="77"/>
      <c r="L124" s="101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53"/>
      <c r="F125" s="154"/>
      <c r="G125" s="117"/>
      <c r="H125" s="295"/>
      <c r="I125" s="103">
        <f t="shared" si="7"/>
        <v>0</v>
      </c>
      <c r="J125" s="96"/>
      <c r="K125" s="77"/>
      <c r="L125" s="101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53"/>
      <c r="F126" s="154"/>
      <c r="G126" s="117"/>
      <c r="H126" s="295"/>
      <c r="I126" s="103">
        <f t="shared" si="7"/>
        <v>0</v>
      </c>
      <c r="J126" s="96"/>
      <c r="K126" s="77"/>
      <c r="L126" s="101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53"/>
      <c r="F127" s="154"/>
      <c r="G127" s="117"/>
      <c r="H127" s="295"/>
      <c r="I127" s="103">
        <f t="shared" si="7"/>
        <v>0</v>
      </c>
      <c r="J127" s="96"/>
      <c r="K127" s="77"/>
      <c r="L127" s="101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53"/>
      <c r="F128" s="154"/>
      <c r="G128" s="117"/>
      <c r="H128" s="295"/>
      <c r="I128" s="103">
        <f t="shared" si="7"/>
        <v>0</v>
      </c>
      <c r="J128" s="96"/>
      <c r="K128" s="77"/>
      <c r="L128" s="101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53"/>
      <c r="F129" s="154"/>
      <c r="G129" s="117"/>
      <c r="H129" s="295"/>
      <c r="I129" s="103">
        <f t="shared" si="7"/>
        <v>0</v>
      </c>
      <c r="J129" s="96"/>
      <c r="K129" s="77"/>
      <c r="L129" s="101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53"/>
      <c r="F130" s="154"/>
      <c r="G130" s="117"/>
      <c r="H130" s="295"/>
      <c r="I130" s="103">
        <f t="shared" si="7"/>
        <v>0</v>
      </c>
      <c r="J130" s="96"/>
      <c r="K130" s="77"/>
      <c r="L130" s="101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53"/>
      <c r="F131" s="154"/>
      <c r="G131" s="117"/>
      <c r="H131" s="295"/>
      <c r="I131" s="103">
        <f t="shared" si="7"/>
        <v>0</v>
      </c>
      <c r="J131" s="96"/>
      <c r="K131" s="77"/>
      <c r="L131" s="101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53"/>
      <c r="F132" s="154"/>
      <c r="G132" s="117"/>
      <c r="H132" s="295"/>
      <c r="I132" s="103">
        <f t="shared" si="7"/>
        <v>0</v>
      </c>
      <c r="J132" s="96"/>
      <c r="K132" s="77"/>
      <c r="L132" s="101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53"/>
      <c r="F133" s="154"/>
      <c r="G133" s="117"/>
      <c r="H133" s="295"/>
      <c r="I133" s="103">
        <f t="shared" si="7"/>
        <v>0</v>
      </c>
      <c r="J133" s="96"/>
      <c r="K133" s="77"/>
      <c r="L133" s="101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53"/>
      <c r="F134" s="154"/>
      <c r="G134" s="117"/>
      <c r="H134" s="295"/>
      <c r="I134" s="103">
        <f t="shared" si="7"/>
        <v>0</v>
      </c>
      <c r="J134" s="96"/>
      <c r="K134" s="77"/>
      <c r="L134" s="101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53"/>
      <c r="F135" s="154"/>
      <c r="G135" s="117"/>
      <c r="H135" s="295"/>
      <c r="I135" s="103">
        <f t="shared" si="7"/>
        <v>0</v>
      </c>
      <c r="J135" s="96"/>
      <c r="K135" s="77"/>
      <c r="L135" s="101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53"/>
      <c r="F136" s="154"/>
      <c r="G136" s="117"/>
      <c r="H136" s="295"/>
      <c r="I136" s="103">
        <f t="shared" ref="I136:I199" si="14">IF(H136="",0,IF(VLOOKUP(H136,會計科目表,2,FALSE)="Y",VLOOKUP(H136,會計科目表,3,FALSE),"●此項目尚未啟用"))</f>
        <v>0</v>
      </c>
      <c r="J136" s="96"/>
      <c r="K136" s="77"/>
      <c r="L136" s="101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53"/>
      <c r="F137" s="154"/>
      <c r="G137" s="117"/>
      <c r="H137" s="295"/>
      <c r="I137" s="103">
        <f t="shared" si="14"/>
        <v>0</v>
      </c>
      <c r="J137" s="96"/>
      <c r="K137" s="77"/>
      <c r="L137" s="101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53"/>
      <c r="F138" s="154"/>
      <c r="G138" s="117"/>
      <c r="H138" s="295"/>
      <c r="I138" s="103">
        <f t="shared" si="14"/>
        <v>0</v>
      </c>
      <c r="J138" s="96"/>
      <c r="K138" s="77"/>
      <c r="L138" s="101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53"/>
      <c r="F139" s="154"/>
      <c r="G139" s="117"/>
      <c r="H139" s="295"/>
      <c r="I139" s="103">
        <f t="shared" si="14"/>
        <v>0</v>
      </c>
      <c r="J139" s="96"/>
      <c r="K139" s="77"/>
      <c r="L139" s="101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53"/>
      <c r="F140" s="154"/>
      <c r="G140" s="117"/>
      <c r="H140" s="295"/>
      <c r="I140" s="103">
        <f t="shared" si="14"/>
        <v>0</v>
      </c>
      <c r="J140" s="96"/>
      <c r="K140" s="77"/>
      <c r="L140" s="101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53"/>
      <c r="F141" s="154"/>
      <c r="G141" s="117"/>
      <c r="H141" s="295"/>
      <c r="I141" s="103">
        <f t="shared" si="14"/>
        <v>0</v>
      </c>
      <c r="J141" s="96"/>
      <c r="K141" s="77"/>
      <c r="L141" s="101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53"/>
      <c r="F142" s="154"/>
      <c r="G142" s="117"/>
      <c r="H142" s="295"/>
      <c r="I142" s="103">
        <f t="shared" si="14"/>
        <v>0</v>
      </c>
      <c r="J142" s="96"/>
      <c r="K142" s="77"/>
      <c r="L142" s="101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53"/>
      <c r="F143" s="154"/>
      <c r="G143" s="117"/>
      <c r="H143" s="295"/>
      <c r="I143" s="103">
        <f t="shared" si="14"/>
        <v>0</v>
      </c>
      <c r="J143" s="96"/>
      <c r="K143" s="77"/>
      <c r="L143" s="101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53"/>
      <c r="F144" s="154"/>
      <c r="G144" s="117"/>
      <c r="H144" s="295"/>
      <c r="I144" s="103">
        <f t="shared" si="14"/>
        <v>0</v>
      </c>
      <c r="J144" s="96"/>
      <c r="K144" s="77"/>
      <c r="L144" s="101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53"/>
      <c r="F145" s="154"/>
      <c r="G145" s="117"/>
      <c r="H145" s="295"/>
      <c r="I145" s="103">
        <f t="shared" si="14"/>
        <v>0</v>
      </c>
      <c r="J145" s="96"/>
      <c r="K145" s="77"/>
      <c r="L145" s="101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53"/>
      <c r="F146" s="154"/>
      <c r="G146" s="117"/>
      <c r="H146" s="295"/>
      <c r="I146" s="103">
        <f t="shared" si="14"/>
        <v>0</v>
      </c>
      <c r="J146" s="96"/>
      <c r="K146" s="77"/>
      <c r="L146" s="101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53"/>
      <c r="F147" s="154"/>
      <c r="G147" s="117"/>
      <c r="H147" s="295"/>
      <c r="I147" s="103">
        <f t="shared" si="14"/>
        <v>0</v>
      </c>
      <c r="J147" s="96"/>
      <c r="K147" s="77"/>
      <c r="L147" s="101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53"/>
      <c r="F148" s="154"/>
      <c r="G148" s="117"/>
      <c r="H148" s="295"/>
      <c r="I148" s="103">
        <f t="shared" si="14"/>
        <v>0</v>
      </c>
      <c r="J148" s="96"/>
      <c r="K148" s="77"/>
      <c r="L148" s="101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53"/>
      <c r="F149" s="154"/>
      <c r="G149" s="117"/>
      <c r="H149" s="295"/>
      <c r="I149" s="103">
        <f t="shared" si="14"/>
        <v>0</v>
      </c>
      <c r="J149" s="96"/>
      <c r="K149" s="77"/>
      <c r="L149" s="101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53"/>
      <c r="F150" s="154"/>
      <c r="G150" s="117"/>
      <c r="H150" s="295"/>
      <c r="I150" s="103">
        <f t="shared" si="14"/>
        <v>0</v>
      </c>
      <c r="J150" s="96"/>
      <c r="K150" s="77"/>
      <c r="L150" s="101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53"/>
      <c r="F151" s="154"/>
      <c r="G151" s="117"/>
      <c r="H151" s="295"/>
      <c r="I151" s="103">
        <f t="shared" si="14"/>
        <v>0</v>
      </c>
      <c r="J151" s="96"/>
      <c r="K151" s="77"/>
      <c r="L151" s="101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53"/>
      <c r="F152" s="154"/>
      <c r="G152" s="117"/>
      <c r="H152" s="295"/>
      <c r="I152" s="103">
        <f t="shared" si="14"/>
        <v>0</v>
      </c>
      <c r="J152" s="96"/>
      <c r="K152" s="77"/>
      <c r="L152" s="101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53"/>
      <c r="F153" s="154"/>
      <c r="G153" s="117"/>
      <c r="H153" s="295"/>
      <c r="I153" s="103">
        <f t="shared" si="14"/>
        <v>0</v>
      </c>
      <c r="J153" s="96"/>
      <c r="K153" s="77"/>
      <c r="L153" s="101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53"/>
      <c r="F154" s="154"/>
      <c r="G154" s="117"/>
      <c r="H154" s="295"/>
      <c r="I154" s="103">
        <f t="shared" si="14"/>
        <v>0</v>
      </c>
      <c r="J154" s="96"/>
      <c r="K154" s="77"/>
      <c r="L154" s="101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53"/>
      <c r="F155" s="154"/>
      <c r="G155" s="117"/>
      <c r="H155" s="295"/>
      <c r="I155" s="103">
        <f t="shared" si="14"/>
        <v>0</v>
      </c>
      <c r="J155" s="96"/>
      <c r="K155" s="77"/>
      <c r="L155" s="101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53"/>
      <c r="F156" s="154"/>
      <c r="G156" s="117"/>
      <c r="H156" s="295"/>
      <c r="I156" s="103">
        <f t="shared" si="14"/>
        <v>0</v>
      </c>
      <c r="J156" s="96"/>
      <c r="K156" s="77"/>
      <c r="L156" s="101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53"/>
      <c r="F157" s="154"/>
      <c r="G157" s="117"/>
      <c r="H157" s="295"/>
      <c r="I157" s="103">
        <f t="shared" si="14"/>
        <v>0</v>
      </c>
      <c r="J157" s="96"/>
      <c r="K157" s="77"/>
      <c r="L157" s="101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53"/>
      <c r="F158" s="154"/>
      <c r="G158" s="117"/>
      <c r="H158" s="295"/>
      <c r="I158" s="103">
        <f t="shared" si="14"/>
        <v>0</v>
      </c>
      <c r="J158" s="96"/>
      <c r="K158" s="77"/>
      <c r="L158" s="101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53"/>
      <c r="F159" s="154"/>
      <c r="G159" s="117"/>
      <c r="H159" s="295"/>
      <c r="I159" s="103">
        <f t="shared" si="14"/>
        <v>0</v>
      </c>
      <c r="J159" s="96"/>
      <c r="K159" s="77"/>
      <c r="L159" s="101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53"/>
      <c r="F160" s="154"/>
      <c r="G160" s="117"/>
      <c r="H160" s="295"/>
      <c r="I160" s="103">
        <f t="shared" si="14"/>
        <v>0</v>
      </c>
      <c r="J160" s="96"/>
      <c r="K160" s="77"/>
      <c r="L160" s="101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53"/>
      <c r="F161" s="154"/>
      <c r="G161" s="117"/>
      <c r="H161" s="295"/>
      <c r="I161" s="103">
        <f t="shared" si="14"/>
        <v>0</v>
      </c>
      <c r="J161" s="96"/>
      <c r="K161" s="77"/>
      <c r="L161" s="101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53"/>
      <c r="F162" s="154"/>
      <c r="G162" s="117"/>
      <c r="H162" s="295"/>
      <c r="I162" s="103">
        <f t="shared" si="14"/>
        <v>0</v>
      </c>
      <c r="J162" s="96"/>
      <c r="K162" s="77"/>
      <c r="L162" s="101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53"/>
      <c r="F163" s="154"/>
      <c r="G163" s="117"/>
      <c r="H163" s="295"/>
      <c r="I163" s="103">
        <f t="shared" si="14"/>
        <v>0</v>
      </c>
      <c r="J163" s="96"/>
      <c r="K163" s="77"/>
      <c r="L163" s="101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53"/>
      <c r="F164" s="154"/>
      <c r="G164" s="117"/>
      <c r="H164" s="295"/>
      <c r="I164" s="103">
        <f t="shared" si="14"/>
        <v>0</v>
      </c>
      <c r="J164" s="96"/>
      <c r="K164" s="77"/>
      <c r="L164" s="101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53"/>
      <c r="F165" s="154"/>
      <c r="G165" s="117"/>
      <c r="H165" s="295"/>
      <c r="I165" s="103">
        <f t="shared" si="14"/>
        <v>0</v>
      </c>
      <c r="J165" s="96"/>
      <c r="K165" s="77"/>
      <c r="L165" s="101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53"/>
      <c r="F166" s="154"/>
      <c r="G166" s="117"/>
      <c r="H166" s="295"/>
      <c r="I166" s="103">
        <f t="shared" si="14"/>
        <v>0</v>
      </c>
      <c r="J166" s="96"/>
      <c r="K166" s="77"/>
      <c r="L166" s="101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53"/>
      <c r="F167" s="154"/>
      <c r="G167" s="117"/>
      <c r="H167" s="295"/>
      <c r="I167" s="103">
        <f t="shared" si="14"/>
        <v>0</v>
      </c>
      <c r="J167" s="96"/>
      <c r="K167" s="77"/>
      <c r="L167" s="101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53"/>
      <c r="F168" s="154"/>
      <c r="G168" s="117"/>
      <c r="H168" s="295"/>
      <c r="I168" s="103">
        <f t="shared" si="14"/>
        <v>0</v>
      </c>
      <c r="J168" s="96"/>
      <c r="K168" s="77"/>
      <c r="L168" s="101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53"/>
      <c r="F169" s="154"/>
      <c r="G169" s="117"/>
      <c r="H169" s="295"/>
      <c r="I169" s="103">
        <f t="shared" si="14"/>
        <v>0</v>
      </c>
      <c r="J169" s="96"/>
      <c r="K169" s="77"/>
      <c r="L169" s="101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53"/>
      <c r="F170" s="154"/>
      <c r="G170" s="117"/>
      <c r="H170" s="295"/>
      <c r="I170" s="103">
        <f t="shared" si="14"/>
        <v>0</v>
      </c>
      <c r="J170" s="96"/>
      <c r="K170" s="77"/>
      <c r="L170" s="101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53"/>
      <c r="F171" s="154"/>
      <c r="G171" s="117"/>
      <c r="H171" s="295"/>
      <c r="I171" s="103">
        <f t="shared" si="14"/>
        <v>0</v>
      </c>
      <c r="J171" s="96"/>
      <c r="K171" s="77"/>
      <c r="L171" s="101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53"/>
      <c r="F172" s="154"/>
      <c r="G172" s="117"/>
      <c r="H172" s="295"/>
      <c r="I172" s="103">
        <f t="shared" si="14"/>
        <v>0</v>
      </c>
      <c r="J172" s="96"/>
      <c r="K172" s="77"/>
      <c r="L172" s="101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53"/>
      <c r="F173" s="154"/>
      <c r="G173" s="117"/>
      <c r="H173" s="295"/>
      <c r="I173" s="103">
        <f t="shared" si="14"/>
        <v>0</v>
      </c>
      <c r="J173" s="96"/>
      <c r="K173" s="77"/>
      <c r="L173" s="101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53"/>
      <c r="F174" s="154"/>
      <c r="G174" s="117"/>
      <c r="H174" s="295"/>
      <c r="I174" s="103">
        <f t="shared" si="14"/>
        <v>0</v>
      </c>
      <c r="J174" s="96"/>
      <c r="K174" s="77"/>
      <c r="L174" s="101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53"/>
      <c r="F175" s="154"/>
      <c r="G175" s="117"/>
      <c r="H175" s="295"/>
      <c r="I175" s="103">
        <f t="shared" si="14"/>
        <v>0</v>
      </c>
      <c r="J175" s="96"/>
      <c r="K175" s="77"/>
      <c r="L175" s="101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53"/>
      <c r="F176" s="154"/>
      <c r="G176" s="117"/>
      <c r="H176" s="295"/>
      <c r="I176" s="103">
        <f t="shared" si="14"/>
        <v>0</v>
      </c>
      <c r="J176" s="96"/>
      <c r="K176" s="77"/>
      <c r="L176" s="101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53"/>
      <c r="F177" s="154"/>
      <c r="G177" s="117"/>
      <c r="H177" s="295"/>
      <c r="I177" s="103">
        <f t="shared" si="14"/>
        <v>0</v>
      </c>
      <c r="J177" s="96"/>
      <c r="K177" s="77"/>
      <c r="L177" s="101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53"/>
      <c r="F178" s="154"/>
      <c r="G178" s="117"/>
      <c r="H178" s="295"/>
      <c r="I178" s="103">
        <f t="shared" si="14"/>
        <v>0</v>
      </c>
      <c r="J178" s="96"/>
      <c r="K178" s="77"/>
      <c r="L178" s="101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53"/>
      <c r="F179" s="154"/>
      <c r="G179" s="117"/>
      <c r="H179" s="295"/>
      <c r="I179" s="103">
        <f t="shared" si="14"/>
        <v>0</v>
      </c>
      <c r="J179" s="96"/>
      <c r="K179" s="77"/>
      <c r="L179" s="101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53"/>
      <c r="F180" s="154"/>
      <c r="G180" s="117"/>
      <c r="H180" s="295"/>
      <c r="I180" s="103">
        <f t="shared" si="14"/>
        <v>0</v>
      </c>
      <c r="J180" s="96"/>
      <c r="K180" s="77"/>
      <c r="L180" s="101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53"/>
      <c r="F181" s="154"/>
      <c r="G181" s="117"/>
      <c r="H181" s="295"/>
      <c r="I181" s="103">
        <f t="shared" si="14"/>
        <v>0</v>
      </c>
      <c r="J181" s="96"/>
      <c r="K181" s="77"/>
      <c r="L181" s="101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53"/>
      <c r="F182" s="154"/>
      <c r="G182" s="117"/>
      <c r="H182" s="295"/>
      <c r="I182" s="103">
        <f t="shared" si="14"/>
        <v>0</v>
      </c>
      <c r="J182" s="96"/>
      <c r="K182" s="77"/>
      <c r="L182" s="101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53"/>
      <c r="F183" s="154"/>
      <c r="G183" s="117"/>
      <c r="H183" s="295"/>
      <c r="I183" s="103">
        <f t="shared" si="14"/>
        <v>0</v>
      </c>
      <c r="J183" s="96"/>
      <c r="K183" s="77"/>
      <c r="L183" s="101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53"/>
      <c r="F184" s="154"/>
      <c r="G184" s="117"/>
      <c r="H184" s="295"/>
      <c r="I184" s="103">
        <f t="shared" si="14"/>
        <v>0</v>
      </c>
      <c r="J184" s="96"/>
      <c r="K184" s="77"/>
      <c r="L184" s="101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53"/>
      <c r="F185" s="154"/>
      <c r="G185" s="117"/>
      <c r="H185" s="295"/>
      <c r="I185" s="103">
        <f t="shared" si="14"/>
        <v>0</v>
      </c>
      <c r="J185" s="96"/>
      <c r="K185" s="77"/>
      <c r="L185" s="101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53"/>
      <c r="F186" s="154"/>
      <c r="G186" s="117"/>
      <c r="H186" s="295"/>
      <c r="I186" s="103">
        <f t="shared" si="14"/>
        <v>0</v>
      </c>
      <c r="J186" s="96"/>
      <c r="K186" s="77"/>
      <c r="L186" s="101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53"/>
      <c r="F187" s="154"/>
      <c r="G187" s="117"/>
      <c r="H187" s="295"/>
      <c r="I187" s="103">
        <f t="shared" si="14"/>
        <v>0</v>
      </c>
      <c r="J187" s="96"/>
      <c r="K187" s="77"/>
      <c r="L187" s="101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53"/>
      <c r="F188" s="154"/>
      <c r="G188" s="117"/>
      <c r="H188" s="295"/>
      <c r="I188" s="103">
        <f t="shared" si="14"/>
        <v>0</v>
      </c>
      <c r="J188" s="96"/>
      <c r="K188" s="77"/>
      <c r="L188" s="101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53"/>
      <c r="F189" s="154"/>
      <c r="G189" s="117"/>
      <c r="H189" s="295"/>
      <c r="I189" s="103">
        <f t="shared" si="14"/>
        <v>0</v>
      </c>
      <c r="J189" s="96"/>
      <c r="K189" s="77"/>
      <c r="L189" s="101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53"/>
      <c r="F190" s="154"/>
      <c r="G190" s="117"/>
      <c r="H190" s="295"/>
      <c r="I190" s="103">
        <f t="shared" si="14"/>
        <v>0</v>
      </c>
      <c r="J190" s="96"/>
      <c r="K190" s="77"/>
      <c r="L190" s="101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53"/>
      <c r="F191" s="154"/>
      <c r="G191" s="117"/>
      <c r="H191" s="295"/>
      <c r="I191" s="103">
        <f t="shared" si="14"/>
        <v>0</v>
      </c>
      <c r="J191" s="96"/>
      <c r="K191" s="77"/>
      <c r="L191" s="101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53"/>
      <c r="F192" s="154"/>
      <c r="G192" s="117"/>
      <c r="H192" s="295"/>
      <c r="I192" s="103">
        <f t="shared" si="14"/>
        <v>0</v>
      </c>
      <c r="J192" s="96"/>
      <c r="K192" s="77"/>
      <c r="L192" s="101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53"/>
      <c r="F193" s="154"/>
      <c r="G193" s="117"/>
      <c r="H193" s="295"/>
      <c r="I193" s="103">
        <f t="shared" si="14"/>
        <v>0</v>
      </c>
      <c r="J193" s="96"/>
      <c r="K193" s="77"/>
      <c r="L193" s="101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53"/>
      <c r="F194" s="154"/>
      <c r="G194" s="117"/>
      <c r="H194" s="295"/>
      <c r="I194" s="103">
        <f t="shared" si="14"/>
        <v>0</v>
      </c>
      <c r="J194" s="96"/>
      <c r="K194" s="77"/>
      <c r="L194" s="101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53"/>
      <c r="F195" s="154"/>
      <c r="G195" s="117"/>
      <c r="H195" s="295"/>
      <c r="I195" s="103">
        <f t="shared" si="14"/>
        <v>0</v>
      </c>
      <c r="J195" s="96"/>
      <c r="K195" s="77"/>
      <c r="L195" s="101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53"/>
      <c r="F196" s="154"/>
      <c r="G196" s="117"/>
      <c r="H196" s="295"/>
      <c r="I196" s="103">
        <f t="shared" si="14"/>
        <v>0</v>
      </c>
      <c r="J196" s="96"/>
      <c r="K196" s="77"/>
      <c r="L196" s="101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53"/>
      <c r="F197" s="154"/>
      <c r="G197" s="117"/>
      <c r="H197" s="295"/>
      <c r="I197" s="103">
        <f t="shared" si="14"/>
        <v>0</v>
      </c>
      <c r="J197" s="96"/>
      <c r="K197" s="77"/>
      <c r="L197" s="101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53"/>
      <c r="F198" s="154"/>
      <c r="G198" s="117"/>
      <c r="H198" s="295"/>
      <c r="I198" s="103">
        <f t="shared" si="14"/>
        <v>0</v>
      </c>
      <c r="J198" s="96"/>
      <c r="K198" s="77"/>
      <c r="L198" s="101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53"/>
      <c r="F199" s="154"/>
      <c r="G199" s="117"/>
      <c r="H199" s="295"/>
      <c r="I199" s="103">
        <f t="shared" si="14"/>
        <v>0</v>
      </c>
      <c r="J199" s="96"/>
      <c r="K199" s="77"/>
      <c r="L199" s="101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53"/>
      <c r="F200" s="154"/>
      <c r="G200" s="117"/>
      <c r="H200" s="295"/>
      <c r="I200" s="103">
        <f t="shared" ref="I200:I263" si="19">IF(H200="",0,IF(VLOOKUP(H200,會計科目表,2,FALSE)="Y",VLOOKUP(H200,會計科目表,3,FALSE),"●此項目尚未啟用"))</f>
        <v>0</v>
      </c>
      <c r="J200" s="96"/>
      <c r="K200" s="77"/>
      <c r="L200" s="101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53"/>
      <c r="F201" s="154"/>
      <c r="G201" s="117"/>
      <c r="H201" s="295"/>
      <c r="I201" s="103">
        <f t="shared" si="19"/>
        <v>0</v>
      </c>
      <c r="J201" s="96"/>
      <c r="K201" s="77"/>
      <c r="L201" s="101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53"/>
      <c r="F202" s="154"/>
      <c r="G202" s="117"/>
      <c r="H202" s="295"/>
      <c r="I202" s="103">
        <f t="shared" si="19"/>
        <v>0</v>
      </c>
      <c r="J202" s="96"/>
      <c r="K202" s="77"/>
      <c r="L202" s="101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53"/>
      <c r="F203" s="154"/>
      <c r="G203" s="117"/>
      <c r="H203" s="295"/>
      <c r="I203" s="103">
        <f t="shared" si="19"/>
        <v>0</v>
      </c>
      <c r="J203" s="96"/>
      <c r="K203" s="77"/>
      <c r="L203" s="101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53"/>
      <c r="F204" s="154"/>
      <c r="G204" s="117"/>
      <c r="H204" s="295"/>
      <c r="I204" s="103">
        <f t="shared" si="19"/>
        <v>0</v>
      </c>
      <c r="J204" s="96"/>
      <c r="K204" s="77"/>
      <c r="L204" s="101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53"/>
      <c r="F205" s="154"/>
      <c r="G205" s="117"/>
      <c r="H205" s="295"/>
      <c r="I205" s="103">
        <f t="shared" si="19"/>
        <v>0</v>
      </c>
      <c r="J205" s="96"/>
      <c r="K205" s="77"/>
      <c r="L205" s="101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53"/>
      <c r="F206" s="154"/>
      <c r="G206" s="117"/>
      <c r="H206" s="295"/>
      <c r="I206" s="103">
        <f t="shared" si="19"/>
        <v>0</v>
      </c>
      <c r="J206" s="96"/>
      <c r="K206" s="77"/>
      <c r="L206" s="101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53"/>
      <c r="F207" s="154"/>
      <c r="G207" s="117"/>
      <c r="H207" s="295"/>
      <c r="I207" s="103">
        <f t="shared" si="19"/>
        <v>0</v>
      </c>
      <c r="J207" s="96"/>
      <c r="K207" s="77"/>
      <c r="L207" s="101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53"/>
      <c r="F208" s="154"/>
      <c r="G208" s="117"/>
      <c r="H208" s="295"/>
      <c r="I208" s="103">
        <f t="shared" si="19"/>
        <v>0</v>
      </c>
      <c r="J208" s="96"/>
      <c r="K208" s="77"/>
      <c r="L208" s="101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53"/>
      <c r="F209" s="154"/>
      <c r="G209" s="117"/>
      <c r="H209" s="295"/>
      <c r="I209" s="103">
        <f t="shared" si="19"/>
        <v>0</v>
      </c>
      <c r="J209" s="96"/>
      <c r="K209" s="77"/>
      <c r="L209" s="101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53"/>
      <c r="F210" s="154"/>
      <c r="G210" s="117"/>
      <c r="H210" s="295"/>
      <c r="I210" s="103">
        <f t="shared" si="19"/>
        <v>0</v>
      </c>
      <c r="J210" s="96"/>
      <c r="K210" s="77"/>
      <c r="L210" s="101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53"/>
      <c r="F211" s="154"/>
      <c r="G211" s="117"/>
      <c r="H211" s="295"/>
      <c r="I211" s="103">
        <f t="shared" si="19"/>
        <v>0</v>
      </c>
      <c r="J211" s="96"/>
      <c r="K211" s="77"/>
      <c r="L211" s="101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53"/>
      <c r="F212" s="154"/>
      <c r="G212" s="117"/>
      <c r="H212" s="295"/>
      <c r="I212" s="103">
        <f t="shared" si="19"/>
        <v>0</v>
      </c>
      <c r="J212" s="96"/>
      <c r="K212" s="77"/>
      <c r="L212" s="101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53"/>
      <c r="F213" s="154"/>
      <c r="G213" s="117"/>
      <c r="H213" s="295"/>
      <c r="I213" s="103">
        <f t="shared" si="19"/>
        <v>0</v>
      </c>
      <c r="J213" s="96"/>
      <c r="K213" s="77"/>
      <c r="L213" s="101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53"/>
      <c r="F214" s="154"/>
      <c r="G214" s="117"/>
      <c r="H214" s="295"/>
      <c r="I214" s="103">
        <f t="shared" si="19"/>
        <v>0</v>
      </c>
      <c r="J214" s="96"/>
      <c r="K214" s="77"/>
      <c r="L214" s="101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53"/>
      <c r="F215" s="154"/>
      <c r="G215" s="117"/>
      <c r="H215" s="295"/>
      <c r="I215" s="103">
        <f t="shared" si="19"/>
        <v>0</v>
      </c>
      <c r="J215" s="96"/>
      <c r="K215" s="77"/>
      <c r="L215" s="101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53"/>
      <c r="F216" s="154"/>
      <c r="G216" s="117"/>
      <c r="H216" s="295"/>
      <c r="I216" s="103">
        <f t="shared" si="19"/>
        <v>0</v>
      </c>
      <c r="J216" s="96"/>
      <c r="K216" s="77"/>
      <c r="L216" s="101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53"/>
      <c r="F217" s="154"/>
      <c r="G217" s="117"/>
      <c r="H217" s="295"/>
      <c r="I217" s="103">
        <f t="shared" si="19"/>
        <v>0</v>
      </c>
      <c r="J217" s="96"/>
      <c r="K217" s="77"/>
      <c r="L217" s="101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53"/>
      <c r="F218" s="154"/>
      <c r="G218" s="117"/>
      <c r="H218" s="295"/>
      <c r="I218" s="103">
        <f t="shared" si="19"/>
        <v>0</v>
      </c>
      <c r="J218" s="96"/>
      <c r="K218" s="77"/>
      <c r="L218" s="101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53"/>
      <c r="F219" s="154"/>
      <c r="G219" s="117"/>
      <c r="H219" s="295"/>
      <c r="I219" s="103">
        <f t="shared" si="19"/>
        <v>0</v>
      </c>
      <c r="J219" s="96"/>
      <c r="K219" s="77"/>
      <c r="L219" s="101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53"/>
      <c r="F220" s="154"/>
      <c r="G220" s="117"/>
      <c r="H220" s="295"/>
      <c r="I220" s="103">
        <f t="shared" si="19"/>
        <v>0</v>
      </c>
      <c r="J220" s="96"/>
      <c r="K220" s="77"/>
      <c r="L220" s="101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53"/>
      <c r="F221" s="154"/>
      <c r="G221" s="117"/>
      <c r="H221" s="295"/>
      <c r="I221" s="103">
        <f t="shared" si="19"/>
        <v>0</v>
      </c>
      <c r="J221" s="96"/>
      <c r="K221" s="77"/>
      <c r="L221" s="101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53"/>
      <c r="F222" s="154"/>
      <c r="G222" s="117"/>
      <c r="H222" s="295"/>
      <c r="I222" s="103">
        <f t="shared" si="19"/>
        <v>0</v>
      </c>
      <c r="J222" s="96"/>
      <c r="K222" s="77"/>
      <c r="L222" s="101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53"/>
      <c r="F223" s="154"/>
      <c r="G223" s="117"/>
      <c r="H223" s="295"/>
      <c r="I223" s="103">
        <f t="shared" si="19"/>
        <v>0</v>
      </c>
      <c r="J223" s="96"/>
      <c r="K223" s="77"/>
      <c r="L223" s="101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53"/>
      <c r="F224" s="154"/>
      <c r="G224" s="117"/>
      <c r="H224" s="295"/>
      <c r="I224" s="103">
        <f t="shared" si="19"/>
        <v>0</v>
      </c>
      <c r="J224" s="96"/>
      <c r="K224" s="77"/>
      <c r="L224" s="101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53"/>
      <c r="F225" s="154"/>
      <c r="G225" s="117"/>
      <c r="H225" s="295"/>
      <c r="I225" s="103">
        <f t="shared" si="19"/>
        <v>0</v>
      </c>
      <c r="J225" s="96"/>
      <c r="K225" s="77"/>
      <c r="L225" s="101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53"/>
      <c r="F226" s="154"/>
      <c r="G226" s="117"/>
      <c r="H226" s="295"/>
      <c r="I226" s="103">
        <f t="shared" si="19"/>
        <v>0</v>
      </c>
      <c r="J226" s="96"/>
      <c r="K226" s="77"/>
      <c r="L226" s="101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53"/>
      <c r="F227" s="154"/>
      <c r="G227" s="117"/>
      <c r="H227" s="295"/>
      <c r="I227" s="103">
        <f t="shared" si="19"/>
        <v>0</v>
      </c>
      <c r="J227" s="96"/>
      <c r="K227" s="77"/>
      <c r="L227" s="101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53"/>
      <c r="F228" s="154"/>
      <c r="G228" s="117"/>
      <c r="H228" s="295"/>
      <c r="I228" s="103">
        <f t="shared" si="19"/>
        <v>0</v>
      </c>
      <c r="J228" s="96"/>
      <c r="K228" s="77"/>
      <c r="L228" s="101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53"/>
      <c r="F229" s="154"/>
      <c r="G229" s="117"/>
      <c r="H229" s="295"/>
      <c r="I229" s="103">
        <f t="shared" si="19"/>
        <v>0</v>
      </c>
      <c r="J229" s="96"/>
      <c r="K229" s="77"/>
      <c r="L229" s="101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53"/>
      <c r="F230" s="154"/>
      <c r="G230" s="117"/>
      <c r="H230" s="295"/>
      <c r="I230" s="103">
        <f t="shared" si="19"/>
        <v>0</v>
      </c>
      <c r="J230" s="96"/>
      <c r="K230" s="77"/>
      <c r="L230" s="101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53"/>
      <c r="F231" s="154"/>
      <c r="G231" s="117"/>
      <c r="H231" s="295"/>
      <c r="I231" s="103">
        <f t="shared" si="19"/>
        <v>0</v>
      </c>
      <c r="J231" s="96"/>
      <c r="K231" s="77"/>
      <c r="L231" s="101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53"/>
      <c r="F232" s="154"/>
      <c r="G232" s="117"/>
      <c r="H232" s="295"/>
      <c r="I232" s="103">
        <f t="shared" si="19"/>
        <v>0</v>
      </c>
      <c r="J232" s="96"/>
      <c r="K232" s="77"/>
      <c r="L232" s="101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53"/>
      <c r="F233" s="154"/>
      <c r="G233" s="117"/>
      <c r="H233" s="295"/>
      <c r="I233" s="103">
        <f t="shared" si="19"/>
        <v>0</v>
      </c>
      <c r="J233" s="96"/>
      <c r="K233" s="77"/>
      <c r="L233" s="101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53"/>
      <c r="F234" s="154"/>
      <c r="G234" s="117"/>
      <c r="H234" s="295"/>
      <c r="I234" s="103">
        <f t="shared" si="19"/>
        <v>0</v>
      </c>
      <c r="J234" s="96"/>
      <c r="K234" s="77"/>
      <c r="L234" s="101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53"/>
      <c r="F235" s="154"/>
      <c r="G235" s="117"/>
      <c r="H235" s="295"/>
      <c r="I235" s="103">
        <f t="shared" si="19"/>
        <v>0</v>
      </c>
      <c r="J235" s="96"/>
      <c r="K235" s="77"/>
      <c r="L235" s="101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53"/>
      <c r="F236" s="154"/>
      <c r="G236" s="117"/>
      <c r="H236" s="295"/>
      <c r="I236" s="103">
        <f t="shared" si="19"/>
        <v>0</v>
      </c>
      <c r="J236" s="96"/>
      <c r="K236" s="77"/>
      <c r="L236" s="101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53"/>
      <c r="F237" s="154"/>
      <c r="G237" s="117"/>
      <c r="H237" s="295"/>
      <c r="I237" s="103">
        <f t="shared" si="19"/>
        <v>0</v>
      </c>
      <c r="J237" s="96"/>
      <c r="K237" s="77"/>
      <c r="L237" s="101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53"/>
      <c r="F238" s="154"/>
      <c r="G238" s="117"/>
      <c r="H238" s="295"/>
      <c r="I238" s="103">
        <f t="shared" si="19"/>
        <v>0</v>
      </c>
      <c r="J238" s="96"/>
      <c r="K238" s="77"/>
      <c r="L238" s="101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53"/>
      <c r="F239" s="154"/>
      <c r="G239" s="117"/>
      <c r="H239" s="295"/>
      <c r="I239" s="103">
        <f t="shared" si="19"/>
        <v>0</v>
      </c>
      <c r="J239" s="96"/>
      <c r="K239" s="77"/>
      <c r="L239" s="101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53"/>
      <c r="F240" s="154"/>
      <c r="G240" s="117"/>
      <c r="H240" s="295"/>
      <c r="I240" s="103">
        <f t="shared" si="19"/>
        <v>0</v>
      </c>
      <c r="J240" s="96"/>
      <c r="K240" s="77"/>
      <c r="L240" s="101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53"/>
      <c r="F241" s="154"/>
      <c r="G241" s="117"/>
      <c r="H241" s="295"/>
      <c r="I241" s="103">
        <f t="shared" si="19"/>
        <v>0</v>
      </c>
      <c r="J241" s="96"/>
      <c r="K241" s="77"/>
      <c r="L241" s="101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53"/>
      <c r="F242" s="154"/>
      <c r="G242" s="117"/>
      <c r="H242" s="295"/>
      <c r="I242" s="103">
        <f t="shared" si="19"/>
        <v>0</v>
      </c>
      <c r="J242" s="96"/>
      <c r="K242" s="77"/>
      <c r="L242" s="101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53"/>
      <c r="F243" s="154"/>
      <c r="G243" s="117"/>
      <c r="H243" s="295"/>
      <c r="I243" s="103">
        <f t="shared" si="19"/>
        <v>0</v>
      </c>
      <c r="J243" s="96"/>
      <c r="K243" s="77"/>
      <c r="L243" s="101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53"/>
      <c r="F244" s="154"/>
      <c r="G244" s="117"/>
      <c r="H244" s="295"/>
      <c r="I244" s="103">
        <f t="shared" si="19"/>
        <v>0</v>
      </c>
      <c r="J244" s="96"/>
      <c r="K244" s="77"/>
      <c r="L244" s="101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53"/>
      <c r="F245" s="154"/>
      <c r="G245" s="117"/>
      <c r="H245" s="295"/>
      <c r="I245" s="103">
        <f t="shared" si="19"/>
        <v>0</v>
      </c>
      <c r="J245" s="96"/>
      <c r="K245" s="77"/>
      <c r="L245" s="101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53"/>
      <c r="F246" s="154"/>
      <c r="G246" s="117"/>
      <c r="H246" s="295"/>
      <c r="I246" s="103">
        <f t="shared" si="19"/>
        <v>0</v>
      </c>
      <c r="J246" s="96"/>
      <c r="K246" s="77"/>
      <c r="L246" s="101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53"/>
      <c r="F247" s="154"/>
      <c r="G247" s="117"/>
      <c r="H247" s="295"/>
      <c r="I247" s="103">
        <f t="shared" si="19"/>
        <v>0</v>
      </c>
      <c r="J247" s="96"/>
      <c r="K247" s="77"/>
      <c r="L247" s="101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53"/>
      <c r="F248" s="154"/>
      <c r="G248" s="117"/>
      <c r="H248" s="295"/>
      <c r="I248" s="103">
        <f t="shared" si="19"/>
        <v>0</v>
      </c>
      <c r="J248" s="96"/>
      <c r="K248" s="77"/>
      <c r="L248" s="101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53"/>
      <c r="F249" s="154"/>
      <c r="G249" s="117"/>
      <c r="H249" s="295"/>
      <c r="I249" s="103">
        <f t="shared" si="19"/>
        <v>0</v>
      </c>
      <c r="J249" s="96"/>
      <c r="K249" s="77"/>
      <c r="L249" s="101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53"/>
      <c r="F250" s="154"/>
      <c r="G250" s="117"/>
      <c r="H250" s="295"/>
      <c r="I250" s="103">
        <f t="shared" si="19"/>
        <v>0</v>
      </c>
      <c r="J250" s="96"/>
      <c r="K250" s="77"/>
      <c r="L250" s="101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53"/>
      <c r="F251" s="154"/>
      <c r="G251" s="117"/>
      <c r="H251" s="295"/>
      <c r="I251" s="103">
        <f t="shared" si="19"/>
        <v>0</v>
      </c>
      <c r="J251" s="96"/>
      <c r="K251" s="77"/>
      <c r="L251" s="101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53"/>
      <c r="F252" s="154"/>
      <c r="G252" s="117"/>
      <c r="H252" s="295"/>
      <c r="I252" s="103">
        <f t="shared" si="19"/>
        <v>0</v>
      </c>
      <c r="J252" s="96"/>
      <c r="K252" s="77"/>
      <c r="L252" s="101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53"/>
      <c r="F253" s="154"/>
      <c r="G253" s="117"/>
      <c r="H253" s="295"/>
      <c r="I253" s="103">
        <f t="shared" si="19"/>
        <v>0</v>
      </c>
      <c r="J253" s="96"/>
      <c r="K253" s="77"/>
      <c r="L253" s="101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53"/>
      <c r="F254" s="154"/>
      <c r="G254" s="117"/>
      <c r="H254" s="295"/>
      <c r="I254" s="103">
        <f t="shared" si="19"/>
        <v>0</v>
      </c>
      <c r="J254" s="96"/>
      <c r="K254" s="77"/>
      <c r="L254" s="101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53"/>
      <c r="F255" s="154"/>
      <c r="G255" s="117"/>
      <c r="H255" s="295"/>
      <c r="I255" s="103">
        <f t="shared" si="19"/>
        <v>0</v>
      </c>
      <c r="J255" s="96"/>
      <c r="K255" s="77"/>
      <c r="L255" s="101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53"/>
      <c r="F256" s="154"/>
      <c r="G256" s="117"/>
      <c r="H256" s="295"/>
      <c r="I256" s="103">
        <f t="shared" si="19"/>
        <v>0</v>
      </c>
      <c r="J256" s="96"/>
      <c r="K256" s="77"/>
      <c r="L256" s="101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53"/>
      <c r="F257" s="154"/>
      <c r="G257" s="117"/>
      <c r="H257" s="295"/>
      <c r="I257" s="103">
        <f t="shared" si="19"/>
        <v>0</v>
      </c>
      <c r="J257" s="96"/>
      <c r="K257" s="77"/>
      <c r="L257" s="101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53"/>
      <c r="F258" s="154"/>
      <c r="G258" s="117"/>
      <c r="H258" s="295"/>
      <c r="I258" s="103">
        <f t="shared" si="19"/>
        <v>0</v>
      </c>
      <c r="J258" s="96"/>
      <c r="K258" s="77"/>
      <c r="L258" s="101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53"/>
      <c r="F259" s="154"/>
      <c r="G259" s="117"/>
      <c r="H259" s="295"/>
      <c r="I259" s="103">
        <f t="shared" si="19"/>
        <v>0</v>
      </c>
      <c r="J259" s="96"/>
      <c r="K259" s="77"/>
      <c r="L259" s="101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53"/>
      <c r="F260" s="154"/>
      <c r="G260" s="117"/>
      <c r="H260" s="295"/>
      <c r="I260" s="103">
        <f t="shared" si="19"/>
        <v>0</v>
      </c>
      <c r="J260" s="96"/>
      <c r="K260" s="77"/>
      <c r="L260" s="101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53"/>
      <c r="F261" s="154"/>
      <c r="G261" s="117"/>
      <c r="H261" s="295"/>
      <c r="I261" s="103">
        <f t="shared" si="19"/>
        <v>0</v>
      </c>
      <c r="J261" s="96"/>
      <c r="K261" s="77"/>
      <c r="L261" s="101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53"/>
      <c r="F262" s="154"/>
      <c r="G262" s="117"/>
      <c r="H262" s="295"/>
      <c r="I262" s="103">
        <f t="shared" si="19"/>
        <v>0</v>
      </c>
      <c r="J262" s="96"/>
      <c r="K262" s="77"/>
      <c r="L262" s="101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53"/>
      <c r="F263" s="154"/>
      <c r="G263" s="117"/>
      <c r="H263" s="295"/>
      <c r="I263" s="103">
        <f t="shared" si="19"/>
        <v>0</v>
      </c>
      <c r="J263" s="96"/>
      <c r="K263" s="77"/>
      <c r="L263" s="101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53"/>
      <c r="F264" s="154"/>
      <c r="G264" s="117"/>
      <c r="H264" s="295"/>
      <c r="I264" s="103">
        <f t="shared" ref="I264:I327" si="24">IF(H264="",0,IF(VLOOKUP(H264,會計科目表,2,FALSE)="Y",VLOOKUP(H264,會計科目表,3,FALSE),"●此項目尚未啟用"))</f>
        <v>0</v>
      </c>
      <c r="J264" s="96"/>
      <c r="K264" s="77"/>
      <c r="L264" s="101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53"/>
      <c r="F265" s="154"/>
      <c r="G265" s="117"/>
      <c r="H265" s="295"/>
      <c r="I265" s="103">
        <f t="shared" si="24"/>
        <v>0</v>
      </c>
      <c r="J265" s="96"/>
      <c r="K265" s="77"/>
      <c r="L265" s="101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53"/>
      <c r="F266" s="154"/>
      <c r="G266" s="117"/>
      <c r="H266" s="295"/>
      <c r="I266" s="103">
        <f t="shared" si="24"/>
        <v>0</v>
      </c>
      <c r="J266" s="96"/>
      <c r="K266" s="77"/>
      <c r="L266" s="101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53"/>
      <c r="F267" s="154"/>
      <c r="G267" s="117"/>
      <c r="H267" s="295"/>
      <c r="I267" s="103">
        <f t="shared" si="24"/>
        <v>0</v>
      </c>
      <c r="J267" s="96"/>
      <c r="K267" s="77"/>
      <c r="L267" s="101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53"/>
      <c r="F268" s="154"/>
      <c r="G268" s="117"/>
      <c r="H268" s="295"/>
      <c r="I268" s="103">
        <f t="shared" si="24"/>
        <v>0</v>
      </c>
      <c r="J268" s="96"/>
      <c r="K268" s="77"/>
      <c r="L268" s="101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53"/>
      <c r="F269" s="154"/>
      <c r="G269" s="117"/>
      <c r="H269" s="295"/>
      <c r="I269" s="103">
        <f t="shared" si="24"/>
        <v>0</v>
      </c>
      <c r="J269" s="96"/>
      <c r="K269" s="77"/>
      <c r="L269" s="101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53"/>
      <c r="F270" s="154"/>
      <c r="G270" s="117"/>
      <c r="H270" s="295"/>
      <c r="I270" s="103">
        <f t="shared" si="24"/>
        <v>0</v>
      </c>
      <c r="J270" s="96"/>
      <c r="K270" s="77"/>
      <c r="L270" s="101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53"/>
      <c r="F271" s="154"/>
      <c r="G271" s="117"/>
      <c r="H271" s="295"/>
      <c r="I271" s="103">
        <f t="shared" si="24"/>
        <v>0</v>
      </c>
      <c r="J271" s="96"/>
      <c r="K271" s="77"/>
      <c r="L271" s="101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53"/>
      <c r="F272" s="154"/>
      <c r="G272" s="117"/>
      <c r="H272" s="295"/>
      <c r="I272" s="103">
        <f t="shared" si="24"/>
        <v>0</v>
      </c>
      <c r="J272" s="96"/>
      <c r="K272" s="77"/>
      <c r="L272" s="101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53"/>
      <c r="F273" s="154"/>
      <c r="G273" s="117"/>
      <c r="H273" s="295"/>
      <c r="I273" s="103">
        <f t="shared" si="24"/>
        <v>0</v>
      </c>
      <c r="J273" s="96"/>
      <c r="K273" s="77"/>
      <c r="L273" s="101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53"/>
      <c r="F274" s="154"/>
      <c r="G274" s="117"/>
      <c r="H274" s="295"/>
      <c r="I274" s="103">
        <f t="shared" si="24"/>
        <v>0</v>
      </c>
      <c r="J274" s="96"/>
      <c r="K274" s="77"/>
      <c r="L274" s="101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53"/>
      <c r="F275" s="154"/>
      <c r="G275" s="117"/>
      <c r="H275" s="295"/>
      <c r="I275" s="103">
        <f t="shared" si="24"/>
        <v>0</v>
      </c>
      <c r="J275" s="96"/>
      <c r="K275" s="77"/>
      <c r="L275" s="101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53"/>
      <c r="F276" s="154"/>
      <c r="G276" s="117"/>
      <c r="H276" s="295"/>
      <c r="I276" s="103">
        <f t="shared" si="24"/>
        <v>0</v>
      </c>
      <c r="J276" s="96"/>
      <c r="K276" s="77"/>
      <c r="L276" s="101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53"/>
      <c r="F277" s="154"/>
      <c r="G277" s="117"/>
      <c r="H277" s="295"/>
      <c r="I277" s="103">
        <f t="shared" si="24"/>
        <v>0</v>
      </c>
      <c r="J277" s="96"/>
      <c r="K277" s="77"/>
      <c r="L277" s="101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53"/>
      <c r="F278" s="154"/>
      <c r="G278" s="117"/>
      <c r="H278" s="295"/>
      <c r="I278" s="103">
        <f t="shared" si="24"/>
        <v>0</v>
      </c>
      <c r="J278" s="96"/>
      <c r="K278" s="77"/>
      <c r="L278" s="101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53"/>
      <c r="F279" s="154"/>
      <c r="G279" s="117"/>
      <c r="H279" s="295"/>
      <c r="I279" s="103">
        <f t="shared" si="24"/>
        <v>0</v>
      </c>
      <c r="J279" s="96"/>
      <c r="K279" s="77"/>
      <c r="L279" s="101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53"/>
      <c r="F280" s="154"/>
      <c r="G280" s="117"/>
      <c r="H280" s="295"/>
      <c r="I280" s="103">
        <f t="shared" si="24"/>
        <v>0</v>
      </c>
      <c r="J280" s="96"/>
      <c r="K280" s="77"/>
      <c r="L280" s="101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53"/>
      <c r="F281" s="154"/>
      <c r="G281" s="117"/>
      <c r="H281" s="295"/>
      <c r="I281" s="103">
        <f t="shared" si="24"/>
        <v>0</v>
      </c>
      <c r="J281" s="96"/>
      <c r="K281" s="77"/>
      <c r="L281" s="101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53"/>
      <c r="F282" s="154"/>
      <c r="G282" s="117"/>
      <c r="H282" s="295"/>
      <c r="I282" s="103">
        <f t="shared" si="24"/>
        <v>0</v>
      </c>
      <c r="J282" s="96"/>
      <c r="K282" s="77"/>
      <c r="L282" s="101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53"/>
      <c r="F283" s="154"/>
      <c r="G283" s="117"/>
      <c r="H283" s="295"/>
      <c r="I283" s="103">
        <f t="shared" si="24"/>
        <v>0</v>
      </c>
      <c r="J283" s="96"/>
      <c r="K283" s="77"/>
      <c r="L283" s="101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53"/>
      <c r="F284" s="154"/>
      <c r="G284" s="117"/>
      <c r="H284" s="295"/>
      <c r="I284" s="103">
        <f t="shared" si="24"/>
        <v>0</v>
      </c>
      <c r="J284" s="96"/>
      <c r="K284" s="77"/>
      <c r="L284" s="101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53"/>
      <c r="F285" s="154"/>
      <c r="G285" s="117"/>
      <c r="H285" s="295"/>
      <c r="I285" s="103">
        <f t="shared" si="24"/>
        <v>0</v>
      </c>
      <c r="J285" s="96"/>
      <c r="K285" s="77"/>
      <c r="L285" s="101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53"/>
      <c r="F286" s="154"/>
      <c r="G286" s="117"/>
      <c r="H286" s="295"/>
      <c r="I286" s="103">
        <f t="shared" si="24"/>
        <v>0</v>
      </c>
      <c r="J286" s="96"/>
      <c r="K286" s="77"/>
      <c r="L286" s="101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53"/>
      <c r="F287" s="154"/>
      <c r="G287" s="117"/>
      <c r="H287" s="295"/>
      <c r="I287" s="103">
        <f t="shared" si="24"/>
        <v>0</v>
      </c>
      <c r="J287" s="96"/>
      <c r="K287" s="77"/>
      <c r="L287" s="101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53"/>
      <c r="F288" s="154"/>
      <c r="G288" s="117"/>
      <c r="H288" s="295"/>
      <c r="I288" s="103">
        <f t="shared" si="24"/>
        <v>0</v>
      </c>
      <c r="J288" s="96"/>
      <c r="K288" s="77"/>
      <c r="L288" s="101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53"/>
      <c r="F289" s="154"/>
      <c r="G289" s="117"/>
      <c r="H289" s="295"/>
      <c r="I289" s="103">
        <f t="shared" si="24"/>
        <v>0</v>
      </c>
      <c r="J289" s="96"/>
      <c r="K289" s="77"/>
      <c r="L289" s="101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53"/>
      <c r="F290" s="154"/>
      <c r="G290" s="117"/>
      <c r="H290" s="295"/>
      <c r="I290" s="103">
        <f t="shared" si="24"/>
        <v>0</v>
      </c>
      <c r="J290" s="96"/>
      <c r="K290" s="77"/>
      <c r="L290" s="101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53"/>
      <c r="F291" s="154"/>
      <c r="G291" s="117"/>
      <c r="H291" s="295"/>
      <c r="I291" s="103">
        <f t="shared" si="24"/>
        <v>0</v>
      </c>
      <c r="J291" s="96"/>
      <c r="K291" s="77"/>
      <c r="L291" s="101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53"/>
      <c r="F292" s="154"/>
      <c r="G292" s="117"/>
      <c r="H292" s="295"/>
      <c r="I292" s="103">
        <f t="shared" si="24"/>
        <v>0</v>
      </c>
      <c r="J292" s="96"/>
      <c r="K292" s="77"/>
      <c r="L292" s="101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53"/>
      <c r="F293" s="154"/>
      <c r="G293" s="117"/>
      <c r="H293" s="295"/>
      <c r="I293" s="103">
        <f t="shared" si="24"/>
        <v>0</v>
      </c>
      <c r="J293" s="96"/>
      <c r="K293" s="77"/>
      <c r="L293" s="101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53"/>
      <c r="F294" s="154"/>
      <c r="G294" s="117"/>
      <c r="H294" s="295"/>
      <c r="I294" s="103">
        <f t="shared" si="24"/>
        <v>0</v>
      </c>
      <c r="J294" s="96"/>
      <c r="K294" s="77"/>
      <c r="L294" s="101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53"/>
      <c r="F295" s="154"/>
      <c r="G295" s="117"/>
      <c r="H295" s="295"/>
      <c r="I295" s="103">
        <f t="shared" si="24"/>
        <v>0</v>
      </c>
      <c r="J295" s="96"/>
      <c r="K295" s="77"/>
      <c r="L295" s="101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53"/>
      <c r="F296" s="154"/>
      <c r="G296" s="117"/>
      <c r="H296" s="295"/>
      <c r="I296" s="103">
        <f t="shared" si="24"/>
        <v>0</v>
      </c>
      <c r="J296" s="96"/>
      <c r="K296" s="77"/>
      <c r="L296" s="101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53"/>
      <c r="F297" s="154"/>
      <c r="G297" s="117"/>
      <c r="H297" s="295"/>
      <c r="I297" s="103">
        <f t="shared" si="24"/>
        <v>0</v>
      </c>
      <c r="J297" s="96"/>
      <c r="K297" s="77"/>
      <c r="L297" s="101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53"/>
      <c r="F298" s="154"/>
      <c r="G298" s="117"/>
      <c r="H298" s="295"/>
      <c r="I298" s="103">
        <f t="shared" si="24"/>
        <v>0</v>
      </c>
      <c r="J298" s="96"/>
      <c r="K298" s="77"/>
      <c r="L298" s="101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53"/>
      <c r="F299" s="154"/>
      <c r="G299" s="117"/>
      <c r="H299" s="295"/>
      <c r="I299" s="103">
        <f t="shared" si="24"/>
        <v>0</v>
      </c>
      <c r="J299" s="96"/>
      <c r="K299" s="77"/>
      <c r="L299" s="101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53"/>
      <c r="F300" s="154"/>
      <c r="G300" s="117"/>
      <c r="H300" s="295"/>
      <c r="I300" s="103">
        <f t="shared" si="24"/>
        <v>0</v>
      </c>
      <c r="J300" s="96"/>
      <c r="K300" s="77"/>
      <c r="L300" s="101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53"/>
      <c r="F301" s="154"/>
      <c r="G301" s="117"/>
      <c r="H301" s="295"/>
      <c r="I301" s="103">
        <f t="shared" si="24"/>
        <v>0</v>
      </c>
      <c r="J301" s="96"/>
      <c r="K301" s="77"/>
      <c r="L301" s="101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53"/>
      <c r="F302" s="154"/>
      <c r="G302" s="117"/>
      <c r="H302" s="295"/>
      <c r="I302" s="103">
        <f t="shared" si="24"/>
        <v>0</v>
      </c>
      <c r="J302" s="96"/>
      <c r="K302" s="77"/>
      <c r="L302" s="101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53"/>
      <c r="F303" s="154"/>
      <c r="G303" s="117"/>
      <c r="H303" s="295"/>
      <c r="I303" s="103">
        <f t="shared" si="24"/>
        <v>0</v>
      </c>
      <c r="J303" s="96"/>
      <c r="K303" s="77"/>
      <c r="L303" s="101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53"/>
      <c r="F304" s="154"/>
      <c r="G304" s="117"/>
      <c r="H304" s="295"/>
      <c r="I304" s="103">
        <f t="shared" si="24"/>
        <v>0</v>
      </c>
      <c r="J304" s="96"/>
      <c r="K304" s="77"/>
      <c r="L304" s="101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53"/>
      <c r="F305" s="154"/>
      <c r="G305" s="117"/>
      <c r="H305" s="295"/>
      <c r="I305" s="103">
        <f t="shared" si="24"/>
        <v>0</v>
      </c>
      <c r="J305" s="96"/>
      <c r="K305" s="77"/>
      <c r="L305" s="101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53"/>
      <c r="F306" s="154"/>
      <c r="G306" s="117"/>
      <c r="H306" s="295"/>
      <c r="I306" s="103">
        <f t="shared" si="24"/>
        <v>0</v>
      </c>
      <c r="J306" s="96"/>
      <c r="K306" s="77"/>
      <c r="L306" s="101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53"/>
      <c r="F307" s="154"/>
      <c r="G307" s="117"/>
      <c r="H307" s="295"/>
      <c r="I307" s="103">
        <f t="shared" si="24"/>
        <v>0</v>
      </c>
      <c r="J307" s="96"/>
      <c r="K307" s="77"/>
      <c r="L307" s="101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53"/>
      <c r="F308" s="154"/>
      <c r="G308" s="117"/>
      <c r="H308" s="295"/>
      <c r="I308" s="103">
        <f t="shared" si="24"/>
        <v>0</v>
      </c>
      <c r="J308" s="96"/>
      <c r="K308" s="77"/>
      <c r="L308" s="101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53"/>
      <c r="F309" s="154"/>
      <c r="G309" s="117"/>
      <c r="H309" s="295"/>
      <c r="I309" s="103">
        <f t="shared" si="24"/>
        <v>0</v>
      </c>
      <c r="J309" s="96"/>
      <c r="K309" s="77"/>
      <c r="L309" s="101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53"/>
      <c r="F310" s="154"/>
      <c r="G310" s="117"/>
      <c r="H310" s="295"/>
      <c r="I310" s="103">
        <f t="shared" si="24"/>
        <v>0</v>
      </c>
      <c r="J310" s="96"/>
      <c r="K310" s="77"/>
      <c r="L310" s="101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53"/>
      <c r="F311" s="154"/>
      <c r="G311" s="117"/>
      <c r="H311" s="295"/>
      <c r="I311" s="103">
        <f t="shared" si="24"/>
        <v>0</v>
      </c>
      <c r="J311" s="96"/>
      <c r="K311" s="77"/>
      <c r="L311" s="101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53"/>
      <c r="F312" s="154"/>
      <c r="G312" s="117"/>
      <c r="H312" s="295"/>
      <c r="I312" s="103">
        <f t="shared" si="24"/>
        <v>0</v>
      </c>
      <c r="J312" s="96"/>
      <c r="K312" s="77"/>
      <c r="L312" s="101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53"/>
      <c r="F313" s="154"/>
      <c r="G313" s="117"/>
      <c r="H313" s="295"/>
      <c r="I313" s="103">
        <f t="shared" si="24"/>
        <v>0</v>
      </c>
      <c r="J313" s="96"/>
      <c r="K313" s="77"/>
      <c r="L313" s="101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53"/>
      <c r="F314" s="154"/>
      <c r="G314" s="117"/>
      <c r="H314" s="295"/>
      <c r="I314" s="103">
        <f t="shared" si="24"/>
        <v>0</v>
      </c>
      <c r="J314" s="96"/>
      <c r="K314" s="77"/>
      <c r="L314" s="101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53"/>
      <c r="F315" s="154"/>
      <c r="G315" s="117"/>
      <c r="H315" s="295"/>
      <c r="I315" s="103">
        <f t="shared" si="24"/>
        <v>0</v>
      </c>
      <c r="J315" s="96"/>
      <c r="K315" s="77"/>
      <c r="L315" s="101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53"/>
      <c r="F316" s="154"/>
      <c r="G316" s="117"/>
      <c r="H316" s="295"/>
      <c r="I316" s="103">
        <f t="shared" si="24"/>
        <v>0</v>
      </c>
      <c r="J316" s="96"/>
      <c r="K316" s="77"/>
      <c r="L316" s="101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53"/>
      <c r="F317" s="154"/>
      <c r="G317" s="117"/>
      <c r="H317" s="295"/>
      <c r="I317" s="103">
        <f t="shared" si="24"/>
        <v>0</v>
      </c>
      <c r="J317" s="96"/>
      <c r="K317" s="77"/>
      <c r="L317" s="101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53"/>
      <c r="F318" s="154"/>
      <c r="G318" s="117"/>
      <c r="H318" s="295"/>
      <c r="I318" s="103">
        <f t="shared" si="24"/>
        <v>0</v>
      </c>
      <c r="J318" s="96"/>
      <c r="K318" s="77"/>
      <c r="L318" s="101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53"/>
      <c r="F319" s="154"/>
      <c r="G319" s="117"/>
      <c r="H319" s="295"/>
      <c r="I319" s="103">
        <f t="shared" si="24"/>
        <v>0</v>
      </c>
      <c r="J319" s="96"/>
      <c r="K319" s="77"/>
      <c r="L319" s="101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53"/>
      <c r="F320" s="154"/>
      <c r="G320" s="117"/>
      <c r="H320" s="295"/>
      <c r="I320" s="103">
        <f t="shared" si="24"/>
        <v>0</v>
      </c>
      <c r="J320" s="96"/>
      <c r="K320" s="77"/>
      <c r="L320" s="101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53"/>
      <c r="F321" s="154"/>
      <c r="G321" s="117"/>
      <c r="H321" s="295"/>
      <c r="I321" s="103">
        <f t="shared" si="24"/>
        <v>0</v>
      </c>
      <c r="J321" s="96"/>
      <c r="K321" s="77"/>
      <c r="L321" s="101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53"/>
      <c r="F322" s="154"/>
      <c r="G322" s="117"/>
      <c r="H322" s="295"/>
      <c r="I322" s="103">
        <f t="shared" si="24"/>
        <v>0</v>
      </c>
      <c r="J322" s="96"/>
      <c r="K322" s="77"/>
      <c r="L322" s="101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53"/>
      <c r="F323" s="154"/>
      <c r="G323" s="117"/>
      <c r="H323" s="295"/>
      <c r="I323" s="103">
        <f t="shared" si="24"/>
        <v>0</v>
      </c>
      <c r="J323" s="96"/>
      <c r="K323" s="77"/>
      <c r="L323" s="101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53"/>
      <c r="F324" s="154"/>
      <c r="G324" s="117"/>
      <c r="H324" s="295"/>
      <c r="I324" s="103">
        <f t="shared" si="24"/>
        <v>0</v>
      </c>
      <c r="J324" s="96"/>
      <c r="K324" s="77"/>
      <c r="L324" s="101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53"/>
      <c r="F325" s="154"/>
      <c r="G325" s="117"/>
      <c r="H325" s="295"/>
      <c r="I325" s="103">
        <f t="shared" si="24"/>
        <v>0</v>
      </c>
      <c r="J325" s="96"/>
      <c r="K325" s="77"/>
      <c r="L325" s="101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53"/>
      <c r="F326" s="154"/>
      <c r="G326" s="117"/>
      <c r="H326" s="295"/>
      <c r="I326" s="103">
        <f t="shared" si="24"/>
        <v>0</v>
      </c>
      <c r="J326" s="96"/>
      <c r="K326" s="77"/>
      <c r="L326" s="101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53"/>
      <c r="F327" s="154"/>
      <c r="G327" s="117"/>
      <c r="H327" s="295"/>
      <c r="I327" s="103">
        <f t="shared" si="24"/>
        <v>0</v>
      </c>
      <c r="J327" s="96"/>
      <c r="K327" s="77"/>
      <c r="L327" s="101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53"/>
      <c r="F328" s="154"/>
      <c r="G328" s="117"/>
      <c r="H328" s="295"/>
      <c r="I328" s="103">
        <f t="shared" ref="I328:I391" si="29">IF(H328="",0,IF(VLOOKUP(H328,會計科目表,2,FALSE)="Y",VLOOKUP(H328,會計科目表,3,FALSE),"●此項目尚未啟用"))</f>
        <v>0</v>
      </c>
      <c r="J328" s="96"/>
      <c r="K328" s="77"/>
      <c r="L328" s="101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53"/>
      <c r="F329" s="154"/>
      <c r="G329" s="117"/>
      <c r="H329" s="295"/>
      <c r="I329" s="103">
        <f t="shared" si="29"/>
        <v>0</v>
      </c>
      <c r="J329" s="96"/>
      <c r="K329" s="77"/>
      <c r="L329" s="101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53"/>
      <c r="F330" s="154"/>
      <c r="G330" s="117"/>
      <c r="H330" s="295"/>
      <c r="I330" s="103">
        <f t="shared" si="29"/>
        <v>0</v>
      </c>
      <c r="J330" s="96"/>
      <c r="K330" s="77"/>
      <c r="L330" s="101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53"/>
      <c r="F331" s="154"/>
      <c r="G331" s="117"/>
      <c r="H331" s="295"/>
      <c r="I331" s="103">
        <f t="shared" si="29"/>
        <v>0</v>
      </c>
      <c r="J331" s="96"/>
      <c r="K331" s="77"/>
      <c r="L331" s="101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53"/>
      <c r="F332" s="154"/>
      <c r="G332" s="117"/>
      <c r="H332" s="295"/>
      <c r="I332" s="103">
        <f t="shared" si="29"/>
        <v>0</v>
      </c>
      <c r="J332" s="96"/>
      <c r="K332" s="77"/>
      <c r="L332" s="101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53"/>
      <c r="F333" s="154"/>
      <c r="G333" s="117"/>
      <c r="H333" s="295"/>
      <c r="I333" s="103">
        <f t="shared" si="29"/>
        <v>0</v>
      </c>
      <c r="J333" s="96"/>
      <c r="K333" s="77"/>
      <c r="L333" s="101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53"/>
      <c r="F334" s="154"/>
      <c r="G334" s="117"/>
      <c r="H334" s="295"/>
      <c r="I334" s="103">
        <f t="shared" si="29"/>
        <v>0</v>
      </c>
      <c r="J334" s="96"/>
      <c r="K334" s="77"/>
      <c r="L334" s="101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53"/>
      <c r="F335" s="154"/>
      <c r="G335" s="117"/>
      <c r="H335" s="295"/>
      <c r="I335" s="103">
        <f t="shared" si="29"/>
        <v>0</v>
      </c>
      <c r="J335" s="96"/>
      <c r="K335" s="77"/>
      <c r="L335" s="101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53"/>
      <c r="F336" s="154"/>
      <c r="G336" s="117"/>
      <c r="H336" s="295"/>
      <c r="I336" s="103">
        <f t="shared" si="29"/>
        <v>0</v>
      </c>
      <c r="J336" s="96"/>
      <c r="K336" s="77"/>
      <c r="L336" s="101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53"/>
      <c r="F337" s="154"/>
      <c r="G337" s="117"/>
      <c r="H337" s="295"/>
      <c r="I337" s="103">
        <f t="shared" si="29"/>
        <v>0</v>
      </c>
      <c r="J337" s="96"/>
      <c r="K337" s="77"/>
      <c r="L337" s="101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53"/>
      <c r="F338" s="154"/>
      <c r="G338" s="117"/>
      <c r="H338" s="295"/>
      <c r="I338" s="103">
        <f t="shared" si="29"/>
        <v>0</v>
      </c>
      <c r="J338" s="96"/>
      <c r="K338" s="77"/>
      <c r="L338" s="101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53"/>
      <c r="F339" s="154"/>
      <c r="G339" s="117"/>
      <c r="H339" s="295"/>
      <c r="I339" s="103">
        <f t="shared" si="29"/>
        <v>0</v>
      </c>
      <c r="J339" s="96"/>
      <c r="K339" s="77"/>
      <c r="L339" s="101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53"/>
      <c r="F340" s="154"/>
      <c r="G340" s="117"/>
      <c r="H340" s="295"/>
      <c r="I340" s="103">
        <f t="shared" si="29"/>
        <v>0</v>
      </c>
      <c r="J340" s="96"/>
      <c r="K340" s="77"/>
      <c r="L340" s="101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53"/>
      <c r="F341" s="154"/>
      <c r="G341" s="117"/>
      <c r="H341" s="295"/>
      <c r="I341" s="103">
        <f t="shared" si="29"/>
        <v>0</v>
      </c>
      <c r="J341" s="96"/>
      <c r="K341" s="77"/>
      <c r="L341" s="101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53"/>
      <c r="F342" s="154"/>
      <c r="G342" s="117"/>
      <c r="H342" s="295"/>
      <c r="I342" s="103">
        <f t="shared" si="29"/>
        <v>0</v>
      </c>
      <c r="J342" s="96"/>
      <c r="K342" s="77"/>
      <c r="L342" s="101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53"/>
      <c r="F343" s="154"/>
      <c r="G343" s="117"/>
      <c r="H343" s="295"/>
      <c r="I343" s="103">
        <f t="shared" si="29"/>
        <v>0</v>
      </c>
      <c r="J343" s="96"/>
      <c r="K343" s="77"/>
      <c r="L343" s="101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53"/>
      <c r="F344" s="154"/>
      <c r="G344" s="117"/>
      <c r="H344" s="295"/>
      <c r="I344" s="103">
        <f t="shared" si="29"/>
        <v>0</v>
      </c>
      <c r="J344" s="96"/>
      <c r="K344" s="77"/>
      <c r="L344" s="101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53"/>
      <c r="F345" s="154"/>
      <c r="G345" s="117"/>
      <c r="H345" s="295"/>
      <c r="I345" s="103">
        <f t="shared" si="29"/>
        <v>0</v>
      </c>
      <c r="J345" s="96"/>
      <c r="K345" s="77"/>
      <c r="L345" s="101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53"/>
      <c r="F346" s="154"/>
      <c r="G346" s="117"/>
      <c r="H346" s="295"/>
      <c r="I346" s="103">
        <f t="shared" si="29"/>
        <v>0</v>
      </c>
      <c r="J346" s="96"/>
      <c r="K346" s="77"/>
      <c r="L346" s="101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53"/>
      <c r="F347" s="154"/>
      <c r="G347" s="117"/>
      <c r="H347" s="295"/>
      <c r="I347" s="103">
        <f t="shared" si="29"/>
        <v>0</v>
      </c>
      <c r="J347" s="96"/>
      <c r="K347" s="77"/>
      <c r="L347" s="101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53"/>
      <c r="F348" s="154"/>
      <c r="G348" s="117"/>
      <c r="H348" s="295"/>
      <c r="I348" s="103">
        <f t="shared" si="29"/>
        <v>0</v>
      </c>
      <c r="J348" s="96"/>
      <c r="K348" s="77"/>
      <c r="L348" s="101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53"/>
      <c r="F349" s="154"/>
      <c r="G349" s="117"/>
      <c r="H349" s="295"/>
      <c r="I349" s="103">
        <f t="shared" si="29"/>
        <v>0</v>
      </c>
      <c r="J349" s="96"/>
      <c r="K349" s="77"/>
      <c r="L349" s="101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53"/>
      <c r="F350" s="154"/>
      <c r="G350" s="117"/>
      <c r="H350" s="295"/>
      <c r="I350" s="103">
        <f t="shared" si="29"/>
        <v>0</v>
      </c>
      <c r="J350" s="96"/>
      <c r="K350" s="77"/>
      <c r="L350" s="101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53"/>
      <c r="F351" s="154"/>
      <c r="G351" s="117"/>
      <c r="H351" s="295"/>
      <c r="I351" s="103">
        <f t="shared" si="29"/>
        <v>0</v>
      </c>
      <c r="J351" s="96"/>
      <c r="K351" s="77"/>
      <c r="L351" s="101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53"/>
      <c r="F352" s="154"/>
      <c r="G352" s="117"/>
      <c r="H352" s="295"/>
      <c r="I352" s="103">
        <f t="shared" si="29"/>
        <v>0</v>
      </c>
      <c r="J352" s="96"/>
      <c r="K352" s="77"/>
      <c r="L352" s="101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53"/>
      <c r="F353" s="154"/>
      <c r="G353" s="117"/>
      <c r="H353" s="295"/>
      <c r="I353" s="103">
        <f t="shared" si="29"/>
        <v>0</v>
      </c>
      <c r="J353" s="96"/>
      <c r="K353" s="77"/>
      <c r="L353" s="101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53"/>
      <c r="F354" s="154"/>
      <c r="G354" s="117"/>
      <c r="H354" s="295"/>
      <c r="I354" s="103">
        <f t="shared" si="29"/>
        <v>0</v>
      </c>
      <c r="J354" s="96"/>
      <c r="K354" s="77"/>
      <c r="L354" s="101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53"/>
      <c r="F355" s="154"/>
      <c r="G355" s="117"/>
      <c r="H355" s="295"/>
      <c r="I355" s="103">
        <f t="shared" si="29"/>
        <v>0</v>
      </c>
      <c r="J355" s="96"/>
      <c r="K355" s="77"/>
      <c r="L355" s="101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53"/>
      <c r="F356" s="154"/>
      <c r="G356" s="117"/>
      <c r="H356" s="295"/>
      <c r="I356" s="103">
        <f t="shared" si="29"/>
        <v>0</v>
      </c>
      <c r="J356" s="96"/>
      <c r="K356" s="77"/>
      <c r="L356" s="101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53"/>
      <c r="F357" s="154"/>
      <c r="G357" s="117"/>
      <c r="H357" s="295"/>
      <c r="I357" s="103">
        <f t="shared" si="29"/>
        <v>0</v>
      </c>
      <c r="J357" s="96"/>
      <c r="K357" s="77"/>
      <c r="L357" s="101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53"/>
      <c r="F358" s="154"/>
      <c r="G358" s="117"/>
      <c r="H358" s="295"/>
      <c r="I358" s="103">
        <f t="shared" si="29"/>
        <v>0</v>
      </c>
      <c r="J358" s="96"/>
      <c r="K358" s="77"/>
      <c r="L358" s="101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53"/>
      <c r="F359" s="154"/>
      <c r="G359" s="117"/>
      <c r="H359" s="295"/>
      <c r="I359" s="103">
        <f t="shared" si="29"/>
        <v>0</v>
      </c>
      <c r="J359" s="96"/>
      <c r="K359" s="77"/>
      <c r="L359" s="101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53"/>
      <c r="F360" s="154"/>
      <c r="G360" s="117"/>
      <c r="H360" s="295"/>
      <c r="I360" s="103">
        <f t="shared" si="29"/>
        <v>0</v>
      </c>
      <c r="J360" s="96"/>
      <c r="K360" s="77"/>
      <c r="L360" s="101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53"/>
      <c r="F361" s="154"/>
      <c r="G361" s="117"/>
      <c r="H361" s="295"/>
      <c r="I361" s="103">
        <f t="shared" si="29"/>
        <v>0</v>
      </c>
      <c r="J361" s="96"/>
      <c r="K361" s="77"/>
      <c r="L361" s="101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53"/>
      <c r="F362" s="154"/>
      <c r="G362" s="117"/>
      <c r="H362" s="295"/>
      <c r="I362" s="103">
        <f t="shared" si="29"/>
        <v>0</v>
      </c>
      <c r="J362" s="96"/>
      <c r="K362" s="77"/>
      <c r="L362" s="101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53"/>
      <c r="F363" s="154"/>
      <c r="G363" s="117"/>
      <c r="H363" s="295"/>
      <c r="I363" s="103">
        <f t="shared" si="29"/>
        <v>0</v>
      </c>
      <c r="J363" s="96"/>
      <c r="K363" s="77"/>
      <c r="L363" s="101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53"/>
      <c r="F364" s="154"/>
      <c r="G364" s="117"/>
      <c r="H364" s="295"/>
      <c r="I364" s="103">
        <f t="shared" si="29"/>
        <v>0</v>
      </c>
      <c r="J364" s="96"/>
      <c r="K364" s="77"/>
      <c r="L364" s="101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53"/>
      <c r="F365" s="154"/>
      <c r="G365" s="117"/>
      <c r="H365" s="295"/>
      <c r="I365" s="103">
        <f t="shared" si="29"/>
        <v>0</v>
      </c>
      <c r="J365" s="96"/>
      <c r="K365" s="77"/>
      <c r="L365" s="101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53"/>
      <c r="F366" s="154"/>
      <c r="G366" s="117"/>
      <c r="H366" s="295"/>
      <c r="I366" s="103">
        <f t="shared" si="29"/>
        <v>0</v>
      </c>
      <c r="J366" s="96"/>
      <c r="K366" s="77"/>
      <c r="L366" s="101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53"/>
      <c r="F367" s="154"/>
      <c r="G367" s="117"/>
      <c r="H367" s="295"/>
      <c r="I367" s="103">
        <f t="shared" si="29"/>
        <v>0</v>
      </c>
      <c r="J367" s="96"/>
      <c r="K367" s="77"/>
      <c r="L367" s="101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53"/>
      <c r="F368" s="154"/>
      <c r="G368" s="117"/>
      <c r="H368" s="295"/>
      <c r="I368" s="103">
        <f t="shared" si="29"/>
        <v>0</v>
      </c>
      <c r="J368" s="96"/>
      <c r="K368" s="77"/>
      <c r="L368" s="101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53"/>
      <c r="F369" s="154"/>
      <c r="G369" s="117"/>
      <c r="H369" s="295"/>
      <c r="I369" s="103">
        <f t="shared" si="29"/>
        <v>0</v>
      </c>
      <c r="J369" s="96"/>
      <c r="K369" s="77"/>
      <c r="L369" s="101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53"/>
      <c r="F370" s="154"/>
      <c r="G370" s="117"/>
      <c r="H370" s="295"/>
      <c r="I370" s="103">
        <f t="shared" si="29"/>
        <v>0</v>
      </c>
      <c r="J370" s="96"/>
      <c r="K370" s="77"/>
      <c r="L370" s="101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53"/>
      <c r="F371" s="154"/>
      <c r="G371" s="117"/>
      <c r="H371" s="295"/>
      <c r="I371" s="103">
        <f t="shared" si="29"/>
        <v>0</v>
      </c>
      <c r="J371" s="96"/>
      <c r="K371" s="77"/>
      <c r="L371" s="101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53"/>
      <c r="F372" s="154"/>
      <c r="G372" s="117"/>
      <c r="H372" s="295"/>
      <c r="I372" s="103">
        <f t="shared" si="29"/>
        <v>0</v>
      </c>
      <c r="J372" s="96"/>
      <c r="K372" s="77"/>
      <c r="L372" s="101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53"/>
      <c r="F373" s="154"/>
      <c r="G373" s="117"/>
      <c r="H373" s="295"/>
      <c r="I373" s="103">
        <f t="shared" si="29"/>
        <v>0</v>
      </c>
      <c r="J373" s="96"/>
      <c r="K373" s="77"/>
      <c r="L373" s="101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53"/>
      <c r="F374" s="154"/>
      <c r="G374" s="117"/>
      <c r="H374" s="295"/>
      <c r="I374" s="103">
        <f t="shared" si="29"/>
        <v>0</v>
      </c>
      <c r="J374" s="96"/>
      <c r="K374" s="77"/>
      <c r="L374" s="101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53"/>
      <c r="F375" s="154"/>
      <c r="G375" s="117"/>
      <c r="H375" s="295"/>
      <c r="I375" s="103">
        <f t="shared" si="29"/>
        <v>0</v>
      </c>
      <c r="J375" s="96"/>
      <c r="K375" s="77"/>
      <c r="L375" s="101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53"/>
      <c r="F376" s="154"/>
      <c r="G376" s="117"/>
      <c r="H376" s="295"/>
      <c r="I376" s="103">
        <f t="shared" si="29"/>
        <v>0</v>
      </c>
      <c r="J376" s="96"/>
      <c r="K376" s="77"/>
      <c r="L376" s="101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53"/>
      <c r="F377" s="154"/>
      <c r="G377" s="117"/>
      <c r="H377" s="295"/>
      <c r="I377" s="103">
        <f t="shared" si="29"/>
        <v>0</v>
      </c>
      <c r="J377" s="96"/>
      <c r="K377" s="77"/>
      <c r="L377" s="101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53"/>
      <c r="F378" s="154"/>
      <c r="G378" s="117"/>
      <c r="H378" s="295"/>
      <c r="I378" s="103">
        <f t="shared" si="29"/>
        <v>0</v>
      </c>
      <c r="J378" s="96"/>
      <c r="K378" s="77"/>
      <c r="L378" s="101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53"/>
      <c r="F379" s="154"/>
      <c r="G379" s="117"/>
      <c r="H379" s="295"/>
      <c r="I379" s="103">
        <f t="shared" si="29"/>
        <v>0</v>
      </c>
      <c r="J379" s="96"/>
      <c r="K379" s="77"/>
      <c r="L379" s="101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53"/>
      <c r="F380" s="154"/>
      <c r="G380" s="117"/>
      <c r="H380" s="295"/>
      <c r="I380" s="103">
        <f t="shared" si="29"/>
        <v>0</v>
      </c>
      <c r="J380" s="96"/>
      <c r="K380" s="77"/>
      <c r="L380" s="101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53"/>
      <c r="F381" s="154"/>
      <c r="G381" s="117"/>
      <c r="H381" s="295"/>
      <c r="I381" s="103">
        <f t="shared" si="29"/>
        <v>0</v>
      </c>
      <c r="J381" s="96"/>
      <c r="K381" s="77"/>
      <c r="L381" s="101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53"/>
      <c r="F382" s="154"/>
      <c r="G382" s="117"/>
      <c r="H382" s="295"/>
      <c r="I382" s="103">
        <f t="shared" si="29"/>
        <v>0</v>
      </c>
      <c r="J382" s="96"/>
      <c r="K382" s="77"/>
      <c r="L382" s="101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53"/>
      <c r="F383" s="154"/>
      <c r="G383" s="117"/>
      <c r="H383" s="295"/>
      <c r="I383" s="103">
        <f t="shared" si="29"/>
        <v>0</v>
      </c>
      <c r="J383" s="96"/>
      <c r="K383" s="77"/>
      <c r="L383" s="101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53"/>
      <c r="F384" s="154"/>
      <c r="G384" s="117"/>
      <c r="H384" s="295"/>
      <c r="I384" s="103">
        <f t="shared" si="29"/>
        <v>0</v>
      </c>
      <c r="J384" s="96"/>
      <c r="K384" s="77"/>
      <c r="L384" s="101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53"/>
      <c r="F385" s="154"/>
      <c r="G385" s="117"/>
      <c r="H385" s="295"/>
      <c r="I385" s="103">
        <f t="shared" si="29"/>
        <v>0</v>
      </c>
      <c r="J385" s="96"/>
      <c r="K385" s="77"/>
      <c r="L385" s="101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53"/>
      <c r="F386" s="154"/>
      <c r="G386" s="117"/>
      <c r="H386" s="295"/>
      <c r="I386" s="103">
        <f t="shared" si="29"/>
        <v>0</v>
      </c>
      <c r="J386" s="96"/>
      <c r="K386" s="77"/>
      <c r="L386" s="101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53"/>
      <c r="F387" s="154"/>
      <c r="G387" s="117"/>
      <c r="H387" s="295"/>
      <c r="I387" s="103">
        <f t="shared" si="29"/>
        <v>0</v>
      </c>
      <c r="J387" s="96"/>
      <c r="K387" s="77"/>
      <c r="L387" s="101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53"/>
      <c r="F388" s="154"/>
      <c r="G388" s="117"/>
      <c r="H388" s="295"/>
      <c r="I388" s="103">
        <f t="shared" si="29"/>
        <v>0</v>
      </c>
      <c r="J388" s="96"/>
      <c r="K388" s="77"/>
      <c r="L388" s="101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53"/>
      <c r="F389" s="154"/>
      <c r="G389" s="117"/>
      <c r="H389" s="295"/>
      <c r="I389" s="103">
        <f t="shared" si="29"/>
        <v>0</v>
      </c>
      <c r="J389" s="96"/>
      <c r="K389" s="77"/>
      <c r="L389" s="101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53"/>
      <c r="F390" s="154"/>
      <c r="G390" s="117"/>
      <c r="H390" s="295"/>
      <c r="I390" s="103">
        <f t="shared" si="29"/>
        <v>0</v>
      </c>
      <c r="J390" s="96"/>
      <c r="K390" s="77"/>
      <c r="L390" s="101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53"/>
      <c r="F391" s="154"/>
      <c r="G391" s="117"/>
      <c r="H391" s="295"/>
      <c r="I391" s="103">
        <f t="shared" si="29"/>
        <v>0</v>
      </c>
      <c r="J391" s="96"/>
      <c r="K391" s="77"/>
      <c r="L391" s="101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53"/>
      <c r="F392" s="154"/>
      <c r="G392" s="117"/>
      <c r="H392" s="295"/>
      <c r="I392" s="103">
        <f t="shared" ref="I392:I455" si="34">IF(H392="",0,IF(VLOOKUP(H392,會計科目表,2,FALSE)="Y",VLOOKUP(H392,會計科目表,3,FALSE),"●此項目尚未啟用"))</f>
        <v>0</v>
      </c>
      <c r="J392" s="96"/>
      <c r="K392" s="77"/>
      <c r="L392" s="101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53"/>
      <c r="F393" s="154"/>
      <c r="G393" s="117"/>
      <c r="H393" s="295"/>
      <c r="I393" s="103">
        <f t="shared" si="34"/>
        <v>0</v>
      </c>
      <c r="J393" s="96"/>
      <c r="K393" s="77"/>
      <c r="L393" s="101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53"/>
      <c r="F394" s="154"/>
      <c r="G394" s="117"/>
      <c r="H394" s="295"/>
      <c r="I394" s="103">
        <f t="shared" si="34"/>
        <v>0</v>
      </c>
      <c r="J394" s="96"/>
      <c r="K394" s="77"/>
      <c r="L394" s="101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53"/>
      <c r="F395" s="154"/>
      <c r="G395" s="117"/>
      <c r="H395" s="295"/>
      <c r="I395" s="103">
        <f t="shared" si="34"/>
        <v>0</v>
      </c>
      <c r="J395" s="96"/>
      <c r="K395" s="77"/>
      <c r="L395" s="101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53"/>
      <c r="F396" s="154"/>
      <c r="G396" s="117"/>
      <c r="H396" s="295"/>
      <c r="I396" s="103">
        <f t="shared" si="34"/>
        <v>0</v>
      </c>
      <c r="J396" s="96"/>
      <c r="K396" s="77"/>
      <c r="L396" s="101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53"/>
      <c r="F397" s="154"/>
      <c r="G397" s="117"/>
      <c r="H397" s="295"/>
      <c r="I397" s="103">
        <f t="shared" si="34"/>
        <v>0</v>
      </c>
      <c r="J397" s="96"/>
      <c r="K397" s="77"/>
      <c r="L397" s="101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53"/>
      <c r="F398" s="154"/>
      <c r="G398" s="117"/>
      <c r="H398" s="295"/>
      <c r="I398" s="103">
        <f t="shared" si="34"/>
        <v>0</v>
      </c>
      <c r="J398" s="96"/>
      <c r="K398" s="77"/>
      <c r="L398" s="101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53"/>
      <c r="F399" s="154"/>
      <c r="G399" s="117"/>
      <c r="H399" s="295"/>
      <c r="I399" s="103">
        <f t="shared" si="34"/>
        <v>0</v>
      </c>
      <c r="J399" s="96"/>
      <c r="K399" s="77"/>
      <c r="L399" s="101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53"/>
      <c r="F400" s="154"/>
      <c r="G400" s="117"/>
      <c r="H400" s="295"/>
      <c r="I400" s="103">
        <f t="shared" si="34"/>
        <v>0</v>
      </c>
      <c r="J400" s="96"/>
      <c r="K400" s="77"/>
      <c r="L400" s="101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53"/>
      <c r="F401" s="154"/>
      <c r="G401" s="117"/>
      <c r="H401" s="295"/>
      <c r="I401" s="103">
        <f t="shared" si="34"/>
        <v>0</v>
      </c>
      <c r="J401" s="96"/>
      <c r="K401" s="77"/>
      <c r="L401" s="101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53"/>
      <c r="F402" s="154"/>
      <c r="G402" s="117"/>
      <c r="H402" s="295"/>
      <c r="I402" s="103">
        <f t="shared" si="34"/>
        <v>0</v>
      </c>
      <c r="J402" s="96"/>
      <c r="K402" s="77"/>
      <c r="L402" s="101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53"/>
      <c r="F403" s="154"/>
      <c r="G403" s="117"/>
      <c r="H403" s="295"/>
      <c r="I403" s="103">
        <f t="shared" si="34"/>
        <v>0</v>
      </c>
      <c r="J403" s="96"/>
      <c r="K403" s="77"/>
      <c r="L403" s="101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53"/>
      <c r="F404" s="154"/>
      <c r="G404" s="117"/>
      <c r="H404" s="295"/>
      <c r="I404" s="103">
        <f t="shared" si="34"/>
        <v>0</v>
      </c>
      <c r="J404" s="96"/>
      <c r="K404" s="77"/>
      <c r="L404" s="101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53"/>
      <c r="F405" s="154"/>
      <c r="G405" s="117"/>
      <c r="H405" s="295"/>
      <c r="I405" s="103">
        <f t="shared" si="34"/>
        <v>0</v>
      </c>
      <c r="J405" s="96"/>
      <c r="K405" s="77"/>
      <c r="L405" s="101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53"/>
      <c r="F406" s="154"/>
      <c r="G406" s="117"/>
      <c r="H406" s="295"/>
      <c r="I406" s="103">
        <f t="shared" si="34"/>
        <v>0</v>
      </c>
      <c r="J406" s="96"/>
      <c r="K406" s="77"/>
      <c r="L406" s="101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53"/>
      <c r="F407" s="154"/>
      <c r="G407" s="117"/>
      <c r="H407" s="295"/>
      <c r="I407" s="103">
        <f t="shared" si="34"/>
        <v>0</v>
      </c>
      <c r="J407" s="96"/>
      <c r="K407" s="77"/>
      <c r="L407" s="101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53"/>
      <c r="F408" s="154"/>
      <c r="G408" s="117"/>
      <c r="H408" s="295"/>
      <c r="I408" s="103">
        <f t="shared" si="34"/>
        <v>0</v>
      </c>
      <c r="J408" s="96"/>
      <c r="K408" s="77"/>
      <c r="L408" s="101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53"/>
      <c r="F409" s="154"/>
      <c r="G409" s="117"/>
      <c r="H409" s="295"/>
      <c r="I409" s="103">
        <f t="shared" si="34"/>
        <v>0</v>
      </c>
      <c r="J409" s="96"/>
      <c r="K409" s="77"/>
      <c r="L409" s="101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53"/>
      <c r="F410" s="154"/>
      <c r="G410" s="117"/>
      <c r="H410" s="295"/>
      <c r="I410" s="103">
        <f t="shared" si="34"/>
        <v>0</v>
      </c>
      <c r="J410" s="96"/>
      <c r="K410" s="77"/>
      <c r="L410" s="101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53"/>
      <c r="F411" s="154"/>
      <c r="G411" s="117"/>
      <c r="H411" s="295"/>
      <c r="I411" s="103">
        <f t="shared" si="34"/>
        <v>0</v>
      </c>
      <c r="J411" s="96"/>
      <c r="K411" s="77"/>
      <c r="L411" s="101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53"/>
      <c r="F412" s="154"/>
      <c r="G412" s="117"/>
      <c r="H412" s="295"/>
      <c r="I412" s="103">
        <f t="shared" si="34"/>
        <v>0</v>
      </c>
      <c r="J412" s="96"/>
      <c r="K412" s="77"/>
      <c r="L412" s="101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53"/>
      <c r="F413" s="154"/>
      <c r="G413" s="117"/>
      <c r="H413" s="295"/>
      <c r="I413" s="103">
        <f t="shared" si="34"/>
        <v>0</v>
      </c>
      <c r="J413" s="96"/>
      <c r="K413" s="77"/>
      <c r="L413" s="101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53"/>
      <c r="F414" s="154"/>
      <c r="G414" s="117"/>
      <c r="H414" s="295"/>
      <c r="I414" s="103">
        <f t="shared" si="34"/>
        <v>0</v>
      </c>
      <c r="J414" s="96"/>
      <c r="K414" s="77"/>
      <c r="L414" s="101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53"/>
      <c r="F415" s="154"/>
      <c r="G415" s="117"/>
      <c r="H415" s="295"/>
      <c r="I415" s="103">
        <f t="shared" si="34"/>
        <v>0</v>
      </c>
      <c r="J415" s="96"/>
      <c r="K415" s="77"/>
      <c r="L415" s="101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53"/>
      <c r="F416" s="154"/>
      <c r="G416" s="117"/>
      <c r="H416" s="295"/>
      <c r="I416" s="103">
        <f t="shared" si="34"/>
        <v>0</v>
      </c>
      <c r="J416" s="96"/>
      <c r="K416" s="77"/>
      <c r="L416" s="101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53"/>
      <c r="F417" s="154"/>
      <c r="G417" s="117"/>
      <c r="H417" s="295"/>
      <c r="I417" s="103">
        <f t="shared" si="34"/>
        <v>0</v>
      </c>
      <c r="J417" s="96"/>
      <c r="K417" s="77"/>
      <c r="L417" s="101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53"/>
      <c r="F418" s="154"/>
      <c r="G418" s="117"/>
      <c r="H418" s="295"/>
      <c r="I418" s="103">
        <f t="shared" si="34"/>
        <v>0</v>
      </c>
      <c r="J418" s="96"/>
      <c r="K418" s="77"/>
      <c r="L418" s="101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53"/>
      <c r="F419" s="154"/>
      <c r="G419" s="117"/>
      <c r="H419" s="295"/>
      <c r="I419" s="103">
        <f t="shared" si="34"/>
        <v>0</v>
      </c>
      <c r="J419" s="96"/>
      <c r="K419" s="77"/>
      <c r="L419" s="101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53"/>
      <c r="F420" s="154"/>
      <c r="G420" s="117"/>
      <c r="H420" s="295"/>
      <c r="I420" s="103">
        <f t="shared" si="34"/>
        <v>0</v>
      </c>
      <c r="J420" s="96"/>
      <c r="K420" s="77"/>
      <c r="L420" s="101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53"/>
      <c r="F421" s="154"/>
      <c r="G421" s="117"/>
      <c r="H421" s="295"/>
      <c r="I421" s="103">
        <f t="shared" si="34"/>
        <v>0</v>
      </c>
      <c r="J421" s="96"/>
      <c r="K421" s="77"/>
      <c r="L421" s="101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53"/>
      <c r="F422" s="154"/>
      <c r="G422" s="117"/>
      <c r="H422" s="295"/>
      <c r="I422" s="103">
        <f t="shared" si="34"/>
        <v>0</v>
      </c>
      <c r="J422" s="96"/>
      <c r="K422" s="77"/>
      <c r="L422" s="101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53"/>
      <c r="F423" s="154"/>
      <c r="G423" s="117"/>
      <c r="H423" s="295"/>
      <c r="I423" s="103">
        <f t="shared" si="34"/>
        <v>0</v>
      </c>
      <c r="J423" s="96"/>
      <c r="K423" s="77"/>
      <c r="L423" s="101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53"/>
      <c r="F424" s="154"/>
      <c r="G424" s="117"/>
      <c r="H424" s="295"/>
      <c r="I424" s="103">
        <f t="shared" si="34"/>
        <v>0</v>
      </c>
      <c r="J424" s="96"/>
      <c r="K424" s="77"/>
      <c r="L424" s="101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53"/>
      <c r="F425" s="154"/>
      <c r="G425" s="117"/>
      <c r="H425" s="295"/>
      <c r="I425" s="103">
        <f t="shared" si="34"/>
        <v>0</v>
      </c>
      <c r="J425" s="96"/>
      <c r="K425" s="77"/>
      <c r="L425" s="101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53"/>
      <c r="F426" s="154"/>
      <c r="G426" s="117"/>
      <c r="H426" s="295"/>
      <c r="I426" s="103">
        <f t="shared" si="34"/>
        <v>0</v>
      </c>
      <c r="J426" s="96"/>
      <c r="K426" s="77"/>
      <c r="L426" s="101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53"/>
      <c r="F427" s="154"/>
      <c r="G427" s="117"/>
      <c r="H427" s="295"/>
      <c r="I427" s="103">
        <f t="shared" si="34"/>
        <v>0</v>
      </c>
      <c r="J427" s="96"/>
      <c r="K427" s="77"/>
      <c r="L427" s="101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53"/>
      <c r="F428" s="154"/>
      <c r="G428" s="117"/>
      <c r="H428" s="295"/>
      <c r="I428" s="103">
        <f t="shared" si="34"/>
        <v>0</v>
      </c>
      <c r="J428" s="96"/>
      <c r="K428" s="77"/>
      <c r="L428" s="101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53"/>
      <c r="F429" s="154"/>
      <c r="G429" s="117"/>
      <c r="H429" s="295"/>
      <c r="I429" s="103">
        <f t="shared" si="34"/>
        <v>0</v>
      </c>
      <c r="J429" s="96"/>
      <c r="K429" s="77"/>
      <c r="L429" s="101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53"/>
      <c r="F430" s="154"/>
      <c r="G430" s="117"/>
      <c r="H430" s="295"/>
      <c r="I430" s="103">
        <f t="shared" si="34"/>
        <v>0</v>
      </c>
      <c r="J430" s="96"/>
      <c r="K430" s="77"/>
      <c r="L430" s="101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53"/>
      <c r="F431" s="154"/>
      <c r="G431" s="117"/>
      <c r="H431" s="295"/>
      <c r="I431" s="103">
        <f t="shared" si="34"/>
        <v>0</v>
      </c>
      <c r="J431" s="96"/>
      <c r="K431" s="77"/>
      <c r="L431" s="101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53"/>
      <c r="F432" s="154"/>
      <c r="G432" s="117"/>
      <c r="H432" s="295"/>
      <c r="I432" s="103">
        <f t="shared" si="34"/>
        <v>0</v>
      </c>
      <c r="J432" s="96"/>
      <c r="K432" s="77"/>
      <c r="L432" s="101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53"/>
      <c r="F433" s="154"/>
      <c r="G433" s="117"/>
      <c r="H433" s="295"/>
      <c r="I433" s="103">
        <f t="shared" si="34"/>
        <v>0</v>
      </c>
      <c r="J433" s="96"/>
      <c r="K433" s="77"/>
      <c r="L433" s="101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53"/>
      <c r="F434" s="154"/>
      <c r="G434" s="117"/>
      <c r="H434" s="295"/>
      <c r="I434" s="103">
        <f t="shared" si="34"/>
        <v>0</v>
      </c>
      <c r="J434" s="96"/>
      <c r="K434" s="77"/>
      <c r="L434" s="101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53"/>
      <c r="F435" s="154"/>
      <c r="G435" s="117"/>
      <c r="H435" s="295"/>
      <c r="I435" s="103">
        <f t="shared" si="34"/>
        <v>0</v>
      </c>
      <c r="J435" s="96"/>
      <c r="K435" s="77"/>
      <c r="L435" s="101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53"/>
      <c r="F436" s="154"/>
      <c r="G436" s="117"/>
      <c r="H436" s="295"/>
      <c r="I436" s="103">
        <f t="shared" si="34"/>
        <v>0</v>
      </c>
      <c r="J436" s="96"/>
      <c r="K436" s="77"/>
      <c r="L436" s="101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53"/>
      <c r="F437" s="154"/>
      <c r="G437" s="117"/>
      <c r="H437" s="295"/>
      <c r="I437" s="103">
        <f t="shared" si="34"/>
        <v>0</v>
      </c>
      <c r="J437" s="96"/>
      <c r="K437" s="77"/>
      <c r="L437" s="101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53"/>
      <c r="F438" s="154"/>
      <c r="G438" s="117"/>
      <c r="H438" s="295"/>
      <c r="I438" s="103">
        <f t="shared" si="34"/>
        <v>0</v>
      </c>
      <c r="J438" s="96"/>
      <c r="K438" s="77"/>
      <c r="L438" s="101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53"/>
      <c r="F439" s="154"/>
      <c r="G439" s="117"/>
      <c r="H439" s="295"/>
      <c r="I439" s="103">
        <f t="shared" si="34"/>
        <v>0</v>
      </c>
      <c r="J439" s="96"/>
      <c r="K439" s="77"/>
      <c r="L439" s="101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53"/>
      <c r="F440" s="154"/>
      <c r="G440" s="117"/>
      <c r="H440" s="295"/>
      <c r="I440" s="103">
        <f t="shared" si="34"/>
        <v>0</v>
      </c>
      <c r="J440" s="96"/>
      <c r="K440" s="77"/>
      <c r="L440" s="101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53"/>
      <c r="F441" s="154"/>
      <c r="G441" s="117"/>
      <c r="H441" s="295"/>
      <c r="I441" s="103">
        <f t="shared" si="34"/>
        <v>0</v>
      </c>
      <c r="J441" s="96"/>
      <c r="K441" s="77"/>
      <c r="L441" s="101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53"/>
      <c r="F442" s="154"/>
      <c r="G442" s="117"/>
      <c r="H442" s="295"/>
      <c r="I442" s="103">
        <f t="shared" si="34"/>
        <v>0</v>
      </c>
      <c r="J442" s="96"/>
      <c r="K442" s="77"/>
      <c r="L442" s="101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53"/>
      <c r="F443" s="154"/>
      <c r="G443" s="117"/>
      <c r="H443" s="295"/>
      <c r="I443" s="103">
        <f t="shared" si="34"/>
        <v>0</v>
      </c>
      <c r="J443" s="96"/>
      <c r="K443" s="77"/>
      <c r="L443" s="101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53"/>
      <c r="F444" s="154"/>
      <c r="G444" s="117"/>
      <c r="H444" s="295"/>
      <c r="I444" s="103">
        <f t="shared" si="34"/>
        <v>0</v>
      </c>
      <c r="J444" s="96"/>
      <c r="K444" s="77"/>
      <c r="L444" s="101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53"/>
      <c r="F445" s="154"/>
      <c r="G445" s="117"/>
      <c r="H445" s="295"/>
      <c r="I445" s="103">
        <f t="shared" si="34"/>
        <v>0</v>
      </c>
      <c r="J445" s="96"/>
      <c r="K445" s="77"/>
      <c r="L445" s="101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53"/>
      <c r="F446" s="154"/>
      <c r="G446" s="117"/>
      <c r="H446" s="295"/>
      <c r="I446" s="103">
        <f t="shared" si="34"/>
        <v>0</v>
      </c>
      <c r="J446" s="96"/>
      <c r="K446" s="77"/>
      <c r="L446" s="101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53"/>
      <c r="F447" s="154"/>
      <c r="G447" s="117"/>
      <c r="H447" s="295"/>
      <c r="I447" s="103">
        <f t="shared" si="34"/>
        <v>0</v>
      </c>
      <c r="J447" s="96"/>
      <c r="K447" s="77"/>
      <c r="L447" s="101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53"/>
      <c r="F448" s="154"/>
      <c r="G448" s="117"/>
      <c r="H448" s="295"/>
      <c r="I448" s="103">
        <f t="shared" si="34"/>
        <v>0</v>
      </c>
      <c r="J448" s="96"/>
      <c r="K448" s="77"/>
      <c r="L448" s="101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53"/>
      <c r="F449" s="154"/>
      <c r="G449" s="117"/>
      <c r="H449" s="295"/>
      <c r="I449" s="103">
        <f t="shared" si="34"/>
        <v>0</v>
      </c>
      <c r="J449" s="96"/>
      <c r="K449" s="77"/>
      <c r="L449" s="101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53"/>
      <c r="F450" s="154"/>
      <c r="G450" s="117"/>
      <c r="H450" s="295"/>
      <c r="I450" s="103">
        <f t="shared" si="34"/>
        <v>0</v>
      </c>
      <c r="J450" s="96"/>
      <c r="K450" s="77"/>
      <c r="L450" s="101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53"/>
      <c r="F451" s="154"/>
      <c r="G451" s="117"/>
      <c r="H451" s="295"/>
      <c r="I451" s="103">
        <f t="shared" si="34"/>
        <v>0</v>
      </c>
      <c r="J451" s="96"/>
      <c r="K451" s="77"/>
      <c r="L451" s="101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53"/>
      <c r="F452" s="154"/>
      <c r="G452" s="117"/>
      <c r="H452" s="295"/>
      <c r="I452" s="103">
        <f t="shared" si="34"/>
        <v>0</v>
      </c>
      <c r="J452" s="96"/>
      <c r="K452" s="77"/>
      <c r="L452" s="101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53"/>
      <c r="F453" s="154"/>
      <c r="G453" s="117"/>
      <c r="H453" s="295"/>
      <c r="I453" s="103">
        <f t="shared" si="34"/>
        <v>0</v>
      </c>
      <c r="J453" s="96"/>
      <c r="K453" s="77"/>
      <c r="L453" s="101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53"/>
      <c r="F454" s="154"/>
      <c r="G454" s="117"/>
      <c r="H454" s="295"/>
      <c r="I454" s="103">
        <f t="shared" si="34"/>
        <v>0</v>
      </c>
      <c r="J454" s="96"/>
      <c r="K454" s="77"/>
      <c r="L454" s="101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53"/>
      <c r="F455" s="154"/>
      <c r="G455" s="117"/>
      <c r="H455" s="295"/>
      <c r="I455" s="103">
        <f t="shared" si="34"/>
        <v>0</v>
      </c>
      <c r="J455" s="96"/>
      <c r="K455" s="77"/>
      <c r="L455" s="101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53"/>
      <c r="F456" s="154"/>
      <c r="G456" s="117"/>
      <c r="H456" s="295"/>
      <c r="I456" s="103">
        <f t="shared" ref="I456:I519" si="39">IF(H456="",0,IF(VLOOKUP(H456,會計科目表,2,FALSE)="Y",VLOOKUP(H456,會計科目表,3,FALSE),"●此項目尚未啟用"))</f>
        <v>0</v>
      </c>
      <c r="J456" s="96"/>
      <c r="K456" s="77"/>
      <c r="L456" s="101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53"/>
      <c r="F457" s="154"/>
      <c r="G457" s="117"/>
      <c r="H457" s="295"/>
      <c r="I457" s="103">
        <f t="shared" si="39"/>
        <v>0</v>
      </c>
      <c r="J457" s="96"/>
      <c r="K457" s="77"/>
      <c r="L457" s="101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53"/>
      <c r="F458" s="154"/>
      <c r="G458" s="117"/>
      <c r="H458" s="295"/>
      <c r="I458" s="103">
        <f t="shared" si="39"/>
        <v>0</v>
      </c>
      <c r="J458" s="96"/>
      <c r="K458" s="77"/>
      <c r="L458" s="101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53"/>
      <c r="F459" s="154"/>
      <c r="G459" s="117"/>
      <c r="H459" s="295"/>
      <c r="I459" s="103">
        <f t="shared" si="39"/>
        <v>0</v>
      </c>
      <c r="J459" s="96"/>
      <c r="K459" s="77"/>
      <c r="L459" s="101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53"/>
      <c r="F460" s="154"/>
      <c r="G460" s="117"/>
      <c r="H460" s="295"/>
      <c r="I460" s="103">
        <f t="shared" si="39"/>
        <v>0</v>
      </c>
      <c r="J460" s="96"/>
      <c r="K460" s="77"/>
      <c r="L460" s="101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53"/>
      <c r="F461" s="154"/>
      <c r="G461" s="117"/>
      <c r="H461" s="295"/>
      <c r="I461" s="103">
        <f t="shared" si="39"/>
        <v>0</v>
      </c>
      <c r="J461" s="96"/>
      <c r="K461" s="77"/>
      <c r="L461" s="101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53"/>
      <c r="F462" s="154"/>
      <c r="G462" s="117"/>
      <c r="H462" s="295"/>
      <c r="I462" s="103">
        <f t="shared" si="39"/>
        <v>0</v>
      </c>
      <c r="J462" s="96"/>
      <c r="K462" s="77"/>
      <c r="L462" s="101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53"/>
      <c r="F463" s="154"/>
      <c r="G463" s="117"/>
      <c r="H463" s="295"/>
      <c r="I463" s="103">
        <f t="shared" si="39"/>
        <v>0</v>
      </c>
      <c r="J463" s="96"/>
      <c r="K463" s="77"/>
      <c r="L463" s="101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53"/>
      <c r="F464" s="154"/>
      <c r="G464" s="117"/>
      <c r="H464" s="295"/>
      <c r="I464" s="103">
        <f t="shared" si="39"/>
        <v>0</v>
      </c>
      <c r="J464" s="96"/>
      <c r="K464" s="77"/>
      <c r="L464" s="101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53"/>
      <c r="F465" s="154"/>
      <c r="G465" s="117"/>
      <c r="H465" s="295"/>
      <c r="I465" s="103">
        <f t="shared" si="39"/>
        <v>0</v>
      </c>
      <c r="J465" s="96"/>
      <c r="K465" s="77"/>
      <c r="L465" s="101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53"/>
      <c r="F466" s="154"/>
      <c r="G466" s="117"/>
      <c r="H466" s="295"/>
      <c r="I466" s="103">
        <f t="shared" si="39"/>
        <v>0</v>
      </c>
      <c r="J466" s="96"/>
      <c r="K466" s="77"/>
      <c r="L466" s="101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53"/>
      <c r="F467" s="154"/>
      <c r="G467" s="117"/>
      <c r="H467" s="295"/>
      <c r="I467" s="103">
        <f t="shared" si="39"/>
        <v>0</v>
      </c>
      <c r="J467" s="96"/>
      <c r="K467" s="77"/>
      <c r="L467" s="101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53"/>
      <c r="F468" s="154"/>
      <c r="G468" s="117"/>
      <c r="H468" s="295"/>
      <c r="I468" s="103">
        <f t="shared" si="39"/>
        <v>0</v>
      </c>
      <c r="J468" s="96"/>
      <c r="K468" s="77"/>
      <c r="L468" s="101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53"/>
      <c r="F469" s="154"/>
      <c r="G469" s="117"/>
      <c r="H469" s="295"/>
      <c r="I469" s="103">
        <f t="shared" si="39"/>
        <v>0</v>
      </c>
      <c r="J469" s="96"/>
      <c r="K469" s="77"/>
      <c r="L469" s="101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53"/>
      <c r="F470" s="154"/>
      <c r="G470" s="117"/>
      <c r="H470" s="295"/>
      <c r="I470" s="103">
        <f t="shared" si="39"/>
        <v>0</v>
      </c>
      <c r="J470" s="96"/>
      <c r="K470" s="77"/>
      <c r="L470" s="101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53"/>
      <c r="F471" s="154"/>
      <c r="G471" s="117"/>
      <c r="H471" s="295"/>
      <c r="I471" s="103">
        <f t="shared" si="39"/>
        <v>0</v>
      </c>
      <c r="J471" s="96"/>
      <c r="K471" s="77"/>
      <c r="L471" s="101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53"/>
      <c r="F472" s="154"/>
      <c r="G472" s="117"/>
      <c r="H472" s="295"/>
      <c r="I472" s="103">
        <f t="shared" si="39"/>
        <v>0</v>
      </c>
      <c r="J472" s="96"/>
      <c r="K472" s="77"/>
      <c r="L472" s="101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53"/>
      <c r="F473" s="154"/>
      <c r="G473" s="117"/>
      <c r="H473" s="295"/>
      <c r="I473" s="103">
        <f t="shared" si="39"/>
        <v>0</v>
      </c>
      <c r="J473" s="96"/>
      <c r="K473" s="77"/>
      <c r="L473" s="101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53"/>
      <c r="F474" s="154"/>
      <c r="G474" s="117"/>
      <c r="H474" s="295"/>
      <c r="I474" s="103">
        <f t="shared" si="39"/>
        <v>0</v>
      </c>
      <c r="J474" s="96"/>
      <c r="K474" s="77"/>
      <c r="L474" s="101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53"/>
      <c r="F475" s="154"/>
      <c r="G475" s="117"/>
      <c r="H475" s="295"/>
      <c r="I475" s="103">
        <f t="shared" si="39"/>
        <v>0</v>
      </c>
      <c r="J475" s="96"/>
      <c r="K475" s="77"/>
      <c r="L475" s="101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53"/>
      <c r="F476" s="154"/>
      <c r="G476" s="117"/>
      <c r="H476" s="295"/>
      <c r="I476" s="103">
        <f t="shared" si="39"/>
        <v>0</v>
      </c>
      <c r="J476" s="96"/>
      <c r="K476" s="77"/>
      <c r="L476" s="101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53"/>
      <c r="F477" s="154"/>
      <c r="G477" s="117"/>
      <c r="H477" s="295"/>
      <c r="I477" s="103">
        <f t="shared" si="39"/>
        <v>0</v>
      </c>
      <c r="J477" s="96"/>
      <c r="K477" s="77"/>
      <c r="L477" s="101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53"/>
      <c r="F478" s="154"/>
      <c r="G478" s="117"/>
      <c r="H478" s="295"/>
      <c r="I478" s="103">
        <f t="shared" si="39"/>
        <v>0</v>
      </c>
      <c r="J478" s="96"/>
      <c r="K478" s="77"/>
      <c r="L478" s="101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53"/>
      <c r="F479" s="154"/>
      <c r="G479" s="117"/>
      <c r="H479" s="295"/>
      <c r="I479" s="103">
        <f t="shared" si="39"/>
        <v>0</v>
      </c>
      <c r="J479" s="96"/>
      <c r="K479" s="77"/>
      <c r="L479" s="101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53"/>
      <c r="F480" s="154"/>
      <c r="G480" s="117"/>
      <c r="H480" s="295"/>
      <c r="I480" s="103">
        <f t="shared" si="39"/>
        <v>0</v>
      </c>
      <c r="J480" s="96"/>
      <c r="K480" s="77"/>
      <c r="L480" s="101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53"/>
      <c r="F481" s="154"/>
      <c r="G481" s="117"/>
      <c r="H481" s="295"/>
      <c r="I481" s="103">
        <f t="shared" si="39"/>
        <v>0</v>
      </c>
      <c r="J481" s="96"/>
      <c r="K481" s="77"/>
      <c r="L481" s="101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53"/>
      <c r="F482" s="154"/>
      <c r="G482" s="117"/>
      <c r="H482" s="295"/>
      <c r="I482" s="103">
        <f t="shared" si="39"/>
        <v>0</v>
      </c>
      <c r="J482" s="96"/>
      <c r="K482" s="77"/>
      <c r="L482" s="101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53"/>
      <c r="F483" s="154"/>
      <c r="G483" s="117"/>
      <c r="H483" s="295"/>
      <c r="I483" s="103">
        <f t="shared" si="39"/>
        <v>0</v>
      </c>
      <c r="J483" s="96"/>
      <c r="K483" s="77"/>
      <c r="L483" s="101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53"/>
      <c r="F484" s="154"/>
      <c r="G484" s="117"/>
      <c r="H484" s="295"/>
      <c r="I484" s="103">
        <f t="shared" si="39"/>
        <v>0</v>
      </c>
      <c r="J484" s="96"/>
      <c r="K484" s="77"/>
      <c r="L484" s="101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53"/>
      <c r="F485" s="154"/>
      <c r="G485" s="117"/>
      <c r="H485" s="295"/>
      <c r="I485" s="103">
        <f t="shared" si="39"/>
        <v>0</v>
      </c>
      <c r="J485" s="96"/>
      <c r="K485" s="77"/>
      <c r="L485" s="101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53"/>
      <c r="F486" s="154"/>
      <c r="G486" s="117"/>
      <c r="H486" s="295"/>
      <c r="I486" s="103">
        <f t="shared" si="39"/>
        <v>0</v>
      </c>
      <c r="J486" s="96"/>
      <c r="K486" s="77"/>
      <c r="L486" s="101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53"/>
      <c r="F487" s="154"/>
      <c r="G487" s="117"/>
      <c r="H487" s="295"/>
      <c r="I487" s="103">
        <f t="shared" si="39"/>
        <v>0</v>
      </c>
      <c r="J487" s="96"/>
      <c r="K487" s="77"/>
      <c r="L487" s="101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53"/>
      <c r="F488" s="154"/>
      <c r="G488" s="117"/>
      <c r="H488" s="295"/>
      <c r="I488" s="103">
        <f t="shared" si="39"/>
        <v>0</v>
      </c>
      <c r="J488" s="96"/>
      <c r="K488" s="77"/>
      <c r="L488" s="101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53"/>
      <c r="F489" s="154"/>
      <c r="G489" s="117"/>
      <c r="H489" s="295"/>
      <c r="I489" s="103">
        <f t="shared" si="39"/>
        <v>0</v>
      </c>
      <c r="J489" s="96"/>
      <c r="K489" s="77"/>
      <c r="L489" s="101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53"/>
      <c r="F490" s="154"/>
      <c r="G490" s="117"/>
      <c r="H490" s="295"/>
      <c r="I490" s="103">
        <f t="shared" si="39"/>
        <v>0</v>
      </c>
      <c r="J490" s="96"/>
      <c r="K490" s="77"/>
      <c r="L490" s="101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53"/>
      <c r="F491" s="154"/>
      <c r="G491" s="117"/>
      <c r="H491" s="295"/>
      <c r="I491" s="103">
        <f t="shared" si="39"/>
        <v>0</v>
      </c>
      <c r="J491" s="96"/>
      <c r="K491" s="77"/>
      <c r="L491" s="101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53"/>
      <c r="F492" s="154"/>
      <c r="G492" s="117"/>
      <c r="H492" s="295"/>
      <c r="I492" s="103">
        <f t="shared" si="39"/>
        <v>0</v>
      </c>
      <c r="J492" s="96"/>
      <c r="K492" s="77"/>
      <c r="L492" s="101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53"/>
      <c r="F493" s="154"/>
      <c r="G493" s="117"/>
      <c r="H493" s="295"/>
      <c r="I493" s="103">
        <f t="shared" si="39"/>
        <v>0</v>
      </c>
      <c r="J493" s="96"/>
      <c r="K493" s="77"/>
      <c r="L493" s="101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53"/>
      <c r="F494" s="154"/>
      <c r="G494" s="117"/>
      <c r="H494" s="295"/>
      <c r="I494" s="103">
        <f t="shared" si="39"/>
        <v>0</v>
      </c>
      <c r="J494" s="96"/>
      <c r="K494" s="77"/>
      <c r="L494" s="101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53"/>
      <c r="F495" s="154"/>
      <c r="G495" s="117"/>
      <c r="H495" s="295"/>
      <c r="I495" s="103">
        <f t="shared" si="39"/>
        <v>0</v>
      </c>
      <c r="J495" s="96"/>
      <c r="K495" s="77"/>
      <c r="L495" s="101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53"/>
      <c r="F496" s="154"/>
      <c r="G496" s="117"/>
      <c r="H496" s="295"/>
      <c r="I496" s="103">
        <f t="shared" si="39"/>
        <v>0</v>
      </c>
      <c r="J496" s="96"/>
      <c r="K496" s="77"/>
      <c r="L496" s="101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53"/>
      <c r="F497" s="154"/>
      <c r="G497" s="117"/>
      <c r="H497" s="295"/>
      <c r="I497" s="103">
        <f t="shared" si="39"/>
        <v>0</v>
      </c>
      <c r="J497" s="96"/>
      <c r="K497" s="77"/>
      <c r="L497" s="101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53"/>
      <c r="F498" s="154"/>
      <c r="G498" s="117"/>
      <c r="H498" s="295"/>
      <c r="I498" s="103">
        <f t="shared" si="39"/>
        <v>0</v>
      </c>
      <c r="J498" s="96"/>
      <c r="K498" s="77"/>
      <c r="L498" s="101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53"/>
      <c r="F499" s="154"/>
      <c r="G499" s="117"/>
      <c r="H499" s="295"/>
      <c r="I499" s="103">
        <f t="shared" si="39"/>
        <v>0</v>
      </c>
      <c r="J499" s="96"/>
      <c r="K499" s="77"/>
      <c r="L499" s="101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53"/>
      <c r="F500" s="154"/>
      <c r="G500" s="117"/>
      <c r="H500" s="295"/>
      <c r="I500" s="103">
        <f t="shared" si="39"/>
        <v>0</v>
      </c>
      <c r="J500" s="96"/>
      <c r="K500" s="77"/>
      <c r="L500" s="101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53"/>
      <c r="F501" s="154"/>
      <c r="G501" s="117"/>
      <c r="H501" s="295"/>
      <c r="I501" s="103">
        <f t="shared" si="39"/>
        <v>0</v>
      </c>
      <c r="J501" s="96"/>
      <c r="K501" s="77"/>
      <c r="L501" s="101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53"/>
      <c r="F502" s="154"/>
      <c r="G502" s="117"/>
      <c r="H502" s="295"/>
      <c r="I502" s="103">
        <f t="shared" si="39"/>
        <v>0</v>
      </c>
      <c r="J502" s="96"/>
      <c r="K502" s="77"/>
      <c r="L502" s="101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53"/>
      <c r="F503" s="154"/>
      <c r="G503" s="117"/>
      <c r="H503" s="295"/>
      <c r="I503" s="103">
        <f t="shared" si="39"/>
        <v>0</v>
      </c>
      <c r="J503" s="96"/>
      <c r="K503" s="77"/>
      <c r="L503" s="101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53"/>
      <c r="F504" s="154"/>
      <c r="G504" s="117"/>
      <c r="H504" s="295"/>
      <c r="I504" s="103">
        <f t="shared" si="39"/>
        <v>0</v>
      </c>
      <c r="J504" s="96"/>
      <c r="K504" s="77"/>
      <c r="L504" s="101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53"/>
      <c r="F505" s="154"/>
      <c r="G505" s="117"/>
      <c r="H505" s="295"/>
      <c r="I505" s="103">
        <f t="shared" si="39"/>
        <v>0</v>
      </c>
      <c r="J505" s="96"/>
      <c r="K505" s="77"/>
      <c r="L505" s="101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53"/>
      <c r="F506" s="154"/>
      <c r="G506" s="117"/>
      <c r="H506" s="295"/>
      <c r="I506" s="103">
        <f t="shared" si="39"/>
        <v>0</v>
      </c>
      <c r="J506" s="96"/>
      <c r="K506" s="77"/>
      <c r="L506" s="101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53"/>
      <c r="F507" s="154"/>
      <c r="G507" s="117"/>
      <c r="H507" s="295"/>
      <c r="I507" s="103">
        <f t="shared" si="39"/>
        <v>0</v>
      </c>
      <c r="J507" s="96"/>
      <c r="K507" s="77"/>
      <c r="L507" s="101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53"/>
      <c r="F508" s="154"/>
      <c r="G508" s="117"/>
      <c r="H508" s="295"/>
      <c r="I508" s="103">
        <f t="shared" si="39"/>
        <v>0</v>
      </c>
      <c r="J508" s="96"/>
      <c r="K508" s="77"/>
      <c r="L508" s="101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53"/>
      <c r="F509" s="154"/>
      <c r="G509" s="117"/>
      <c r="H509" s="295"/>
      <c r="I509" s="103">
        <f t="shared" si="39"/>
        <v>0</v>
      </c>
      <c r="J509" s="96"/>
      <c r="K509" s="77"/>
      <c r="L509" s="101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53"/>
      <c r="F510" s="154"/>
      <c r="G510" s="117"/>
      <c r="H510" s="295"/>
      <c r="I510" s="103">
        <f t="shared" si="39"/>
        <v>0</v>
      </c>
      <c r="J510" s="96"/>
      <c r="K510" s="77"/>
      <c r="L510" s="101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53"/>
      <c r="F511" s="154"/>
      <c r="G511" s="117"/>
      <c r="H511" s="295"/>
      <c r="I511" s="103">
        <f t="shared" si="39"/>
        <v>0</v>
      </c>
      <c r="J511" s="96"/>
      <c r="K511" s="77"/>
      <c r="L511" s="101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53"/>
      <c r="F512" s="154"/>
      <c r="G512" s="117"/>
      <c r="H512" s="295"/>
      <c r="I512" s="103">
        <f t="shared" si="39"/>
        <v>0</v>
      </c>
      <c r="J512" s="96"/>
      <c r="K512" s="77"/>
      <c r="L512" s="101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53"/>
      <c r="F513" s="154"/>
      <c r="G513" s="117"/>
      <c r="H513" s="295"/>
      <c r="I513" s="103">
        <f t="shared" si="39"/>
        <v>0</v>
      </c>
      <c r="J513" s="96"/>
      <c r="K513" s="77"/>
      <c r="L513" s="101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53"/>
      <c r="F514" s="154"/>
      <c r="G514" s="117"/>
      <c r="H514" s="295"/>
      <c r="I514" s="103">
        <f t="shared" si="39"/>
        <v>0</v>
      </c>
      <c r="J514" s="96"/>
      <c r="K514" s="77"/>
      <c r="L514" s="101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53"/>
      <c r="F515" s="154"/>
      <c r="G515" s="117"/>
      <c r="H515" s="295"/>
      <c r="I515" s="103">
        <f t="shared" si="39"/>
        <v>0</v>
      </c>
      <c r="J515" s="96"/>
      <c r="K515" s="77"/>
      <c r="L515" s="101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53"/>
      <c r="F516" s="154"/>
      <c r="G516" s="117"/>
      <c r="H516" s="295"/>
      <c r="I516" s="103">
        <f t="shared" si="39"/>
        <v>0</v>
      </c>
      <c r="J516" s="96"/>
      <c r="K516" s="77"/>
      <c r="L516" s="101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53"/>
      <c r="F517" s="154"/>
      <c r="G517" s="117"/>
      <c r="H517" s="295"/>
      <c r="I517" s="103">
        <f t="shared" si="39"/>
        <v>0</v>
      </c>
      <c r="J517" s="96"/>
      <c r="K517" s="77"/>
      <c r="L517" s="101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53"/>
      <c r="F518" s="154"/>
      <c r="G518" s="117"/>
      <c r="H518" s="295"/>
      <c r="I518" s="103">
        <f t="shared" si="39"/>
        <v>0</v>
      </c>
      <c r="J518" s="96"/>
      <c r="K518" s="77"/>
      <c r="L518" s="101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53"/>
      <c r="F519" s="154"/>
      <c r="G519" s="117"/>
      <c r="H519" s="295"/>
      <c r="I519" s="103">
        <f t="shared" si="39"/>
        <v>0</v>
      </c>
      <c r="J519" s="96"/>
      <c r="K519" s="77"/>
      <c r="L519" s="101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53"/>
      <c r="F520" s="154"/>
      <c r="G520" s="117"/>
      <c r="H520" s="295"/>
      <c r="I520" s="103">
        <f t="shared" ref="I520:I583" si="44">IF(H520="",0,IF(VLOOKUP(H520,會計科目表,2,FALSE)="Y",VLOOKUP(H520,會計科目表,3,FALSE),"●此項目尚未啟用"))</f>
        <v>0</v>
      </c>
      <c r="J520" s="96"/>
      <c r="K520" s="77"/>
      <c r="L520" s="101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53"/>
      <c r="F521" s="154"/>
      <c r="G521" s="117"/>
      <c r="H521" s="295"/>
      <c r="I521" s="103">
        <f t="shared" si="44"/>
        <v>0</v>
      </c>
      <c r="J521" s="96"/>
      <c r="K521" s="77"/>
      <c r="L521" s="101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53"/>
      <c r="F522" s="154"/>
      <c r="G522" s="117"/>
      <c r="H522" s="295"/>
      <c r="I522" s="103">
        <f t="shared" si="44"/>
        <v>0</v>
      </c>
      <c r="J522" s="96"/>
      <c r="K522" s="77"/>
      <c r="L522" s="101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53"/>
      <c r="F523" s="154"/>
      <c r="G523" s="117"/>
      <c r="H523" s="295"/>
      <c r="I523" s="103">
        <f t="shared" si="44"/>
        <v>0</v>
      </c>
      <c r="J523" s="96"/>
      <c r="K523" s="77"/>
      <c r="L523" s="101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53"/>
      <c r="F524" s="154"/>
      <c r="G524" s="117"/>
      <c r="H524" s="295"/>
      <c r="I524" s="103">
        <f t="shared" si="44"/>
        <v>0</v>
      </c>
      <c r="J524" s="96"/>
      <c r="K524" s="77"/>
      <c r="L524" s="101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53"/>
      <c r="F525" s="154"/>
      <c r="G525" s="117"/>
      <c r="H525" s="295"/>
      <c r="I525" s="103">
        <f t="shared" si="44"/>
        <v>0</v>
      </c>
      <c r="J525" s="96"/>
      <c r="K525" s="77"/>
      <c r="L525" s="101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53"/>
      <c r="F526" s="154"/>
      <c r="G526" s="117"/>
      <c r="H526" s="295"/>
      <c r="I526" s="103">
        <f t="shared" si="44"/>
        <v>0</v>
      </c>
      <c r="J526" s="96"/>
      <c r="K526" s="77"/>
      <c r="L526" s="101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53"/>
      <c r="F527" s="154"/>
      <c r="G527" s="117"/>
      <c r="H527" s="295"/>
      <c r="I527" s="103">
        <f t="shared" si="44"/>
        <v>0</v>
      </c>
      <c r="J527" s="96"/>
      <c r="K527" s="77"/>
      <c r="L527" s="101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53"/>
      <c r="F528" s="154"/>
      <c r="G528" s="117"/>
      <c r="H528" s="295"/>
      <c r="I528" s="103">
        <f t="shared" si="44"/>
        <v>0</v>
      </c>
      <c r="J528" s="96"/>
      <c r="K528" s="77"/>
      <c r="L528" s="101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53"/>
      <c r="F529" s="154"/>
      <c r="G529" s="117"/>
      <c r="H529" s="295"/>
      <c r="I529" s="103">
        <f t="shared" si="44"/>
        <v>0</v>
      </c>
      <c r="J529" s="96"/>
      <c r="K529" s="77"/>
      <c r="L529" s="101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53"/>
      <c r="F530" s="154"/>
      <c r="G530" s="117"/>
      <c r="H530" s="295"/>
      <c r="I530" s="103">
        <f t="shared" si="44"/>
        <v>0</v>
      </c>
      <c r="J530" s="96"/>
      <c r="K530" s="77"/>
      <c r="L530" s="101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53"/>
      <c r="F531" s="154"/>
      <c r="G531" s="117"/>
      <c r="H531" s="295"/>
      <c r="I531" s="103">
        <f t="shared" si="44"/>
        <v>0</v>
      </c>
      <c r="J531" s="96"/>
      <c r="K531" s="77"/>
      <c r="L531" s="101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53"/>
      <c r="F532" s="154"/>
      <c r="G532" s="117"/>
      <c r="H532" s="295"/>
      <c r="I532" s="103">
        <f t="shared" si="44"/>
        <v>0</v>
      </c>
      <c r="J532" s="96"/>
      <c r="K532" s="77"/>
      <c r="L532" s="101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53"/>
      <c r="F533" s="154"/>
      <c r="G533" s="117"/>
      <c r="H533" s="295"/>
      <c r="I533" s="103">
        <f t="shared" si="44"/>
        <v>0</v>
      </c>
      <c r="J533" s="96"/>
      <c r="K533" s="77"/>
      <c r="L533" s="101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53"/>
      <c r="F534" s="154"/>
      <c r="G534" s="117"/>
      <c r="H534" s="295"/>
      <c r="I534" s="103">
        <f t="shared" si="44"/>
        <v>0</v>
      </c>
      <c r="J534" s="96"/>
      <c r="K534" s="77"/>
      <c r="L534" s="101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53"/>
      <c r="F535" s="154"/>
      <c r="G535" s="117"/>
      <c r="H535" s="295"/>
      <c r="I535" s="103">
        <f t="shared" si="44"/>
        <v>0</v>
      </c>
      <c r="J535" s="96"/>
      <c r="K535" s="77"/>
      <c r="L535" s="101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53"/>
      <c r="F536" s="154"/>
      <c r="G536" s="117"/>
      <c r="H536" s="295"/>
      <c r="I536" s="103">
        <f t="shared" si="44"/>
        <v>0</v>
      </c>
      <c r="J536" s="96"/>
      <c r="K536" s="77"/>
      <c r="L536" s="101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53"/>
      <c r="F537" s="154"/>
      <c r="G537" s="117"/>
      <c r="H537" s="295"/>
      <c r="I537" s="103">
        <f t="shared" si="44"/>
        <v>0</v>
      </c>
      <c r="J537" s="96"/>
      <c r="K537" s="77"/>
      <c r="L537" s="101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53"/>
      <c r="F538" s="154"/>
      <c r="G538" s="117"/>
      <c r="H538" s="295"/>
      <c r="I538" s="103">
        <f t="shared" si="44"/>
        <v>0</v>
      </c>
      <c r="J538" s="96"/>
      <c r="K538" s="77"/>
      <c r="L538" s="101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53"/>
      <c r="F539" s="154"/>
      <c r="G539" s="117"/>
      <c r="H539" s="295"/>
      <c r="I539" s="103">
        <f t="shared" si="44"/>
        <v>0</v>
      </c>
      <c r="J539" s="96"/>
      <c r="K539" s="77"/>
      <c r="L539" s="101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53"/>
      <c r="F540" s="154"/>
      <c r="G540" s="117"/>
      <c r="H540" s="295"/>
      <c r="I540" s="103">
        <f t="shared" si="44"/>
        <v>0</v>
      </c>
      <c r="J540" s="96"/>
      <c r="K540" s="77"/>
      <c r="L540" s="101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53"/>
      <c r="F541" s="154"/>
      <c r="G541" s="117"/>
      <c r="H541" s="295"/>
      <c r="I541" s="103">
        <f t="shared" si="44"/>
        <v>0</v>
      </c>
      <c r="J541" s="96"/>
      <c r="K541" s="77"/>
      <c r="L541" s="101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53"/>
      <c r="F542" s="154"/>
      <c r="G542" s="117"/>
      <c r="H542" s="295"/>
      <c r="I542" s="103">
        <f t="shared" si="44"/>
        <v>0</v>
      </c>
      <c r="J542" s="96"/>
      <c r="K542" s="77"/>
      <c r="L542" s="101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53"/>
      <c r="F543" s="154"/>
      <c r="G543" s="117"/>
      <c r="H543" s="295"/>
      <c r="I543" s="103">
        <f t="shared" si="44"/>
        <v>0</v>
      </c>
      <c r="J543" s="96"/>
      <c r="K543" s="77"/>
      <c r="L543" s="101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53"/>
      <c r="F544" s="154"/>
      <c r="G544" s="117"/>
      <c r="H544" s="295"/>
      <c r="I544" s="103">
        <f t="shared" si="44"/>
        <v>0</v>
      </c>
      <c r="J544" s="96"/>
      <c r="K544" s="77"/>
      <c r="L544" s="101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53"/>
      <c r="F545" s="154"/>
      <c r="G545" s="117"/>
      <c r="H545" s="295"/>
      <c r="I545" s="103">
        <f t="shared" si="44"/>
        <v>0</v>
      </c>
      <c r="J545" s="96"/>
      <c r="K545" s="77"/>
      <c r="L545" s="101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53"/>
      <c r="F546" s="154"/>
      <c r="G546" s="117"/>
      <c r="H546" s="295"/>
      <c r="I546" s="103">
        <f t="shared" si="44"/>
        <v>0</v>
      </c>
      <c r="J546" s="96"/>
      <c r="K546" s="77"/>
      <c r="L546" s="101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53"/>
      <c r="F547" s="154"/>
      <c r="G547" s="117"/>
      <c r="H547" s="295"/>
      <c r="I547" s="103">
        <f t="shared" si="44"/>
        <v>0</v>
      </c>
      <c r="J547" s="96"/>
      <c r="K547" s="77"/>
      <c r="L547" s="101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53"/>
      <c r="F548" s="154"/>
      <c r="G548" s="117"/>
      <c r="H548" s="295"/>
      <c r="I548" s="103">
        <f t="shared" si="44"/>
        <v>0</v>
      </c>
      <c r="J548" s="96"/>
      <c r="K548" s="77"/>
      <c r="L548" s="101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53"/>
      <c r="F549" s="154"/>
      <c r="G549" s="117"/>
      <c r="H549" s="295"/>
      <c r="I549" s="103">
        <f t="shared" si="44"/>
        <v>0</v>
      </c>
      <c r="J549" s="96"/>
      <c r="K549" s="77"/>
      <c r="L549" s="101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53"/>
      <c r="F550" s="154"/>
      <c r="G550" s="117"/>
      <c r="H550" s="295"/>
      <c r="I550" s="103">
        <f t="shared" si="44"/>
        <v>0</v>
      </c>
      <c r="J550" s="96"/>
      <c r="K550" s="77"/>
      <c r="L550" s="101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53"/>
      <c r="F551" s="154"/>
      <c r="G551" s="117"/>
      <c r="H551" s="295"/>
      <c r="I551" s="103">
        <f t="shared" si="44"/>
        <v>0</v>
      </c>
      <c r="J551" s="96"/>
      <c r="K551" s="77"/>
      <c r="L551" s="101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53"/>
      <c r="F552" s="154"/>
      <c r="G552" s="117"/>
      <c r="H552" s="295"/>
      <c r="I552" s="103">
        <f t="shared" si="44"/>
        <v>0</v>
      </c>
      <c r="J552" s="96"/>
      <c r="K552" s="77"/>
      <c r="L552" s="101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53"/>
      <c r="F553" s="154"/>
      <c r="G553" s="117"/>
      <c r="H553" s="295"/>
      <c r="I553" s="103">
        <f t="shared" si="44"/>
        <v>0</v>
      </c>
      <c r="J553" s="96"/>
      <c r="K553" s="77"/>
      <c r="L553" s="101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53"/>
      <c r="F554" s="154"/>
      <c r="G554" s="117"/>
      <c r="H554" s="295"/>
      <c r="I554" s="103">
        <f t="shared" si="44"/>
        <v>0</v>
      </c>
      <c r="J554" s="96"/>
      <c r="K554" s="77"/>
      <c r="L554" s="101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53"/>
      <c r="F555" s="154"/>
      <c r="G555" s="117"/>
      <c r="H555" s="295"/>
      <c r="I555" s="103">
        <f t="shared" si="44"/>
        <v>0</v>
      </c>
      <c r="J555" s="96"/>
      <c r="K555" s="77"/>
      <c r="L555" s="101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53"/>
      <c r="F556" s="154"/>
      <c r="G556" s="117"/>
      <c r="H556" s="295"/>
      <c r="I556" s="103">
        <f t="shared" si="44"/>
        <v>0</v>
      </c>
      <c r="J556" s="96"/>
      <c r="K556" s="77"/>
      <c r="L556" s="101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53"/>
      <c r="F557" s="154"/>
      <c r="G557" s="117"/>
      <c r="H557" s="295"/>
      <c r="I557" s="103">
        <f t="shared" si="44"/>
        <v>0</v>
      </c>
      <c r="J557" s="96"/>
      <c r="K557" s="77"/>
      <c r="L557" s="101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53"/>
      <c r="F558" s="154"/>
      <c r="G558" s="117"/>
      <c r="H558" s="295"/>
      <c r="I558" s="103">
        <f t="shared" si="44"/>
        <v>0</v>
      </c>
      <c r="J558" s="96"/>
      <c r="K558" s="77"/>
      <c r="L558" s="101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53"/>
      <c r="F559" s="154"/>
      <c r="G559" s="117"/>
      <c r="H559" s="295"/>
      <c r="I559" s="103">
        <f t="shared" si="44"/>
        <v>0</v>
      </c>
      <c r="J559" s="96"/>
      <c r="K559" s="77"/>
      <c r="L559" s="101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53"/>
      <c r="F560" s="154"/>
      <c r="G560" s="117"/>
      <c r="H560" s="295"/>
      <c r="I560" s="103">
        <f t="shared" si="44"/>
        <v>0</v>
      </c>
      <c r="J560" s="96"/>
      <c r="K560" s="77"/>
      <c r="L560" s="101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53"/>
      <c r="F561" s="154"/>
      <c r="G561" s="117"/>
      <c r="H561" s="295"/>
      <c r="I561" s="103">
        <f t="shared" si="44"/>
        <v>0</v>
      </c>
      <c r="J561" s="96"/>
      <c r="K561" s="77"/>
      <c r="L561" s="101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53"/>
      <c r="F562" s="154"/>
      <c r="G562" s="117"/>
      <c r="H562" s="295"/>
      <c r="I562" s="103">
        <f t="shared" si="44"/>
        <v>0</v>
      </c>
      <c r="J562" s="96"/>
      <c r="K562" s="77"/>
      <c r="L562" s="101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53"/>
      <c r="F563" s="154"/>
      <c r="G563" s="117"/>
      <c r="H563" s="295"/>
      <c r="I563" s="103">
        <f t="shared" si="44"/>
        <v>0</v>
      </c>
      <c r="J563" s="96"/>
      <c r="K563" s="77"/>
      <c r="L563" s="101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53"/>
      <c r="F564" s="154"/>
      <c r="G564" s="117"/>
      <c r="H564" s="295"/>
      <c r="I564" s="103">
        <f t="shared" si="44"/>
        <v>0</v>
      </c>
      <c r="J564" s="96"/>
      <c r="K564" s="77"/>
      <c r="L564" s="101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53"/>
      <c r="F565" s="154"/>
      <c r="G565" s="117"/>
      <c r="H565" s="295"/>
      <c r="I565" s="103">
        <f t="shared" si="44"/>
        <v>0</v>
      </c>
      <c r="J565" s="96"/>
      <c r="K565" s="77"/>
      <c r="L565" s="101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53"/>
      <c r="F566" s="154"/>
      <c r="G566" s="117"/>
      <c r="H566" s="295"/>
      <c r="I566" s="103">
        <f t="shared" si="44"/>
        <v>0</v>
      </c>
      <c r="J566" s="96"/>
      <c r="K566" s="77"/>
      <c r="L566" s="101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53"/>
      <c r="F567" s="154"/>
      <c r="G567" s="117"/>
      <c r="H567" s="295"/>
      <c r="I567" s="103">
        <f t="shared" si="44"/>
        <v>0</v>
      </c>
      <c r="J567" s="96"/>
      <c r="K567" s="77"/>
      <c r="L567" s="101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53"/>
      <c r="F568" s="154"/>
      <c r="G568" s="117"/>
      <c r="H568" s="295"/>
      <c r="I568" s="103">
        <f t="shared" si="44"/>
        <v>0</v>
      </c>
      <c r="J568" s="96"/>
      <c r="K568" s="77"/>
      <c r="L568" s="101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53"/>
      <c r="F569" s="154"/>
      <c r="G569" s="117"/>
      <c r="H569" s="295"/>
      <c r="I569" s="103">
        <f t="shared" si="44"/>
        <v>0</v>
      </c>
      <c r="J569" s="96"/>
      <c r="K569" s="77"/>
      <c r="L569" s="101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53"/>
      <c r="F570" s="154"/>
      <c r="G570" s="117"/>
      <c r="H570" s="295"/>
      <c r="I570" s="103">
        <f t="shared" si="44"/>
        <v>0</v>
      </c>
      <c r="J570" s="96"/>
      <c r="K570" s="77"/>
      <c r="L570" s="101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53"/>
      <c r="F571" s="154"/>
      <c r="G571" s="117"/>
      <c r="H571" s="295"/>
      <c r="I571" s="103">
        <f t="shared" si="44"/>
        <v>0</v>
      </c>
      <c r="J571" s="96"/>
      <c r="K571" s="77"/>
      <c r="L571" s="101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53"/>
      <c r="F572" s="154"/>
      <c r="G572" s="117"/>
      <c r="H572" s="295"/>
      <c r="I572" s="103">
        <f t="shared" si="44"/>
        <v>0</v>
      </c>
      <c r="J572" s="96"/>
      <c r="K572" s="77"/>
      <c r="L572" s="101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53"/>
      <c r="F573" s="154"/>
      <c r="G573" s="117"/>
      <c r="H573" s="295"/>
      <c r="I573" s="103">
        <f t="shared" si="44"/>
        <v>0</v>
      </c>
      <c r="J573" s="96"/>
      <c r="K573" s="77"/>
      <c r="L573" s="101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53"/>
      <c r="F574" s="154"/>
      <c r="G574" s="117"/>
      <c r="H574" s="295"/>
      <c r="I574" s="103">
        <f t="shared" si="44"/>
        <v>0</v>
      </c>
      <c r="J574" s="96"/>
      <c r="K574" s="77"/>
      <c r="L574" s="101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53"/>
      <c r="F575" s="154"/>
      <c r="G575" s="117"/>
      <c r="H575" s="295"/>
      <c r="I575" s="103">
        <f t="shared" si="44"/>
        <v>0</v>
      </c>
      <c r="J575" s="96"/>
      <c r="K575" s="77"/>
      <c r="L575" s="101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53"/>
      <c r="F576" s="154"/>
      <c r="G576" s="117"/>
      <c r="H576" s="295"/>
      <c r="I576" s="103">
        <f t="shared" si="44"/>
        <v>0</v>
      </c>
      <c r="J576" s="96"/>
      <c r="K576" s="77"/>
      <c r="L576" s="101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53"/>
      <c r="F577" s="154"/>
      <c r="G577" s="117"/>
      <c r="H577" s="295"/>
      <c r="I577" s="103">
        <f t="shared" si="44"/>
        <v>0</v>
      </c>
      <c r="J577" s="96"/>
      <c r="K577" s="77"/>
      <c r="L577" s="101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53"/>
      <c r="F578" s="154"/>
      <c r="G578" s="117"/>
      <c r="H578" s="295"/>
      <c r="I578" s="103">
        <f t="shared" si="44"/>
        <v>0</v>
      </c>
      <c r="J578" s="96"/>
      <c r="K578" s="77"/>
      <c r="L578" s="101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53"/>
      <c r="F579" s="154"/>
      <c r="G579" s="117"/>
      <c r="H579" s="295"/>
      <c r="I579" s="103">
        <f t="shared" si="44"/>
        <v>0</v>
      </c>
      <c r="J579" s="96"/>
      <c r="K579" s="77"/>
      <c r="L579" s="101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53"/>
      <c r="F580" s="154"/>
      <c r="G580" s="117"/>
      <c r="H580" s="295"/>
      <c r="I580" s="103">
        <f t="shared" si="44"/>
        <v>0</v>
      </c>
      <c r="J580" s="96"/>
      <c r="K580" s="77"/>
      <c r="L580" s="101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53"/>
      <c r="F581" s="154"/>
      <c r="G581" s="117"/>
      <c r="H581" s="295"/>
      <c r="I581" s="103">
        <f t="shared" si="44"/>
        <v>0</v>
      </c>
      <c r="J581" s="96"/>
      <c r="K581" s="77"/>
      <c r="L581" s="101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53"/>
      <c r="F582" s="154"/>
      <c r="G582" s="117"/>
      <c r="H582" s="295"/>
      <c r="I582" s="103">
        <f t="shared" si="44"/>
        <v>0</v>
      </c>
      <c r="J582" s="96"/>
      <c r="K582" s="77"/>
      <c r="L582" s="101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53"/>
      <c r="F583" s="154"/>
      <c r="G583" s="117"/>
      <c r="H583" s="295"/>
      <c r="I583" s="103">
        <f t="shared" si="44"/>
        <v>0</v>
      </c>
      <c r="J583" s="96"/>
      <c r="K583" s="77"/>
      <c r="L583" s="101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53"/>
      <c r="F584" s="154"/>
      <c r="G584" s="117"/>
      <c r="H584" s="295"/>
      <c r="I584" s="103">
        <f t="shared" ref="I584:I647" si="49">IF(H584="",0,IF(VLOOKUP(H584,會計科目表,2,FALSE)="Y",VLOOKUP(H584,會計科目表,3,FALSE),"●此項目尚未啟用"))</f>
        <v>0</v>
      </c>
      <c r="J584" s="96"/>
      <c r="K584" s="77"/>
      <c r="L584" s="101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53"/>
      <c r="F585" s="154"/>
      <c r="G585" s="117"/>
      <c r="H585" s="295"/>
      <c r="I585" s="103">
        <f t="shared" si="49"/>
        <v>0</v>
      </c>
      <c r="J585" s="96"/>
      <c r="K585" s="77"/>
      <c r="L585" s="101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53"/>
      <c r="F586" s="154"/>
      <c r="G586" s="117"/>
      <c r="H586" s="295"/>
      <c r="I586" s="103">
        <f t="shared" si="49"/>
        <v>0</v>
      </c>
      <c r="J586" s="96"/>
      <c r="K586" s="77"/>
      <c r="L586" s="101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53"/>
      <c r="F587" s="154"/>
      <c r="G587" s="117"/>
      <c r="H587" s="295"/>
      <c r="I587" s="103">
        <f t="shared" si="49"/>
        <v>0</v>
      </c>
      <c r="J587" s="96"/>
      <c r="K587" s="77"/>
      <c r="L587" s="101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53"/>
      <c r="F588" s="154"/>
      <c r="G588" s="117"/>
      <c r="H588" s="295"/>
      <c r="I588" s="103">
        <f t="shared" si="49"/>
        <v>0</v>
      </c>
      <c r="J588" s="96"/>
      <c r="K588" s="77"/>
      <c r="L588" s="101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53"/>
      <c r="F589" s="154"/>
      <c r="G589" s="117"/>
      <c r="H589" s="295"/>
      <c r="I589" s="103">
        <f t="shared" si="49"/>
        <v>0</v>
      </c>
      <c r="J589" s="96"/>
      <c r="K589" s="77"/>
      <c r="L589" s="101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53"/>
      <c r="F590" s="154"/>
      <c r="G590" s="117"/>
      <c r="H590" s="295"/>
      <c r="I590" s="103">
        <f t="shared" si="49"/>
        <v>0</v>
      </c>
      <c r="J590" s="96"/>
      <c r="K590" s="77"/>
      <c r="L590" s="101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53"/>
      <c r="F591" s="154"/>
      <c r="G591" s="117"/>
      <c r="H591" s="295"/>
      <c r="I591" s="103">
        <f t="shared" si="49"/>
        <v>0</v>
      </c>
      <c r="J591" s="96"/>
      <c r="K591" s="77"/>
      <c r="L591" s="101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53"/>
      <c r="F592" s="154"/>
      <c r="G592" s="117"/>
      <c r="H592" s="295"/>
      <c r="I592" s="103">
        <f t="shared" si="49"/>
        <v>0</v>
      </c>
      <c r="J592" s="96"/>
      <c r="K592" s="77"/>
      <c r="L592" s="101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53"/>
      <c r="F593" s="154"/>
      <c r="G593" s="117"/>
      <c r="H593" s="295"/>
      <c r="I593" s="103">
        <f t="shared" si="49"/>
        <v>0</v>
      </c>
      <c r="J593" s="96"/>
      <c r="K593" s="77"/>
      <c r="L593" s="101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53"/>
      <c r="F594" s="154"/>
      <c r="G594" s="117"/>
      <c r="H594" s="295"/>
      <c r="I594" s="103">
        <f t="shared" si="49"/>
        <v>0</v>
      </c>
      <c r="J594" s="96"/>
      <c r="K594" s="77"/>
      <c r="L594" s="101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53"/>
      <c r="F595" s="154"/>
      <c r="G595" s="117"/>
      <c r="H595" s="295"/>
      <c r="I595" s="103">
        <f t="shared" si="49"/>
        <v>0</v>
      </c>
      <c r="J595" s="96"/>
      <c r="K595" s="77"/>
      <c r="L595" s="101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53"/>
      <c r="F596" s="154"/>
      <c r="G596" s="117"/>
      <c r="H596" s="295"/>
      <c r="I596" s="103">
        <f t="shared" si="49"/>
        <v>0</v>
      </c>
      <c r="J596" s="96"/>
      <c r="K596" s="77"/>
      <c r="L596" s="101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53"/>
      <c r="F597" s="154"/>
      <c r="G597" s="117"/>
      <c r="H597" s="295"/>
      <c r="I597" s="103">
        <f t="shared" si="49"/>
        <v>0</v>
      </c>
      <c r="J597" s="96"/>
      <c r="K597" s="77"/>
      <c r="L597" s="101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53"/>
      <c r="F598" s="154"/>
      <c r="G598" s="117"/>
      <c r="H598" s="295"/>
      <c r="I598" s="103">
        <f t="shared" si="49"/>
        <v>0</v>
      </c>
      <c r="J598" s="96"/>
      <c r="K598" s="77"/>
      <c r="L598" s="101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53"/>
      <c r="F599" s="154"/>
      <c r="G599" s="117"/>
      <c r="H599" s="295"/>
      <c r="I599" s="103">
        <f t="shared" si="49"/>
        <v>0</v>
      </c>
      <c r="J599" s="96"/>
      <c r="K599" s="77"/>
      <c r="L599" s="101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53"/>
      <c r="F600" s="154"/>
      <c r="G600" s="117"/>
      <c r="H600" s="295"/>
      <c r="I600" s="103">
        <f t="shared" si="49"/>
        <v>0</v>
      </c>
      <c r="J600" s="96"/>
      <c r="K600" s="77"/>
      <c r="L600" s="101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53"/>
      <c r="F601" s="154"/>
      <c r="G601" s="117"/>
      <c r="H601" s="295"/>
      <c r="I601" s="103">
        <f t="shared" si="49"/>
        <v>0</v>
      </c>
      <c r="J601" s="96"/>
      <c r="K601" s="77"/>
      <c r="L601" s="101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53"/>
      <c r="F602" s="154"/>
      <c r="G602" s="117"/>
      <c r="H602" s="295"/>
      <c r="I602" s="103">
        <f t="shared" si="49"/>
        <v>0</v>
      </c>
      <c r="J602" s="96"/>
      <c r="K602" s="77"/>
      <c r="L602" s="101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53"/>
      <c r="F603" s="154"/>
      <c r="G603" s="117"/>
      <c r="H603" s="295"/>
      <c r="I603" s="103">
        <f t="shared" si="49"/>
        <v>0</v>
      </c>
      <c r="J603" s="96"/>
      <c r="K603" s="77"/>
      <c r="L603" s="101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53"/>
      <c r="F604" s="154"/>
      <c r="G604" s="117"/>
      <c r="H604" s="295"/>
      <c r="I604" s="103">
        <f t="shared" si="49"/>
        <v>0</v>
      </c>
      <c r="J604" s="96"/>
      <c r="K604" s="77"/>
      <c r="L604" s="101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53"/>
      <c r="F605" s="154"/>
      <c r="G605" s="117"/>
      <c r="H605" s="295"/>
      <c r="I605" s="103">
        <f t="shared" si="49"/>
        <v>0</v>
      </c>
      <c r="J605" s="96"/>
      <c r="K605" s="77"/>
      <c r="L605" s="101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53"/>
      <c r="F606" s="154"/>
      <c r="G606" s="117"/>
      <c r="H606" s="295"/>
      <c r="I606" s="103">
        <f t="shared" si="49"/>
        <v>0</v>
      </c>
      <c r="J606" s="96"/>
      <c r="K606" s="77"/>
      <c r="L606" s="101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53"/>
      <c r="F607" s="154"/>
      <c r="G607" s="117"/>
      <c r="H607" s="295"/>
      <c r="I607" s="103">
        <f t="shared" si="49"/>
        <v>0</v>
      </c>
      <c r="J607" s="96"/>
      <c r="K607" s="77"/>
      <c r="L607" s="101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53"/>
      <c r="F608" s="154"/>
      <c r="G608" s="117"/>
      <c r="H608" s="295"/>
      <c r="I608" s="103">
        <f t="shared" si="49"/>
        <v>0</v>
      </c>
      <c r="J608" s="96"/>
      <c r="K608" s="77"/>
      <c r="L608" s="101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53"/>
      <c r="F609" s="154"/>
      <c r="G609" s="117"/>
      <c r="H609" s="295"/>
      <c r="I609" s="103">
        <f t="shared" si="49"/>
        <v>0</v>
      </c>
      <c r="J609" s="96"/>
      <c r="K609" s="77"/>
      <c r="L609" s="101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53"/>
      <c r="F610" s="154"/>
      <c r="G610" s="117"/>
      <c r="H610" s="295"/>
      <c r="I610" s="103">
        <f t="shared" si="49"/>
        <v>0</v>
      </c>
      <c r="J610" s="96"/>
      <c r="K610" s="77"/>
      <c r="L610" s="101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53"/>
      <c r="F611" s="154"/>
      <c r="G611" s="117"/>
      <c r="H611" s="295"/>
      <c r="I611" s="103">
        <f t="shared" si="49"/>
        <v>0</v>
      </c>
      <c r="J611" s="96"/>
      <c r="K611" s="77"/>
      <c r="L611" s="101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53"/>
      <c r="F612" s="154"/>
      <c r="G612" s="117"/>
      <c r="H612" s="295"/>
      <c r="I612" s="103">
        <f t="shared" si="49"/>
        <v>0</v>
      </c>
      <c r="J612" s="96"/>
      <c r="K612" s="77"/>
      <c r="L612" s="101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53"/>
      <c r="F613" s="154"/>
      <c r="G613" s="117"/>
      <c r="H613" s="295"/>
      <c r="I613" s="103">
        <f t="shared" si="49"/>
        <v>0</v>
      </c>
      <c r="J613" s="96"/>
      <c r="K613" s="77"/>
      <c r="L613" s="101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53"/>
      <c r="F614" s="154"/>
      <c r="G614" s="117"/>
      <c r="H614" s="295"/>
      <c r="I614" s="103">
        <f t="shared" si="49"/>
        <v>0</v>
      </c>
      <c r="J614" s="96"/>
      <c r="K614" s="77"/>
      <c r="L614" s="101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53"/>
      <c r="F615" s="154"/>
      <c r="G615" s="117"/>
      <c r="H615" s="295"/>
      <c r="I615" s="103">
        <f t="shared" si="49"/>
        <v>0</v>
      </c>
      <c r="J615" s="96"/>
      <c r="K615" s="77"/>
      <c r="L615" s="101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53"/>
      <c r="F616" s="154"/>
      <c r="G616" s="117"/>
      <c r="H616" s="295"/>
      <c r="I616" s="103">
        <f t="shared" si="49"/>
        <v>0</v>
      </c>
      <c r="J616" s="96"/>
      <c r="K616" s="77"/>
      <c r="L616" s="101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53"/>
      <c r="F617" s="154"/>
      <c r="G617" s="117"/>
      <c r="H617" s="295"/>
      <c r="I617" s="103">
        <f t="shared" si="49"/>
        <v>0</v>
      </c>
      <c r="J617" s="96"/>
      <c r="K617" s="77"/>
      <c r="L617" s="101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53"/>
      <c r="F618" s="154"/>
      <c r="G618" s="117"/>
      <c r="H618" s="295"/>
      <c r="I618" s="103">
        <f t="shared" si="49"/>
        <v>0</v>
      </c>
      <c r="J618" s="96"/>
      <c r="K618" s="77"/>
      <c r="L618" s="101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53"/>
      <c r="F619" s="154"/>
      <c r="G619" s="117"/>
      <c r="H619" s="295"/>
      <c r="I619" s="103">
        <f t="shared" si="49"/>
        <v>0</v>
      </c>
      <c r="J619" s="96"/>
      <c r="K619" s="77"/>
      <c r="L619" s="101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53"/>
      <c r="F620" s="154"/>
      <c r="G620" s="117"/>
      <c r="H620" s="295"/>
      <c r="I620" s="103">
        <f t="shared" si="49"/>
        <v>0</v>
      </c>
      <c r="J620" s="96"/>
      <c r="K620" s="77"/>
      <c r="L620" s="101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53"/>
      <c r="F621" s="154"/>
      <c r="G621" s="117"/>
      <c r="H621" s="295"/>
      <c r="I621" s="103">
        <f t="shared" si="49"/>
        <v>0</v>
      </c>
      <c r="J621" s="96"/>
      <c r="K621" s="77"/>
      <c r="L621" s="101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53"/>
      <c r="F622" s="154"/>
      <c r="G622" s="117"/>
      <c r="H622" s="295"/>
      <c r="I622" s="103">
        <f t="shared" si="49"/>
        <v>0</v>
      </c>
      <c r="J622" s="96"/>
      <c r="K622" s="77"/>
      <c r="L622" s="101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53"/>
      <c r="F623" s="154"/>
      <c r="G623" s="117"/>
      <c r="H623" s="295"/>
      <c r="I623" s="103">
        <f t="shared" si="49"/>
        <v>0</v>
      </c>
      <c r="J623" s="96"/>
      <c r="K623" s="77"/>
      <c r="L623" s="101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53"/>
      <c r="F624" s="154"/>
      <c r="G624" s="117"/>
      <c r="H624" s="295"/>
      <c r="I624" s="103">
        <f t="shared" si="49"/>
        <v>0</v>
      </c>
      <c r="J624" s="96"/>
      <c r="K624" s="77"/>
      <c r="L624" s="101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53"/>
      <c r="F625" s="154"/>
      <c r="G625" s="117"/>
      <c r="H625" s="295"/>
      <c r="I625" s="103">
        <f t="shared" si="49"/>
        <v>0</v>
      </c>
      <c r="J625" s="96"/>
      <c r="K625" s="77"/>
      <c r="L625" s="101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53"/>
      <c r="F626" s="154"/>
      <c r="G626" s="117"/>
      <c r="H626" s="295"/>
      <c r="I626" s="103">
        <f t="shared" si="49"/>
        <v>0</v>
      </c>
      <c r="J626" s="96"/>
      <c r="K626" s="77"/>
      <c r="L626" s="101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53"/>
      <c r="F627" s="154"/>
      <c r="G627" s="117"/>
      <c r="H627" s="295"/>
      <c r="I627" s="103">
        <f t="shared" si="49"/>
        <v>0</v>
      </c>
      <c r="J627" s="96"/>
      <c r="K627" s="77"/>
      <c r="L627" s="101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53"/>
      <c r="F628" s="154"/>
      <c r="G628" s="117"/>
      <c r="H628" s="295"/>
      <c r="I628" s="103">
        <f t="shared" si="49"/>
        <v>0</v>
      </c>
      <c r="J628" s="96"/>
      <c r="K628" s="77"/>
      <c r="L628" s="101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53"/>
      <c r="F629" s="154"/>
      <c r="G629" s="117"/>
      <c r="H629" s="295"/>
      <c r="I629" s="103">
        <f t="shared" si="49"/>
        <v>0</v>
      </c>
      <c r="J629" s="96"/>
      <c r="K629" s="77"/>
      <c r="L629" s="101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53"/>
      <c r="F630" s="154"/>
      <c r="G630" s="117"/>
      <c r="H630" s="295"/>
      <c r="I630" s="103">
        <f t="shared" si="49"/>
        <v>0</v>
      </c>
      <c r="J630" s="96"/>
      <c r="K630" s="77"/>
      <c r="L630" s="101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53"/>
      <c r="F631" s="154"/>
      <c r="G631" s="117"/>
      <c r="H631" s="295"/>
      <c r="I631" s="103">
        <f t="shared" si="49"/>
        <v>0</v>
      </c>
      <c r="J631" s="96"/>
      <c r="K631" s="77"/>
      <c r="L631" s="101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53"/>
      <c r="F632" s="154"/>
      <c r="G632" s="117"/>
      <c r="H632" s="295"/>
      <c r="I632" s="103">
        <f t="shared" si="49"/>
        <v>0</v>
      </c>
      <c r="J632" s="96"/>
      <c r="K632" s="77"/>
      <c r="L632" s="101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53"/>
      <c r="F633" s="154"/>
      <c r="G633" s="117"/>
      <c r="H633" s="295"/>
      <c r="I633" s="103">
        <f t="shared" si="49"/>
        <v>0</v>
      </c>
      <c r="J633" s="96"/>
      <c r="K633" s="77"/>
      <c r="L633" s="101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53"/>
      <c r="F634" s="154"/>
      <c r="G634" s="117"/>
      <c r="H634" s="295"/>
      <c r="I634" s="103">
        <f t="shared" si="49"/>
        <v>0</v>
      </c>
      <c r="J634" s="96"/>
      <c r="K634" s="77"/>
      <c r="L634" s="101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53"/>
      <c r="F635" s="154"/>
      <c r="G635" s="117"/>
      <c r="H635" s="295"/>
      <c r="I635" s="103">
        <f t="shared" si="49"/>
        <v>0</v>
      </c>
      <c r="J635" s="96"/>
      <c r="K635" s="77"/>
      <c r="L635" s="101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53"/>
      <c r="F636" s="154"/>
      <c r="G636" s="117"/>
      <c r="H636" s="295"/>
      <c r="I636" s="103">
        <f t="shared" si="49"/>
        <v>0</v>
      </c>
      <c r="J636" s="96"/>
      <c r="K636" s="77"/>
      <c r="L636" s="101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53"/>
      <c r="F637" s="154"/>
      <c r="G637" s="117"/>
      <c r="H637" s="295"/>
      <c r="I637" s="103">
        <f t="shared" si="49"/>
        <v>0</v>
      </c>
      <c r="J637" s="96"/>
      <c r="K637" s="77"/>
      <c r="L637" s="101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53"/>
      <c r="F638" s="154"/>
      <c r="G638" s="117"/>
      <c r="H638" s="295"/>
      <c r="I638" s="103">
        <f t="shared" si="49"/>
        <v>0</v>
      </c>
      <c r="J638" s="96"/>
      <c r="K638" s="77"/>
      <c r="L638" s="101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53"/>
      <c r="F639" s="154"/>
      <c r="G639" s="117"/>
      <c r="H639" s="295"/>
      <c r="I639" s="103">
        <f t="shared" si="49"/>
        <v>0</v>
      </c>
      <c r="J639" s="96"/>
      <c r="K639" s="77"/>
      <c r="L639" s="101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53"/>
      <c r="F640" s="154"/>
      <c r="G640" s="117"/>
      <c r="H640" s="295"/>
      <c r="I640" s="103">
        <f t="shared" si="49"/>
        <v>0</v>
      </c>
      <c r="J640" s="96"/>
      <c r="K640" s="77"/>
      <c r="L640" s="101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53"/>
      <c r="F641" s="154"/>
      <c r="G641" s="117"/>
      <c r="H641" s="295"/>
      <c r="I641" s="103">
        <f t="shared" si="49"/>
        <v>0</v>
      </c>
      <c r="J641" s="96"/>
      <c r="K641" s="77"/>
      <c r="L641" s="101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53"/>
      <c r="F642" s="154"/>
      <c r="G642" s="117"/>
      <c r="H642" s="295"/>
      <c r="I642" s="103">
        <f t="shared" si="49"/>
        <v>0</v>
      </c>
      <c r="J642" s="96"/>
      <c r="K642" s="77"/>
      <c r="L642" s="101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53"/>
      <c r="F643" s="154"/>
      <c r="G643" s="117"/>
      <c r="H643" s="295"/>
      <c r="I643" s="103">
        <f t="shared" si="49"/>
        <v>0</v>
      </c>
      <c r="J643" s="96"/>
      <c r="K643" s="77"/>
      <c r="L643" s="101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53"/>
      <c r="F644" s="154"/>
      <c r="G644" s="117"/>
      <c r="H644" s="295"/>
      <c r="I644" s="103">
        <f t="shared" si="49"/>
        <v>0</v>
      </c>
      <c r="J644" s="96"/>
      <c r="K644" s="77"/>
      <c r="L644" s="101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53"/>
      <c r="F645" s="154"/>
      <c r="G645" s="117"/>
      <c r="H645" s="295"/>
      <c r="I645" s="103">
        <f t="shared" si="49"/>
        <v>0</v>
      </c>
      <c r="J645" s="96"/>
      <c r="K645" s="77"/>
      <c r="L645" s="101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53"/>
      <c r="F646" s="154"/>
      <c r="G646" s="117"/>
      <c r="H646" s="295"/>
      <c r="I646" s="103">
        <f t="shared" si="49"/>
        <v>0</v>
      </c>
      <c r="J646" s="96"/>
      <c r="K646" s="77"/>
      <c r="L646" s="101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53"/>
      <c r="F647" s="154"/>
      <c r="G647" s="117"/>
      <c r="H647" s="295"/>
      <c r="I647" s="103">
        <f t="shared" si="49"/>
        <v>0</v>
      </c>
      <c r="J647" s="96"/>
      <c r="K647" s="77"/>
      <c r="L647" s="101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53"/>
      <c r="F648" s="154"/>
      <c r="G648" s="117"/>
      <c r="H648" s="295"/>
      <c r="I648" s="103">
        <f t="shared" ref="I648:I711" si="54">IF(H648="",0,IF(VLOOKUP(H648,會計科目表,2,FALSE)="Y",VLOOKUP(H648,會計科目表,3,FALSE),"●此項目尚未啟用"))</f>
        <v>0</v>
      </c>
      <c r="J648" s="96"/>
      <c r="K648" s="77"/>
      <c r="L648" s="101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53"/>
      <c r="F649" s="154"/>
      <c r="G649" s="117"/>
      <c r="H649" s="295"/>
      <c r="I649" s="103">
        <f t="shared" si="54"/>
        <v>0</v>
      </c>
      <c r="J649" s="96"/>
      <c r="K649" s="77"/>
      <c r="L649" s="101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53"/>
      <c r="F650" s="154"/>
      <c r="G650" s="117"/>
      <c r="H650" s="295"/>
      <c r="I650" s="103">
        <f t="shared" si="54"/>
        <v>0</v>
      </c>
      <c r="J650" s="96"/>
      <c r="K650" s="77"/>
      <c r="L650" s="101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53"/>
      <c r="F651" s="154"/>
      <c r="G651" s="117"/>
      <c r="H651" s="295"/>
      <c r="I651" s="103">
        <f t="shared" si="54"/>
        <v>0</v>
      </c>
      <c r="J651" s="96"/>
      <c r="K651" s="77"/>
      <c r="L651" s="101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53"/>
      <c r="F652" s="154"/>
      <c r="G652" s="117"/>
      <c r="H652" s="295"/>
      <c r="I652" s="103">
        <f t="shared" si="54"/>
        <v>0</v>
      </c>
      <c r="J652" s="96"/>
      <c r="K652" s="77"/>
      <c r="L652" s="101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53"/>
      <c r="F653" s="154"/>
      <c r="G653" s="117"/>
      <c r="H653" s="295"/>
      <c r="I653" s="103">
        <f t="shared" si="54"/>
        <v>0</v>
      </c>
      <c r="J653" s="96"/>
      <c r="K653" s="77"/>
      <c r="L653" s="101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53"/>
      <c r="F654" s="154"/>
      <c r="G654" s="117"/>
      <c r="H654" s="295"/>
      <c r="I654" s="103">
        <f t="shared" si="54"/>
        <v>0</v>
      </c>
      <c r="J654" s="96"/>
      <c r="K654" s="77"/>
      <c r="L654" s="101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53"/>
      <c r="F655" s="154"/>
      <c r="G655" s="117"/>
      <c r="H655" s="295"/>
      <c r="I655" s="103">
        <f t="shared" si="54"/>
        <v>0</v>
      </c>
      <c r="J655" s="96"/>
      <c r="K655" s="77"/>
      <c r="L655" s="101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53"/>
      <c r="F656" s="154"/>
      <c r="G656" s="117"/>
      <c r="H656" s="295"/>
      <c r="I656" s="103">
        <f t="shared" si="54"/>
        <v>0</v>
      </c>
      <c r="J656" s="96"/>
      <c r="K656" s="77"/>
      <c r="L656" s="101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53"/>
      <c r="F657" s="154"/>
      <c r="G657" s="117"/>
      <c r="H657" s="295"/>
      <c r="I657" s="103">
        <f t="shared" si="54"/>
        <v>0</v>
      </c>
      <c r="J657" s="96"/>
      <c r="K657" s="77"/>
      <c r="L657" s="101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53"/>
      <c r="F658" s="154"/>
      <c r="G658" s="117"/>
      <c r="H658" s="295"/>
      <c r="I658" s="103">
        <f t="shared" si="54"/>
        <v>0</v>
      </c>
      <c r="J658" s="96"/>
      <c r="K658" s="77"/>
      <c r="L658" s="101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53"/>
      <c r="F659" s="154"/>
      <c r="G659" s="117"/>
      <c r="H659" s="295"/>
      <c r="I659" s="103">
        <f t="shared" si="54"/>
        <v>0</v>
      </c>
      <c r="J659" s="96"/>
      <c r="K659" s="77"/>
      <c r="L659" s="101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53"/>
      <c r="F660" s="154"/>
      <c r="G660" s="117"/>
      <c r="H660" s="295"/>
      <c r="I660" s="103">
        <f t="shared" si="54"/>
        <v>0</v>
      </c>
      <c r="J660" s="96"/>
      <c r="K660" s="77"/>
      <c r="L660" s="101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53"/>
      <c r="F661" s="154"/>
      <c r="G661" s="117"/>
      <c r="H661" s="295"/>
      <c r="I661" s="103">
        <f t="shared" si="54"/>
        <v>0</v>
      </c>
      <c r="J661" s="96"/>
      <c r="K661" s="77"/>
      <c r="L661" s="101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53"/>
      <c r="F662" s="154"/>
      <c r="G662" s="117"/>
      <c r="H662" s="295"/>
      <c r="I662" s="103">
        <f t="shared" si="54"/>
        <v>0</v>
      </c>
      <c r="J662" s="96"/>
      <c r="K662" s="77"/>
      <c r="L662" s="101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53"/>
      <c r="F663" s="154"/>
      <c r="G663" s="117"/>
      <c r="H663" s="295"/>
      <c r="I663" s="103">
        <f t="shared" si="54"/>
        <v>0</v>
      </c>
      <c r="J663" s="96"/>
      <c r="K663" s="77"/>
      <c r="L663" s="101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53"/>
      <c r="F664" s="154"/>
      <c r="G664" s="117"/>
      <c r="H664" s="295"/>
      <c r="I664" s="103">
        <f t="shared" si="54"/>
        <v>0</v>
      </c>
      <c r="J664" s="96"/>
      <c r="K664" s="77"/>
      <c r="L664" s="101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53"/>
      <c r="F665" s="154"/>
      <c r="G665" s="117"/>
      <c r="H665" s="295"/>
      <c r="I665" s="103">
        <f t="shared" si="54"/>
        <v>0</v>
      </c>
      <c r="J665" s="96"/>
      <c r="K665" s="77"/>
      <c r="L665" s="101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53"/>
      <c r="F666" s="154"/>
      <c r="G666" s="117"/>
      <c r="H666" s="295"/>
      <c r="I666" s="103">
        <f t="shared" si="54"/>
        <v>0</v>
      </c>
      <c r="J666" s="96"/>
      <c r="K666" s="77"/>
      <c r="L666" s="101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53"/>
      <c r="F667" s="154"/>
      <c r="G667" s="117"/>
      <c r="H667" s="295"/>
      <c r="I667" s="103">
        <f t="shared" si="54"/>
        <v>0</v>
      </c>
      <c r="J667" s="96"/>
      <c r="K667" s="77"/>
      <c r="L667" s="101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53"/>
      <c r="F668" s="154"/>
      <c r="G668" s="117"/>
      <c r="H668" s="295"/>
      <c r="I668" s="103">
        <f t="shared" si="54"/>
        <v>0</v>
      </c>
      <c r="J668" s="96"/>
      <c r="K668" s="77"/>
      <c r="L668" s="101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53"/>
      <c r="F669" s="154"/>
      <c r="G669" s="117"/>
      <c r="H669" s="295"/>
      <c r="I669" s="103">
        <f t="shared" si="54"/>
        <v>0</v>
      </c>
      <c r="J669" s="96"/>
      <c r="K669" s="77"/>
      <c r="L669" s="101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53"/>
      <c r="F670" s="154"/>
      <c r="G670" s="117"/>
      <c r="H670" s="295"/>
      <c r="I670" s="103">
        <f t="shared" si="54"/>
        <v>0</v>
      </c>
      <c r="J670" s="96"/>
      <c r="K670" s="77"/>
      <c r="L670" s="101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53"/>
      <c r="F671" s="154"/>
      <c r="G671" s="117"/>
      <c r="H671" s="295"/>
      <c r="I671" s="103">
        <f t="shared" si="54"/>
        <v>0</v>
      </c>
      <c r="J671" s="96"/>
      <c r="K671" s="77"/>
      <c r="L671" s="101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53"/>
      <c r="F672" s="154"/>
      <c r="G672" s="117"/>
      <c r="H672" s="295"/>
      <c r="I672" s="103">
        <f t="shared" si="54"/>
        <v>0</v>
      </c>
      <c r="J672" s="96"/>
      <c r="K672" s="77"/>
      <c r="L672" s="101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53"/>
      <c r="F673" s="154"/>
      <c r="G673" s="117"/>
      <c r="H673" s="295"/>
      <c r="I673" s="103">
        <f t="shared" si="54"/>
        <v>0</v>
      </c>
      <c r="J673" s="96"/>
      <c r="K673" s="77"/>
      <c r="L673" s="101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53"/>
      <c r="F674" s="154"/>
      <c r="G674" s="117"/>
      <c r="H674" s="295"/>
      <c r="I674" s="103">
        <f t="shared" si="54"/>
        <v>0</v>
      </c>
      <c r="J674" s="96"/>
      <c r="K674" s="77"/>
      <c r="L674" s="101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53"/>
      <c r="F675" s="154"/>
      <c r="G675" s="117"/>
      <c r="H675" s="295"/>
      <c r="I675" s="103">
        <f t="shared" si="54"/>
        <v>0</v>
      </c>
      <c r="J675" s="96"/>
      <c r="K675" s="77"/>
      <c r="L675" s="101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53"/>
      <c r="F676" s="154"/>
      <c r="G676" s="117"/>
      <c r="H676" s="295"/>
      <c r="I676" s="103">
        <f t="shared" si="54"/>
        <v>0</v>
      </c>
      <c r="J676" s="96"/>
      <c r="K676" s="77"/>
      <c r="L676" s="101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53"/>
      <c r="F677" s="154"/>
      <c r="G677" s="117"/>
      <c r="H677" s="295"/>
      <c r="I677" s="103">
        <f t="shared" si="54"/>
        <v>0</v>
      </c>
      <c r="J677" s="96"/>
      <c r="K677" s="77"/>
      <c r="L677" s="101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53"/>
      <c r="F678" s="154"/>
      <c r="G678" s="117"/>
      <c r="H678" s="295"/>
      <c r="I678" s="103">
        <f t="shared" si="54"/>
        <v>0</v>
      </c>
      <c r="J678" s="96"/>
      <c r="K678" s="77"/>
      <c r="L678" s="101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53"/>
      <c r="F679" s="154"/>
      <c r="G679" s="117"/>
      <c r="H679" s="295"/>
      <c r="I679" s="103">
        <f t="shared" si="54"/>
        <v>0</v>
      </c>
      <c r="J679" s="96"/>
      <c r="K679" s="77"/>
      <c r="L679" s="101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53"/>
      <c r="F680" s="154"/>
      <c r="G680" s="117"/>
      <c r="H680" s="295"/>
      <c r="I680" s="103">
        <f t="shared" si="54"/>
        <v>0</v>
      </c>
      <c r="J680" s="96"/>
      <c r="K680" s="77"/>
      <c r="L680" s="101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53"/>
      <c r="F681" s="154"/>
      <c r="G681" s="117"/>
      <c r="H681" s="295"/>
      <c r="I681" s="103">
        <f t="shared" si="54"/>
        <v>0</v>
      </c>
      <c r="J681" s="96"/>
      <c r="K681" s="77"/>
      <c r="L681" s="101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53"/>
      <c r="F682" s="154"/>
      <c r="G682" s="117"/>
      <c r="H682" s="295"/>
      <c r="I682" s="103">
        <f t="shared" si="54"/>
        <v>0</v>
      </c>
      <c r="J682" s="96"/>
      <c r="K682" s="77"/>
      <c r="L682" s="101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53"/>
      <c r="F683" s="154"/>
      <c r="G683" s="117"/>
      <c r="H683" s="295"/>
      <c r="I683" s="103">
        <f t="shared" si="54"/>
        <v>0</v>
      </c>
      <c r="J683" s="96"/>
      <c r="K683" s="77"/>
      <c r="L683" s="101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53"/>
      <c r="F684" s="154"/>
      <c r="G684" s="117"/>
      <c r="H684" s="295"/>
      <c r="I684" s="103">
        <f t="shared" si="54"/>
        <v>0</v>
      </c>
      <c r="J684" s="96"/>
      <c r="K684" s="77"/>
      <c r="L684" s="101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53"/>
      <c r="F685" s="154"/>
      <c r="G685" s="117"/>
      <c r="H685" s="295"/>
      <c r="I685" s="103">
        <f t="shared" si="54"/>
        <v>0</v>
      </c>
      <c r="J685" s="96"/>
      <c r="K685" s="77"/>
      <c r="L685" s="101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53"/>
      <c r="F686" s="154"/>
      <c r="G686" s="117"/>
      <c r="H686" s="295"/>
      <c r="I686" s="103">
        <f t="shared" si="54"/>
        <v>0</v>
      </c>
      <c r="J686" s="96"/>
      <c r="K686" s="77"/>
      <c r="L686" s="101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53"/>
      <c r="F687" s="154"/>
      <c r="G687" s="117"/>
      <c r="H687" s="295"/>
      <c r="I687" s="103">
        <f t="shared" si="54"/>
        <v>0</v>
      </c>
      <c r="J687" s="96"/>
      <c r="K687" s="77"/>
      <c r="L687" s="101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53"/>
      <c r="F688" s="154"/>
      <c r="G688" s="117"/>
      <c r="H688" s="295"/>
      <c r="I688" s="103">
        <f t="shared" si="54"/>
        <v>0</v>
      </c>
      <c r="J688" s="96"/>
      <c r="K688" s="77"/>
      <c r="L688" s="101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53"/>
      <c r="F689" s="154"/>
      <c r="G689" s="117"/>
      <c r="H689" s="295"/>
      <c r="I689" s="103">
        <f t="shared" si="54"/>
        <v>0</v>
      </c>
      <c r="J689" s="96"/>
      <c r="K689" s="77"/>
      <c r="L689" s="101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53"/>
      <c r="F690" s="154"/>
      <c r="G690" s="117"/>
      <c r="H690" s="295"/>
      <c r="I690" s="103">
        <f t="shared" si="54"/>
        <v>0</v>
      </c>
      <c r="J690" s="96"/>
      <c r="K690" s="77"/>
      <c r="L690" s="101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53"/>
      <c r="F691" s="154"/>
      <c r="G691" s="117"/>
      <c r="H691" s="295"/>
      <c r="I691" s="103">
        <f t="shared" si="54"/>
        <v>0</v>
      </c>
      <c r="J691" s="96"/>
      <c r="K691" s="77"/>
      <c r="L691" s="101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53"/>
      <c r="F692" s="154"/>
      <c r="G692" s="117"/>
      <c r="H692" s="295"/>
      <c r="I692" s="103">
        <f t="shared" si="54"/>
        <v>0</v>
      </c>
      <c r="J692" s="96"/>
      <c r="K692" s="77"/>
      <c r="L692" s="101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53"/>
      <c r="F693" s="154"/>
      <c r="G693" s="117"/>
      <c r="H693" s="295"/>
      <c r="I693" s="103">
        <f t="shared" si="54"/>
        <v>0</v>
      </c>
      <c r="J693" s="96"/>
      <c r="K693" s="77"/>
      <c r="L693" s="101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53"/>
      <c r="F694" s="154"/>
      <c r="G694" s="117"/>
      <c r="H694" s="295"/>
      <c r="I694" s="103">
        <f t="shared" si="54"/>
        <v>0</v>
      </c>
      <c r="J694" s="96"/>
      <c r="K694" s="77"/>
      <c r="L694" s="101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53"/>
      <c r="F695" s="154"/>
      <c r="G695" s="117"/>
      <c r="H695" s="295"/>
      <c r="I695" s="103">
        <f t="shared" si="54"/>
        <v>0</v>
      </c>
      <c r="J695" s="96"/>
      <c r="K695" s="77"/>
      <c r="L695" s="101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53"/>
      <c r="F696" s="154"/>
      <c r="G696" s="117"/>
      <c r="H696" s="295"/>
      <c r="I696" s="103">
        <f t="shared" si="54"/>
        <v>0</v>
      </c>
      <c r="J696" s="96"/>
      <c r="K696" s="77"/>
      <c r="L696" s="101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53"/>
      <c r="F697" s="154"/>
      <c r="G697" s="117"/>
      <c r="H697" s="295"/>
      <c r="I697" s="103">
        <f t="shared" si="54"/>
        <v>0</v>
      </c>
      <c r="J697" s="96"/>
      <c r="K697" s="77"/>
      <c r="L697" s="101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53"/>
      <c r="F698" s="154"/>
      <c r="G698" s="117"/>
      <c r="H698" s="295"/>
      <c r="I698" s="103">
        <f t="shared" si="54"/>
        <v>0</v>
      </c>
      <c r="J698" s="96"/>
      <c r="K698" s="77"/>
      <c r="L698" s="101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53"/>
      <c r="F699" s="154"/>
      <c r="G699" s="117"/>
      <c r="H699" s="295"/>
      <c r="I699" s="103">
        <f t="shared" si="54"/>
        <v>0</v>
      </c>
      <c r="J699" s="96"/>
      <c r="K699" s="77"/>
      <c r="L699" s="101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53"/>
      <c r="F700" s="154"/>
      <c r="G700" s="117"/>
      <c r="H700" s="295"/>
      <c r="I700" s="103">
        <f t="shared" si="54"/>
        <v>0</v>
      </c>
      <c r="J700" s="96"/>
      <c r="K700" s="77"/>
      <c r="L700" s="101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53"/>
      <c r="F701" s="154"/>
      <c r="G701" s="117"/>
      <c r="H701" s="295"/>
      <c r="I701" s="103">
        <f t="shared" si="54"/>
        <v>0</v>
      </c>
      <c r="J701" s="96"/>
      <c r="K701" s="77"/>
      <c r="L701" s="101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53"/>
      <c r="F702" s="154"/>
      <c r="G702" s="117"/>
      <c r="H702" s="295"/>
      <c r="I702" s="103">
        <f t="shared" si="54"/>
        <v>0</v>
      </c>
      <c r="J702" s="96"/>
      <c r="K702" s="77"/>
      <c r="L702" s="101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53"/>
      <c r="F703" s="154"/>
      <c r="G703" s="117"/>
      <c r="H703" s="295"/>
      <c r="I703" s="103">
        <f t="shared" si="54"/>
        <v>0</v>
      </c>
      <c r="J703" s="96"/>
      <c r="K703" s="77"/>
      <c r="L703" s="101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53"/>
      <c r="F704" s="154"/>
      <c r="G704" s="117"/>
      <c r="H704" s="295"/>
      <c r="I704" s="103">
        <f t="shared" si="54"/>
        <v>0</v>
      </c>
      <c r="J704" s="96"/>
      <c r="K704" s="77"/>
      <c r="L704" s="101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53"/>
      <c r="F705" s="154"/>
      <c r="G705" s="117"/>
      <c r="H705" s="295"/>
      <c r="I705" s="103">
        <f t="shared" si="54"/>
        <v>0</v>
      </c>
      <c r="J705" s="96"/>
      <c r="K705" s="77"/>
      <c r="L705" s="101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53"/>
      <c r="F706" s="154"/>
      <c r="G706" s="117"/>
      <c r="H706" s="295"/>
      <c r="I706" s="103">
        <f t="shared" si="54"/>
        <v>0</v>
      </c>
      <c r="J706" s="96"/>
      <c r="K706" s="77"/>
      <c r="L706" s="101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53"/>
      <c r="F707" s="154"/>
      <c r="G707" s="117"/>
      <c r="H707" s="295"/>
      <c r="I707" s="103">
        <f t="shared" si="54"/>
        <v>0</v>
      </c>
      <c r="J707" s="96"/>
      <c r="K707" s="77"/>
      <c r="L707" s="101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53"/>
      <c r="F708" s="154"/>
      <c r="G708" s="117"/>
      <c r="H708" s="295"/>
      <c r="I708" s="103">
        <f t="shared" si="54"/>
        <v>0</v>
      </c>
      <c r="J708" s="96"/>
      <c r="K708" s="77"/>
      <c r="L708" s="101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53"/>
      <c r="F709" s="154"/>
      <c r="G709" s="117"/>
      <c r="H709" s="295"/>
      <c r="I709" s="103">
        <f t="shared" si="54"/>
        <v>0</v>
      </c>
      <c r="J709" s="96"/>
      <c r="K709" s="77"/>
      <c r="L709" s="101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53"/>
      <c r="F710" s="154"/>
      <c r="G710" s="117"/>
      <c r="H710" s="295"/>
      <c r="I710" s="103">
        <f t="shared" si="54"/>
        <v>0</v>
      </c>
      <c r="J710" s="96"/>
      <c r="K710" s="77"/>
      <c r="L710" s="101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53"/>
      <c r="F711" s="154"/>
      <c r="G711" s="117"/>
      <c r="H711" s="295"/>
      <c r="I711" s="103">
        <f t="shared" si="54"/>
        <v>0</v>
      </c>
      <c r="J711" s="96"/>
      <c r="K711" s="77"/>
      <c r="L711" s="101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53"/>
      <c r="F712" s="154"/>
      <c r="G712" s="117"/>
      <c r="H712" s="295"/>
      <c r="I712" s="103">
        <f t="shared" ref="I712:I775" si="59">IF(H712="",0,IF(VLOOKUP(H712,會計科目表,2,FALSE)="Y",VLOOKUP(H712,會計科目表,3,FALSE),"●此項目尚未啟用"))</f>
        <v>0</v>
      </c>
      <c r="J712" s="96"/>
      <c r="K712" s="77"/>
      <c r="L712" s="101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53"/>
      <c r="F713" s="154"/>
      <c r="G713" s="117"/>
      <c r="H713" s="295"/>
      <c r="I713" s="103">
        <f t="shared" si="59"/>
        <v>0</v>
      </c>
      <c r="J713" s="96"/>
      <c r="K713" s="77"/>
      <c r="L713" s="101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53"/>
      <c r="F714" s="154"/>
      <c r="G714" s="117"/>
      <c r="H714" s="295"/>
      <c r="I714" s="103">
        <f t="shared" si="59"/>
        <v>0</v>
      </c>
      <c r="J714" s="96"/>
      <c r="K714" s="77"/>
      <c r="L714" s="101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53"/>
      <c r="F715" s="154"/>
      <c r="G715" s="117"/>
      <c r="H715" s="295"/>
      <c r="I715" s="103">
        <f t="shared" si="59"/>
        <v>0</v>
      </c>
      <c r="J715" s="96"/>
      <c r="K715" s="77"/>
      <c r="L715" s="101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53"/>
      <c r="F716" s="154"/>
      <c r="G716" s="117"/>
      <c r="H716" s="295"/>
      <c r="I716" s="103">
        <f t="shared" si="59"/>
        <v>0</v>
      </c>
      <c r="J716" s="96"/>
      <c r="K716" s="77"/>
      <c r="L716" s="101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53"/>
      <c r="F717" s="154"/>
      <c r="G717" s="117"/>
      <c r="H717" s="295"/>
      <c r="I717" s="103">
        <f t="shared" si="59"/>
        <v>0</v>
      </c>
      <c r="J717" s="96"/>
      <c r="K717" s="77"/>
      <c r="L717" s="101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53"/>
      <c r="F718" s="154"/>
      <c r="G718" s="117"/>
      <c r="H718" s="295"/>
      <c r="I718" s="103">
        <f t="shared" si="59"/>
        <v>0</v>
      </c>
      <c r="J718" s="96"/>
      <c r="K718" s="77"/>
      <c r="L718" s="101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53"/>
      <c r="F719" s="154"/>
      <c r="G719" s="117"/>
      <c r="H719" s="295"/>
      <c r="I719" s="103">
        <f t="shared" si="59"/>
        <v>0</v>
      </c>
      <c r="J719" s="96"/>
      <c r="K719" s="77"/>
      <c r="L719" s="101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53"/>
      <c r="F720" s="154"/>
      <c r="G720" s="117"/>
      <c r="H720" s="295"/>
      <c r="I720" s="103">
        <f t="shared" si="59"/>
        <v>0</v>
      </c>
      <c r="J720" s="96"/>
      <c r="K720" s="77"/>
      <c r="L720" s="101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53"/>
      <c r="F721" s="154"/>
      <c r="G721" s="117"/>
      <c r="H721" s="295"/>
      <c r="I721" s="103">
        <f t="shared" si="59"/>
        <v>0</v>
      </c>
      <c r="J721" s="96"/>
      <c r="K721" s="77"/>
      <c r="L721" s="101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53"/>
      <c r="F722" s="154"/>
      <c r="G722" s="117"/>
      <c r="H722" s="295"/>
      <c r="I722" s="103">
        <f t="shared" si="59"/>
        <v>0</v>
      </c>
      <c r="J722" s="96"/>
      <c r="K722" s="77"/>
      <c r="L722" s="101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53"/>
      <c r="F723" s="154"/>
      <c r="G723" s="117"/>
      <c r="H723" s="295"/>
      <c r="I723" s="103">
        <f t="shared" si="59"/>
        <v>0</v>
      </c>
      <c r="J723" s="96"/>
      <c r="K723" s="77"/>
      <c r="L723" s="101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53"/>
      <c r="F724" s="154"/>
      <c r="G724" s="117"/>
      <c r="H724" s="295"/>
      <c r="I724" s="103">
        <f t="shared" si="59"/>
        <v>0</v>
      </c>
      <c r="J724" s="96"/>
      <c r="K724" s="77"/>
      <c r="L724" s="101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53"/>
      <c r="F725" s="154"/>
      <c r="G725" s="117"/>
      <c r="H725" s="295"/>
      <c r="I725" s="103">
        <f t="shared" si="59"/>
        <v>0</v>
      </c>
      <c r="J725" s="96"/>
      <c r="K725" s="77"/>
      <c r="L725" s="101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53"/>
      <c r="F726" s="154"/>
      <c r="G726" s="117"/>
      <c r="H726" s="295"/>
      <c r="I726" s="103">
        <f t="shared" si="59"/>
        <v>0</v>
      </c>
      <c r="J726" s="96"/>
      <c r="K726" s="77"/>
      <c r="L726" s="101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53"/>
      <c r="F727" s="154"/>
      <c r="G727" s="117"/>
      <c r="H727" s="295"/>
      <c r="I727" s="103">
        <f t="shared" si="59"/>
        <v>0</v>
      </c>
      <c r="J727" s="96"/>
      <c r="K727" s="77"/>
      <c r="L727" s="101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53"/>
      <c r="F728" s="154"/>
      <c r="G728" s="117"/>
      <c r="H728" s="295"/>
      <c r="I728" s="103">
        <f t="shared" si="59"/>
        <v>0</v>
      </c>
      <c r="J728" s="96"/>
      <c r="K728" s="77"/>
      <c r="L728" s="101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53"/>
      <c r="F729" s="154"/>
      <c r="G729" s="117"/>
      <c r="H729" s="295"/>
      <c r="I729" s="103">
        <f t="shared" si="59"/>
        <v>0</v>
      </c>
      <c r="J729" s="96"/>
      <c r="K729" s="77"/>
      <c r="L729" s="101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53"/>
      <c r="F730" s="154"/>
      <c r="G730" s="117"/>
      <c r="H730" s="295"/>
      <c r="I730" s="103">
        <f t="shared" si="59"/>
        <v>0</v>
      </c>
      <c r="J730" s="96"/>
      <c r="K730" s="77"/>
      <c r="L730" s="101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53"/>
      <c r="F731" s="154"/>
      <c r="G731" s="117"/>
      <c r="H731" s="295"/>
      <c r="I731" s="103">
        <f t="shared" si="59"/>
        <v>0</v>
      </c>
      <c r="J731" s="96"/>
      <c r="K731" s="77"/>
      <c r="L731" s="101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53"/>
      <c r="F732" s="154"/>
      <c r="G732" s="117"/>
      <c r="H732" s="295"/>
      <c r="I732" s="103">
        <f t="shared" si="59"/>
        <v>0</v>
      </c>
      <c r="J732" s="96"/>
      <c r="K732" s="77"/>
      <c r="L732" s="101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53"/>
      <c r="F733" s="154"/>
      <c r="G733" s="117"/>
      <c r="H733" s="295"/>
      <c r="I733" s="103">
        <f t="shared" si="59"/>
        <v>0</v>
      </c>
      <c r="J733" s="96"/>
      <c r="K733" s="77"/>
      <c r="L733" s="101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53"/>
      <c r="F734" s="154"/>
      <c r="G734" s="117"/>
      <c r="H734" s="295"/>
      <c r="I734" s="103">
        <f t="shared" si="59"/>
        <v>0</v>
      </c>
      <c r="J734" s="96"/>
      <c r="K734" s="77"/>
      <c r="L734" s="101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53"/>
      <c r="F735" s="154"/>
      <c r="G735" s="117"/>
      <c r="H735" s="295"/>
      <c r="I735" s="103">
        <f t="shared" si="59"/>
        <v>0</v>
      </c>
      <c r="J735" s="96"/>
      <c r="K735" s="77"/>
      <c r="L735" s="101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53"/>
      <c r="F736" s="154"/>
      <c r="G736" s="117"/>
      <c r="H736" s="295"/>
      <c r="I736" s="103">
        <f t="shared" si="59"/>
        <v>0</v>
      </c>
      <c r="J736" s="96"/>
      <c r="K736" s="77"/>
      <c r="L736" s="101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53"/>
      <c r="F737" s="154"/>
      <c r="G737" s="117"/>
      <c r="H737" s="295"/>
      <c r="I737" s="103">
        <f t="shared" si="59"/>
        <v>0</v>
      </c>
      <c r="J737" s="96"/>
      <c r="K737" s="77"/>
      <c r="L737" s="101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53"/>
      <c r="F738" s="154"/>
      <c r="G738" s="117"/>
      <c r="H738" s="295"/>
      <c r="I738" s="103">
        <f t="shared" si="59"/>
        <v>0</v>
      </c>
      <c r="J738" s="96"/>
      <c r="K738" s="77"/>
      <c r="L738" s="101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53"/>
      <c r="F739" s="154"/>
      <c r="G739" s="117"/>
      <c r="H739" s="295"/>
      <c r="I739" s="103">
        <f t="shared" si="59"/>
        <v>0</v>
      </c>
      <c r="J739" s="96"/>
      <c r="K739" s="77"/>
      <c r="L739" s="101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53"/>
      <c r="F740" s="154"/>
      <c r="G740" s="117"/>
      <c r="H740" s="295"/>
      <c r="I740" s="103">
        <f t="shared" si="59"/>
        <v>0</v>
      </c>
      <c r="J740" s="96"/>
      <c r="K740" s="77"/>
      <c r="L740" s="101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53"/>
      <c r="F741" s="154"/>
      <c r="G741" s="117"/>
      <c r="H741" s="295"/>
      <c r="I741" s="103">
        <f t="shared" si="59"/>
        <v>0</v>
      </c>
      <c r="J741" s="96"/>
      <c r="K741" s="77"/>
      <c r="L741" s="101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53"/>
      <c r="F742" s="154"/>
      <c r="G742" s="117"/>
      <c r="H742" s="295"/>
      <c r="I742" s="103">
        <f t="shared" si="59"/>
        <v>0</v>
      </c>
      <c r="J742" s="96"/>
      <c r="K742" s="77"/>
      <c r="L742" s="101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53"/>
      <c r="F743" s="154"/>
      <c r="G743" s="117"/>
      <c r="H743" s="295"/>
      <c r="I743" s="103">
        <f t="shared" si="59"/>
        <v>0</v>
      </c>
      <c r="J743" s="96"/>
      <c r="K743" s="77"/>
      <c r="L743" s="101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53"/>
      <c r="F744" s="154"/>
      <c r="G744" s="117"/>
      <c r="H744" s="295"/>
      <c r="I744" s="103">
        <f t="shared" si="59"/>
        <v>0</v>
      </c>
      <c r="J744" s="96"/>
      <c r="K744" s="77"/>
      <c r="L744" s="101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53"/>
      <c r="F745" s="154"/>
      <c r="G745" s="117"/>
      <c r="H745" s="295"/>
      <c r="I745" s="103">
        <f t="shared" si="59"/>
        <v>0</v>
      </c>
      <c r="J745" s="96"/>
      <c r="K745" s="77"/>
      <c r="L745" s="101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53"/>
      <c r="F746" s="154"/>
      <c r="G746" s="117"/>
      <c r="H746" s="295"/>
      <c r="I746" s="103">
        <f t="shared" si="59"/>
        <v>0</v>
      </c>
      <c r="J746" s="96"/>
      <c r="K746" s="77"/>
      <c r="L746" s="101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53"/>
      <c r="F747" s="154"/>
      <c r="G747" s="117"/>
      <c r="H747" s="295"/>
      <c r="I747" s="103">
        <f t="shared" si="59"/>
        <v>0</v>
      </c>
      <c r="J747" s="96"/>
      <c r="K747" s="77"/>
      <c r="L747" s="101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53"/>
      <c r="F748" s="154"/>
      <c r="G748" s="117"/>
      <c r="H748" s="295"/>
      <c r="I748" s="103">
        <f t="shared" si="59"/>
        <v>0</v>
      </c>
      <c r="J748" s="96"/>
      <c r="K748" s="77"/>
      <c r="L748" s="101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53"/>
      <c r="F749" s="154"/>
      <c r="G749" s="117"/>
      <c r="H749" s="295"/>
      <c r="I749" s="103">
        <f t="shared" si="59"/>
        <v>0</v>
      </c>
      <c r="J749" s="96"/>
      <c r="K749" s="77"/>
      <c r="L749" s="101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53"/>
      <c r="F750" s="154"/>
      <c r="G750" s="117"/>
      <c r="H750" s="295"/>
      <c r="I750" s="103">
        <f t="shared" si="59"/>
        <v>0</v>
      </c>
      <c r="J750" s="96"/>
      <c r="K750" s="77"/>
      <c r="L750" s="101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53"/>
      <c r="F751" s="154"/>
      <c r="G751" s="117"/>
      <c r="H751" s="295"/>
      <c r="I751" s="103">
        <f t="shared" si="59"/>
        <v>0</v>
      </c>
      <c r="J751" s="96"/>
      <c r="K751" s="77"/>
      <c r="L751" s="101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53"/>
      <c r="F752" s="154"/>
      <c r="G752" s="117"/>
      <c r="H752" s="295"/>
      <c r="I752" s="103">
        <f t="shared" si="59"/>
        <v>0</v>
      </c>
      <c r="J752" s="96"/>
      <c r="K752" s="77"/>
      <c r="L752" s="101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53"/>
      <c r="F753" s="154"/>
      <c r="G753" s="117"/>
      <c r="H753" s="295"/>
      <c r="I753" s="103">
        <f t="shared" si="59"/>
        <v>0</v>
      </c>
      <c r="J753" s="96"/>
      <c r="K753" s="77"/>
      <c r="L753" s="101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53"/>
      <c r="F754" s="154"/>
      <c r="G754" s="117"/>
      <c r="H754" s="295"/>
      <c r="I754" s="103">
        <f t="shared" si="59"/>
        <v>0</v>
      </c>
      <c r="J754" s="96"/>
      <c r="K754" s="77"/>
      <c r="L754" s="101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53"/>
      <c r="F755" s="154"/>
      <c r="G755" s="117"/>
      <c r="H755" s="295"/>
      <c r="I755" s="103">
        <f t="shared" si="59"/>
        <v>0</v>
      </c>
      <c r="J755" s="96"/>
      <c r="K755" s="77"/>
      <c r="L755" s="101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53"/>
      <c r="F756" s="154"/>
      <c r="G756" s="117"/>
      <c r="H756" s="295"/>
      <c r="I756" s="103">
        <f t="shared" si="59"/>
        <v>0</v>
      </c>
      <c r="J756" s="96"/>
      <c r="K756" s="77"/>
      <c r="L756" s="101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53"/>
      <c r="F757" s="154"/>
      <c r="G757" s="117"/>
      <c r="H757" s="295"/>
      <c r="I757" s="103">
        <f t="shared" si="59"/>
        <v>0</v>
      </c>
      <c r="J757" s="96"/>
      <c r="K757" s="77"/>
      <c r="L757" s="101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53"/>
      <c r="F758" s="154"/>
      <c r="G758" s="117"/>
      <c r="H758" s="295"/>
      <c r="I758" s="103">
        <f t="shared" si="59"/>
        <v>0</v>
      </c>
      <c r="J758" s="96"/>
      <c r="K758" s="77"/>
      <c r="L758" s="101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53"/>
      <c r="F759" s="154"/>
      <c r="G759" s="117"/>
      <c r="H759" s="295"/>
      <c r="I759" s="103">
        <f t="shared" si="59"/>
        <v>0</v>
      </c>
      <c r="J759" s="96"/>
      <c r="K759" s="77"/>
      <c r="L759" s="101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53"/>
      <c r="F760" s="154"/>
      <c r="G760" s="117"/>
      <c r="H760" s="295"/>
      <c r="I760" s="103">
        <f t="shared" si="59"/>
        <v>0</v>
      </c>
      <c r="J760" s="96"/>
      <c r="K760" s="77"/>
      <c r="L760" s="101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53"/>
      <c r="F761" s="154"/>
      <c r="G761" s="117"/>
      <c r="H761" s="295"/>
      <c r="I761" s="103">
        <f t="shared" si="59"/>
        <v>0</v>
      </c>
      <c r="J761" s="96"/>
      <c r="K761" s="77"/>
      <c r="L761" s="101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53"/>
      <c r="F762" s="154"/>
      <c r="G762" s="117"/>
      <c r="H762" s="295"/>
      <c r="I762" s="103">
        <f t="shared" si="59"/>
        <v>0</v>
      </c>
      <c r="J762" s="96"/>
      <c r="K762" s="77"/>
      <c r="L762" s="101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53"/>
      <c r="F763" s="154"/>
      <c r="G763" s="117"/>
      <c r="H763" s="295"/>
      <c r="I763" s="103">
        <f t="shared" si="59"/>
        <v>0</v>
      </c>
      <c r="J763" s="96"/>
      <c r="K763" s="77"/>
      <c r="L763" s="101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53"/>
      <c r="F764" s="154"/>
      <c r="G764" s="117"/>
      <c r="H764" s="295"/>
      <c r="I764" s="103">
        <f t="shared" si="59"/>
        <v>0</v>
      </c>
      <c r="J764" s="96"/>
      <c r="K764" s="77"/>
      <c r="L764" s="101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53"/>
      <c r="F765" s="154"/>
      <c r="G765" s="117"/>
      <c r="H765" s="295"/>
      <c r="I765" s="103">
        <f t="shared" si="59"/>
        <v>0</v>
      </c>
      <c r="J765" s="96"/>
      <c r="K765" s="77"/>
      <c r="L765" s="101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53"/>
      <c r="F766" s="154"/>
      <c r="G766" s="117"/>
      <c r="H766" s="295"/>
      <c r="I766" s="103">
        <f t="shared" si="59"/>
        <v>0</v>
      </c>
      <c r="J766" s="96"/>
      <c r="K766" s="77"/>
      <c r="L766" s="101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53"/>
      <c r="F767" s="154"/>
      <c r="G767" s="117"/>
      <c r="H767" s="295"/>
      <c r="I767" s="103">
        <f t="shared" si="59"/>
        <v>0</v>
      </c>
      <c r="J767" s="96"/>
      <c r="K767" s="77"/>
      <c r="L767" s="101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53"/>
      <c r="F768" s="154"/>
      <c r="G768" s="117"/>
      <c r="H768" s="295"/>
      <c r="I768" s="103">
        <f t="shared" si="59"/>
        <v>0</v>
      </c>
      <c r="J768" s="96"/>
      <c r="K768" s="77"/>
      <c r="L768" s="101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53"/>
      <c r="F769" s="154"/>
      <c r="G769" s="117"/>
      <c r="H769" s="295"/>
      <c r="I769" s="103">
        <f t="shared" si="59"/>
        <v>0</v>
      </c>
      <c r="J769" s="96"/>
      <c r="K769" s="77"/>
      <c r="L769" s="101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53"/>
      <c r="F770" s="154"/>
      <c r="G770" s="117"/>
      <c r="H770" s="295"/>
      <c r="I770" s="103">
        <f t="shared" si="59"/>
        <v>0</v>
      </c>
      <c r="J770" s="96"/>
      <c r="K770" s="77"/>
      <c r="L770" s="101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53"/>
      <c r="F771" s="154"/>
      <c r="G771" s="117"/>
      <c r="H771" s="295"/>
      <c r="I771" s="103">
        <f t="shared" si="59"/>
        <v>0</v>
      </c>
      <c r="J771" s="96"/>
      <c r="K771" s="77"/>
      <c r="L771" s="101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53"/>
      <c r="F772" s="154"/>
      <c r="G772" s="117"/>
      <c r="H772" s="295"/>
      <c r="I772" s="103">
        <f t="shared" si="59"/>
        <v>0</v>
      </c>
      <c r="J772" s="96"/>
      <c r="K772" s="77"/>
      <c r="L772" s="101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53"/>
      <c r="F773" s="154"/>
      <c r="G773" s="117"/>
      <c r="H773" s="295"/>
      <c r="I773" s="103">
        <f t="shared" si="59"/>
        <v>0</v>
      </c>
      <c r="J773" s="96"/>
      <c r="K773" s="77"/>
      <c r="L773" s="101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53"/>
      <c r="F774" s="154"/>
      <c r="G774" s="117"/>
      <c r="H774" s="295"/>
      <c r="I774" s="103">
        <f t="shared" si="59"/>
        <v>0</v>
      </c>
      <c r="J774" s="96"/>
      <c r="K774" s="77"/>
      <c r="L774" s="101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53"/>
      <c r="F775" s="154"/>
      <c r="G775" s="117"/>
      <c r="H775" s="295"/>
      <c r="I775" s="103">
        <f t="shared" si="59"/>
        <v>0</v>
      </c>
      <c r="J775" s="96"/>
      <c r="K775" s="77"/>
      <c r="L775" s="101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53"/>
      <c r="F776" s="154"/>
      <c r="G776" s="117"/>
      <c r="H776" s="295"/>
      <c r="I776" s="103">
        <f t="shared" ref="I776:I839" si="64">IF(H776="",0,IF(VLOOKUP(H776,會計科目表,2,FALSE)="Y",VLOOKUP(H776,會計科目表,3,FALSE),"●此項目尚未啟用"))</f>
        <v>0</v>
      </c>
      <c r="J776" s="96"/>
      <c r="K776" s="77"/>
      <c r="L776" s="101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53"/>
      <c r="F777" s="154"/>
      <c r="G777" s="117"/>
      <c r="H777" s="295"/>
      <c r="I777" s="103">
        <f t="shared" si="64"/>
        <v>0</v>
      </c>
      <c r="J777" s="96"/>
      <c r="K777" s="77"/>
      <c r="L777" s="101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53"/>
      <c r="F778" s="154"/>
      <c r="G778" s="117"/>
      <c r="H778" s="295"/>
      <c r="I778" s="103">
        <f t="shared" si="64"/>
        <v>0</v>
      </c>
      <c r="J778" s="96"/>
      <c r="K778" s="77"/>
      <c r="L778" s="101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53"/>
      <c r="F779" s="154"/>
      <c r="G779" s="117"/>
      <c r="H779" s="295"/>
      <c r="I779" s="103">
        <f t="shared" si="64"/>
        <v>0</v>
      </c>
      <c r="J779" s="96"/>
      <c r="K779" s="77"/>
      <c r="L779" s="101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53"/>
      <c r="F780" s="154"/>
      <c r="G780" s="117"/>
      <c r="H780" s="295"/>
      <c r="I780" s="103">
        <f t="shared" si="64"/>
        <v>0</v>
      </c>
      <c r="J780" s="96"/>
      <c r="K780" s="77"/>
      <c r="L780" s="101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53"/>
      <c r="F781" s="154"/>
      <c r="G781" s="117"/>
      <c r="H781" s="295"/>
      <c r="I781" s="103">
        <f t="shared" si="64"/>
        <v>0</v>
      </c>
      <c r="J781" s="96"/>
      <c r="K781" s="77"/>
      <c r="L781" s="101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53"/>
      <c r="F782" s="154"/>
      <c r="G782" s="117"/>
      <c r="H782" s="295"/>
      <c r="I782" s="103">
        <f t="shared" si="64"/>
        <v>0</v>
      </c>
      <c r="J782" s="96"/>
      <c r="K782" s="77"/>
      <c r="L782" s="101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53"/>
      <c r="F783" s="154"/>
      <c r="G783" s="117"/>
      <c r="H783" s="295"/>
      <c r="I783" s="103">
        <f t="shared" si="64"/>
        <v>0</v>
      </c>
      <c r="J783" s="96"/>
      <c r="K783" s="77"/>
      <c r="L783" s="101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53"/>
      <c r="F784" s="154"/>
      <c r="G784" s="117"/>
      <c r="H784" s="295"/>
      <c r="I784" s="103">
        <f t="shared" si="64"/>
        <v>0</v>
      </c>
      <c r="J784" s="96"/>
      <c r="K784" s="77"/>
      <c r="L784" s="101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53"/>
      <c r="F785" s="154"/>
      <c r="G785" s="117"/>
      <c r="H785" s="295"/>
      <c r="I785" s="103">
        <f t="shared" si="64"/>
        <v>0</v>
      </c>
      <c r="J785" s="96"/>
      <c r="K785" s="77"/>
      <c r="L785" s="101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53"/>
      <c r="F786" s="154"/>
      <c r="G786" s="117"/>
      <c r="H786" s="295"/>
      <c r="I786" s="103">
        <f t="shared" si="64"/>
        <v>0</v>
      </c>
      <c r="J786" s="96"/>
      <c r="K786" s="77"/>
      <c r="L786" s="101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53"/>
      <c r="F787" s="154"/>
      <c r="G787" s="117"/>
      <c r="H787" s="295"/>
      <c r="I787" s="103">
        <f t="shared" si="64"/>
        <v>0</v>
      </c>
      <c r="J787" s="96"/>
      <c r="K787" s="77"/>
      <c r="L787" s="101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53"/>
      <c r="F788" s="154"/>
      <c r="G788" s="117"/>
      <c r="H788" s="295"/>
      <c r="I788" s="103">
        <f t="shared" si="64"/>
        <v>0</v>
      </c>
      <c r="J788" s="96"/>
      <c r="K788" s="77"/>
      <c r="L788" s="101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53"/>
      <c r="F789" s="154"/>
      <c r="G789" s="117"/>
      <c r="H789" s="295"/>
      <c r="I789" s="103">
        <f t="shared" si="64"/>
        <v>0</v>
      </c>
      <c r="J789" s="96"/>
      <c r="K789" s="77"/>
      <c r="L789" s="101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53"/>
      <c r="F790" s="154"/>
      <c r="G790" s="117"/>
      <c r="H790" s="295"/>
      <c r="I790" s="103">
        <f t="shared" si="64"/>
        <v>0</v>
      </c>
      <c r="J790" s="96"/>
      <c r="K790" s="77"/>
      <c r="L790" s="101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53"/>
      <c r="F791" s="154"/>
      <c r="G791" s="117"/>
      <c r="H791" s="295"/>
      <c r="I791" s="103">
        <f t="shared" si="64"/>
        <v>0</v>
      </c>
      <c r="J791" s="96"/>
      <c r="K791" s="77"/>
      <c r="L791" s="101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53"/>
      <c r="F792" s="154"/>
      <c r="G792" s="117"/>
      <c r="H792" s="295"/>
      <c r="I792" s="103">
        <f t="shared" si="64"/>
        <v>0</v>
      </c>
      <c r="J792" s="96"/>
      <c r="K792" s="77"/>
      <c r="L792" s="101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53"/>
      <c r="F793" s="154"/>
      <c r="G793" s="117"/>
      <c r="H793" s="295"/>
      <c r="I793" s="103">
        <f t="shared" si="64"/>
        <v>0</v>
      </c>
      <c r="J793" s="96"/>
      <c r="K793" s="77"/>
      <c r="L793" s="101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53"/>
      <c r="F794" s="154"/>
      <c r="G794" s="117"/>
      <c r="H794" s="295"/>
      <c r="I794" s="103">
        <f t="shared" si="64"/>
        <v>0</v>
      </c>
      <c r="J794" s="96"/>
      <c r="K794" s="77"/>
      <c r="L794" s="101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53"/>
      <c r="F795" s="154"/>
      <c r="G795" s="117"/>
      <c r="H795" s="295"/>
      <c r="I795" s="103">
        <f t="shared" si="64"/>
        <v>0</v>
      </c>
      <c r="J795" s="96"/>
      <c r="K795" s="77"/>
      <c r="L795" s="101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53"/>
      <c r="F796" s="154"/>
      <c r="G796" s="117"/>
      <c r="H796" s="295"/>
      <c r="I796" s="103">
        <f t="shared" si="64"/>
        <v>0</v>
      </c>
      <c r="J796" s="96"/>
      <c r="K796" s="77"/>
      <c r="L796" s="101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53"/>
      <c r="F797" s="154"/>
      <c r="G797" s="117"/>
      <c r="H797" s="295"/>
      <c r="I797" s="103">
        <f t="shared" si="64"/>
        <v>0</v>
      </c>
      <c r="J797" s="96"/>
      <c r="K797" s="77"/>
      <c r="L797" s="101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53"/>
      <c r="F798" s="154"/>
      <c r="G798" s="117"/>
      <c r="H798" s="295"/>
      <c r="I798" s="103">
        <f t="shared" si="64"/>
        <v>0</v>
      </c>
      <c r="J798" s="96"/>
      <c r="K798" s="77"/>
      <c r="L798" s="101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53"/>
      <c r="F799" s="154"/>
      <c r="G799" s="117"/>
      <c r="H799" s="295"/>
      <c r="I799" s="103">
        <f t="shared" si="64"/>
        <v>0</v>
      </c>
      <c r="J799" s="96"/>
      <c r="K799" s="77"/>
      <c r="L799" s="101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53"/>
      <c r="F800" s="154"/>
      <c r="G800" s="117"/>
      <c r="H800" s="295"/>
      <c r="I800" s="103">
        <f t="shared" si="64"/>
        <v>0</v>
      </c>
      <c r="J800" s="96"/>
      <c r="K800" s="77"/>
      <c r="L800" s="101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53"/>
      <c r="F801" s="154"/>
      <c r="G801" s="117"/>
      <c r="H801" s="295"/>
      <c r="I801" s="103">
        <f t="shared" si="64"/>
        <v>0</v>
      </c>
      <c r="J801" s="96"/>
      <c r="K801" s="77"/>
      <c r="L801" s="101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53"/>
      <c r="F802" s="154"/>
      <c r="G802" s="117"/>
      <c r="H802" s="295"/>
      <c r="I802" s="103">
        <f t="shared" si="64"/>
        <v>0</v>
      </c>
      <c r="J802" s="96"/>
      <c r="K802" s="77"/>
      <c r="L802" s="101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53"/>
      <c r="F803" s="154"/>
      <c r="G803" s="117"/>
      <c r="H803" s="295"/>
      <c r="I803" s="103">
        <f t="shared" si="64"/>
        <v>0</v>
      </c>
      <c r="J803" s="96"/>
      <c r="K803" s="77"/>
      <c r="L803" s="101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53"/>
      <c r="F804" s="154"/>
      <c r="G804" s="117"/>
      <c r="H804" s="295"/>
      <c r="I804" s="103">
        <f t="shared" si="64"/>
        <v>0</v>
      </c>
      <c r="J804" s="96"/>
      <c r="K804" s="77"/>
      <c r="L804" s="101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53"/>
      <c r="F805" s="154"/>
      <c r="G805" s="117"/>
      <c r="H805" s="295"/>
      <c r="I805" s="103">
        <f t="shared" si="64"/>
        <v>0</v>
      </c>
      <c r="J805" s="96"/>
      <c r="K805" s="77"/>
      <c r="L805" s="101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53"/>
      <c r="F806" s="154"/>
      <c r="G806" s="117"/>
      <c r="H806" s="295"/>
      <c r="I806" s="103">
        <f t="shared" si="64"/>
        <v>0</v>
      </c>
      <c r="J806" s="96"/>
      <c r="K806" s="77"/>
      <c r="L806" s="101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53"/>
      <c r="F807" s="154"/>
      <c r="G807" s="117"/>
      <c r="H807" s="295"/>
      <c r="I807" s="103">
        <f t="shared" si="64"/>
        <v>0</v>
      </c>
      <c r="J807" s="96"/>
      <c r="K807" s="77"/>
      <c r="L807" s="101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53"/>
      <c r="F808" s="154"/>
      <c r="G808" s="117"/>
      <c r="H808" s="295"/>
      <c r="I808" s="103">
        <f t="shared" si="64"/>
        <v>0</v>
      </c>
      <c r="J808" s="96"/>
      <c r="K808" s="77"/>
      <c r="L808" s="101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53"/>
      <c r="F809" s="154"/>
      <c r="G809" s="117"/>
      <c r="H809" s="295"/>
      <c r="I809" s="103">
        <f t="shared" si="64"/>
        <v>0</v>
      </c>
      <c r="J809" s="96"/>
      <c r="K809" s="77"/>
      <c r="L809" s="101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53"/>
      <c r="F810" s="154"/>
      <c r="G810" s="117"/>
      <c r="H810" s="295"/>
      <c r="I810" s="103">
        <f t="shared" si="64"/>
        <v>0</v>
      </c>
      <c r="J810" s="96"/>
      <c r="K810" s="77"/>
      <c r="L810" s="101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53"/>
      <c r="F811" s="154"/>
      <c r="G811" s="117"/>
      <c r="H811" s="295"/>
      <c r="I811" s="103">
        <f t="shared" si="64"/>
        <v>0</v>
      </c>
      <c r="J811" s="96"/>
      <c r="K811" s="77"/>
      <c r="L811" s="101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53"/>
      <c r="F812" s="154"/>
      <c r="G812" s="117"/>
      <c r="H812" s="295"/>
      <c r="I812" s="103">
        <f t="shared" si="64"/>
        <v>0</v>
      </c>
      <c r="J812" s="96"/>
      <c r="K812" s="77"/>
      <c r="L812" s="101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53"/>
      <c r="F813" s="154"/>
      <c r="G813" s="117"/>
      <c r="H813" s="295"/>
      <c r="I813" s="103">
        <f t="shared" si="64"/>
        <v>0</v>
      </c>
      <c r="J813" s="96"/>
      <c r="K813" s="77"/>
      <c r="L813" s="101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53"/>
      <c r="F814" s="154"/>
      <c r="G814" s="117"/>
      <c r="H814" s="295"/>
      <c r="I814" s="103">
        <f t="shared" si="64"/>
        <v>0</v>
      </c>
      <c r="J814" s="96"/>
      <c r="K814" s="77"/>
      <c r="L814" s="101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53"/>
      <c r="F815" s="154"/>
      <c r="G815" s="117"/>
      <c r="H815" s="295"/>
      <c r="I815" s="103">
        <f t="shared" si="64"/>
        <v>0</v>
      </c>
      <c r="J815" s="96"/>
      <c r="K815" s="77"/>
      <c r="L815" s="101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53"/>
      <c r="F816" s="154"/>
      <c r="G816" s="117"/>
      <c r="H816" s="295"/>
      <c r="I816" s="103">
        <f t="shared" si="64"/>
        <v>0</v>
      </c>
      <c r="J816" s="96"/>
      <c r="K816" s="77"/>
      <c r="L816" s="101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53"/>
      <c r="F817" s="154"/>
      <c r="G817" s="117"/>
      <c r="H817" s="295"/>
      <c r="I817" s="103">
        <f t="shared" si="64"/>
        <v>0</v>
      </c>
      <c r="J817" s="96"/>
      <c r="K817" s="77"/>
      <c r="L817" s="101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53"/>
      <c r="F818" s="154"/>
      <c r="G818" s="117"/>
      <c r="H818" s="295"/>
      <c r="I818" s="103">
        <f t="shared" si="64"/>
        <v>0</v>
      </c>
      <c r="J818" s="96"/>
      <c r="K818" s="77"/>
      <c r="L818" s="101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53"/>
      <c r="F819" s="154"/>
      <c r="G819" s="117"/>
      <c r="H819" s="295"/>
      <c r="I819" s="103">
        <f t="shared" si="64"/>
        <v>0</v>
      </c>
      <c r="J819" s="96"/>
      <c r="K819" s="77"/>
      <c r="L819" s="101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53"/>
      <c r="F820" s="154"/>
      <c r="G820" s="117"/>
      <c r="H820" s="295"/>
      <c r="I820" s="103">
        <f t="shared" si="64"/>
        <v>0</v>
      </c>
      <c r="J820" s="96"/>
      <c r="K820" s="77"/>
      <c r="L820" s="101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53"/>
      <c r="F821" s="154"/>
      <c r="G821" s="117"/>
      <c r="H821" s="295"/>
      <c r="I821" s="103">
        <f t="shared" si="64"/>
        <v>0</v>
      </c>
      <c r="J821" s="96"/>
      <c r="K821" s="77"/>
      <c r="L821" s="101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53"/>
      <c r="F822" s="154"/>
      <c r="G822" s="117"/>
      <c r="H822" s="295"/>
      <c r="I822" s="103">
        <f t="shared" si="64"/>
        <v>0</v>
      </c>
      <c r="J822" s="96"/>
      <c r="K822" s="77"/>
      <c r="L822" s="101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53"/>
      <c r="F823" s="154"/>
      <c r="G823" s="117"/>
      <c r="H823" s="295"/>
      <c r="I823" s="103">
        <f t="shared" si="64"/>
        <v>0</v>
      </c>
      <c r="J823" s="96"/>
      <c r="K823" s="77"/>
      <c r="L823" s="101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53"/>
      <c r="F824" s="154"/>
      <c r="G824" s="117"/>
      <c r="H824" s="295"/>
      <c r="I824" s="103">
        <f t="shared" si="64"/>
        <v>0</v>
      </c>
      <c r="J824" s="96"/>
      <c r="K824" s="77"/>
      <c r="L824" s="101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53"/>
      <c r="F825" s="154"/>
      <c r="G825" s="117"/>
      <c r="H825" s="295"/>
      <c r="I825" s="103">
        <f t="shared" si="64"/>
        <v>0</v>
      </c>
      <c r="J825" s="96"/>
      <c r="K825" s="77"/>
      <c r="L825" s="101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53"/>
      <c r="F826" s="154"/>
      <c r="G826" s="117"/>
      <c r="H826" s="295"/>
      <c r="I826" s="103">
        <f t="shared" si="64"/>
        <v>0</v>
      </c>
      <c r="J826" s="96"/>
      <c r="K826" s="77"/>
      <c r="L826" s="101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53"/>
      <c r="F827" s="154"/>
      <c r="G827" s="117"/>
      <c r="H827" s="295"/>
      <c r="I827" s="103">
        <f t="shared" si="64"/>
        <v>0</v>
      </c>
      <c r="J827" s="96"/>
      <c r="K827" s="77"/>
      <c r="L827" s="101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53"/>
      <c r="F828" s="154"/>
      <c r="G828" s="117"/>
      <c r="H828" s="295"/>
      <c r="I828" s="103">
        <f t="shared" si="64"/>
        <v>0</v>
      </c>
      <c r="J828" s="96"/>
      <c r="K828" s="77"/>
      <c r="L828" s="101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53"/>
      <c r="F829" s="154"/>
      <c r="G829" s="117"/>
      <c r="H829" s="295"/>
      <c r="I829" s="103">
        <f t="shared" si="64"/>
        <v>0</v>
      </c>
      <c r="J829" s="96"/>
      <c r="K829" s="77"/>
      <c r="L829" s="101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53"/>
      <c r="F830" s="154"/>
      <c r="G830" s="117"/>
      <c r="H830" s="295"/>
      <c r="I830" s="103">
        <f t="shared" si="64"/>
        <v>0</v>
      </c>
      <c r="J830" s="96"/>
      <c r="K830" s="77"/>
      <c r="L830" s="101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53"/>
      <c r="F831" s="154"/>
      <c r="G831" s="117"/>
      <c r="H831" s="295"/>
      <c r="I831" s="103">
        <f t="shared" si="64"/>
        <v>0</v>
      </c>
      <c r="J831" s="96"/>
      <c r="K831" s="77"/>
      <c r="L831" s="101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53"/>
      <c r="F832" s="154"/>
      <c r="G832" s="117"/>
      <c r="H832" s="295"/>
      <c r="I832" s="103">
        <f t="shared" si="64"/>
        <v>0</v>
      </c>
      <c r="J832" s="96"/>
      <c r="K832" s="77"/>
      <c r="L832" s="101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53"/>
      <c r="F833" s="154"/>
      <c r="G833" s="117"/>
      <c r="H833" s="295"/>
      <c r="I833" s="103">
        <f t="shared" si="64"/>
        <v>0</v>
      </c>
      <c r="J833" s="96"/>
      <c r="K833" s="77"/>
      <c r="L833" s="101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53"/>
      <c r="F834" s="154"/>
      <c r="G834" s="117"/>
      <c r="H834" s="295"/>
      <c r="I834" s="103">
        <f t="shared" si="64"/>
        <v>0</v>
      </c>
      <c r="J834" s="96"/>
      <c r="K834" s="77"/>
      <c r="L834" s="101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53"/>
      <c r="F835" s="154"/>
      <c r="G835" s="117"/>
      <c r="H835" s="295"/>
      <c r="I835" s="103">
        <f t="shared" si="64"/>
        <v>0</v>
      </c>
      <c r="J835" s="96"/>
      <c r="K835" s="77"/>
      <c r="L835" s="101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53"/>
      <c r="F836" s="154"/>
      <c r="G836" s="117"/>
      <c r="H836" s="295"/>
      <c r="I836" s="103">
        <f t="shared" si="64"/>
        <v>0</v>
      </c>
      <c r="J836" s="96"/>
      <c r="K836" s="77"/>
      <c r="L836" s="101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53"/>
      <c r="F837" s="154"/>
      <c r="G837" s="117"/>
      <c r="H837" s="295"/>
      <c r="I837" s="103">
        <f t="shared" si="64"/>
        <v>0</v>
      </c>
      <c r="J837" s="96"/>
      <c r="K837" s="77"/>
      <c r="L837" s="101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53"/>
      <c r="F838" s="154"/>
      <c r="G838" s="117"/>
      <c r="H838" s="295"/>
      <c r="I838" s="103">
        <f t="shared" si="64"/>
        <v>0</v>
      </c>
      <c r="J838" s="96"/>
      <c r="K838" s="77"/>
      <c r="L838" s="101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53"/>
      <c r="F839" s="154"/>
      <c r="G839" s="117"/>
      <c r="H839" s="295"/>
      <c r="I839" s="103">
        <f t="shared" si="64"/>
        <v>0</v>
      </c>
      <c r="J839" s="96"/>
      <c r="K839" s="77"/>
      <c r="L839" s="101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53"/>
      <c r="F840" s="154"/>
      <c r="G840" s="117"/>
      <c r="H840" s="295"/>
      <c r="I840" s="103">
        <f t="shared" ref="I840:I903" si="69">IF(H840="",0,IF(VLOOKUP(H840,會計科目表,2,FALSE)="Y",VLOOKUP(H840,會計科目表,3,FALSE),"●此項目尚未啟用"))</f>
        <v>0</v>
      </c>
      <c r="J840" s="96"/>
      <c r="K840" s="77"/>
      <c r="L840" s="101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53"/>
      <c r="F841" s="154"/>
      <c r="G841" s="117"/>
      <c r="H841" s="295"/>
      <c r="I841" s="103">
        <f t="shared" si="69"/>
        <v>0</v>
      </c>
      <c r="J841" s="96"/>
      <c r="K841" s="77"/>
      <c r="L841" s="101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53"/>
      <c r="F842" s="154"/>
      <c r="G842" s="117"/>
      <c r="H842" s="295"/>
      <c r="I842" s="103">
        <f t="shared" si="69"/>
        <v>0</v>
      </c>
      <c r="J842" s="96"/>
      <c r="K842" s="77"/>
      <c r="L842" s="101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53"/>
      <c r="F843" s="154"/>
      <c r="G843" s="117"/>
      <c r="H843" s="295"/>
      <c r="I843" s="103">
        <f t="shared" si="69"/>
        <v>0</v>
      </c>
      <c r="J843" s="96"/>
      <c r="K843" s="77"/>
      <c r="L843" s="101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53"/>
      <c r="F844" s="154"/>
      <c r="G844" s="117"/>
      <c r="H844" s="295"/>
      <c r="I844" s="103">
        <f t="shared" si="69"/>
        <v>0</v>
      </c>
      <c r="J844" s="96"/>
      <c r="K844" s="77"/>
      <c r="L844" s="101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53"/>
      <c r="F845" s="154"/>
      <c r="G845" s="117"/>
      <c r="H845" s="295"/>
      <c r="I845" s="103">
        <f t="shared" si="69"/>
        <v>0</v>
      </c>
      <c r="J845" s="96"/>
      <c r="K845" s="77"/>
      <c r="L845" s="101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53"/>
      <c r="F846" s="154"/>
      <c r="G846" s="117"/>
      <c r="H846" s="295"/>
      <c r="I846" s="103">
        <f t="shared" si="69"/>
        <v>0</v>
      </c>
      <c r="J846" s="96"/>
      <c r="K846" s="77"/>
      <c r="L846" s="101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53"/>
      <c r="F847" s="154"/>
      <c r="G847" s="117"/>
      <c r="H847" s="295"/>
      <c r="I847" s="103">
        <f t="shared" si="69"/>
        <v>0</v>
      </c>
      <c r="J847" s="96"/>
      <c r="K847" s="77"/>
      <c r="L847" s="101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53"/>
      <c r="F848" s="154"/>
      <c r="G848" s="117"/>
      <c r="H848" s="295"/>
      <c r="I848" s="103">
        <f t="shared" si="69"/>
        <v>0</v>
      </c>
      <c r="J848" s="96"/>
      <c r="K848" s="77"/>
      <c r="L848" s="101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53"/>
      <c r="F849" s="154"/>
      <c r="G849" s="117"/>
      <c r="H849" s="295"/>
      <c r="I849" s="103">
        <f t="shared" si="69"/>
        <v>0</v>
      </c>
      <c r="J849" s="96"/>
      <c r="K849" s="77"/>
      <c r="L849" s="101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53"/>
      <c r="F850" s="154"/>
      <c r="G850" s="117"/>
      <c r="H850" s="295"/>
      <c r="I850" s="103">
        <f t="shared" si="69"/>
        <v>0</v>
      </c>
      <c r="J850" s="96"/>
      <c r="K850" s="77"/>
      <c r="L850" s="101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53"/>
      <c r="F851" s="154"/>
      <c r="G851" s="117"/>
      <c r="H851" s="295"/>
      <c r="I851" s="103">
        <f t="shared" si="69"/>
        <v>0</v>
      </c>
      <c r="J851" s="96"/>
      <c r="K851" s="77"/>
      <c r="L851" s="101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53"/>
      <c r="F852" s="154"/>
      <c r="G852" s="117"/>
      <c r="H852" s="295"/>
      <c r="I852" s="103">
        <f t="shared" si="69"/>
        <v>0</v>
      </c>
      <c r="J852" s="96"/>
      <c r="K852" s="77"/>
      <c r="L852" s="101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53"/>
      <c r="F853" s="154"/>
      <c r="G853" s="117"/>
      <c r="H853" s="295"/>
      <c r="I853" s="103">
        <f t="shared" si="69"/>
        <v>0</v>
      </c>
      <c r="J853" s="96"/>
      <c r="K853" s="77"/>
      <c r="L853" s="101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53"/>
      <c r="F854" s="154"/>
      <c r="G854" s="117"/>
      <c r="H854" s="295"/>
      <c r="I854" s="103">
        <f t="shared" si="69"/>
        <v>0</v>
      </c>
      <c r="J854" s="96"/>
      <c r="K854" s="77"/>
      <c r="L854" s="101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53"/>
      <c r="F855" s="154"/>
      <c r="G855" s="117"/>
      <c r="H855" s="295"/>
      <c r="I855" s="103">
        <f t="shared" si="69"/>
        <v>0</v>
      </c>
      <c r="J855" s="96"/>
      <c r="K855" s="77"/>
      <c r="L855" s="101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53"/>
      <c r="F856" s="154"/>
      <c r="G856" s="117"/>
      <c r="H856" s="295"/>
      <c r="I856" s="103">
        <f t="shared" si="69"/>
        <v>0</v>
      </c>
      <c r="J856" s="96"/>
      <c r="K856" s="77"/>
      <c r="L856" s="101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53"/>
      <c r="F857" s="154"/>
      <c r="G857" s="117"/>
      <c r="H857" s="295"/>
      <c r="I857" s="103">
        <f t="shared" si="69"/>
        <v>0</v>
      </c>
      <c r="J857" s="96"/>
      <c r="K857" s="77"/>
      <c r="L857" s="101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53"/>
      <c r="F858" s="154"/>
      <c r="G858" s="117"/>
      <c r="H858" s="295"/>
      <c r="I858" s="103">
        <f t="shared" si="69"/>
        <v>0</v>
      </c>
      <c r="J858" s="96"/>
      <c r="K858" s="77"/>
      <c r="L858" s="101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53"/>
      <c r="F859" s="154"/>
      <c r="G859" s="117"/>
      <c r="H859" s="295"/>
      <c r="I859" s="103">
        <f t="shared" si="69"/>
        <v>0</v>
      </c>
      <c r="J859" s="96"/>
      <c r="K859" s="77"/>
      <c r="L859" s="101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53"/>
      <c r="F860" s="154"/>
      <c r="G860" s="117"/>
      <c r="H860" s="295"/>
      <c r="I860" s="103">
        <f t="shared" si="69"/>
        <v>0</v>
      </c>
      <c r="J860" s="96"/>
      <c r="K860" s="77"/>
      <c r="L860" s="101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53"/>
      <c r="F861" s="154"/>
      <c r="G861" s="117"/>
      <c r="H861" s="295"/>
      <c r="I861" s="103">
        <f t="shared" si="69"/>
        <v>0</v>
      </c>
      <c r="J861" s="96"/>
      <c r="K861" s="77"/>
      <c r="L861" s="101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53"/>
      <c r="F862" s="154"/>
      <c r="G862" s="117"/>
      <c r="H862" s="295"/>
      <c r="I862" s="103">
        <f t="shared" si="69"/>
        <v>0</v>
      </c>
      <c r="J862" s="96"/>
      <c r="K862" s="77"/>
      <c r="L862" s="101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53"/>
      <c r="F863" s="154"/>
      <c r="G863" s="117"/>
      <c r="H863" s="295"/>
      <c r="I863" s="103">
        <f t="shared" si="69"/>
        <v>0</v>
      </c>
      <c r="J863" s="96"/>
      <c r="K863" s="77"/>
      <c r="L863" s="101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53"/>
      <c r="F864" s="154"/>
      <c r="G864" s="117"/>
      <c r="H864" s="295"/>
      <c r="I864" s="103">
        <f t="shared" si="69"/>
        <v>0</v>
      </c>
      <c r="J864" s="96"/>
      <c r="K864" s="77"/>
      <c r="L864" s="101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53"/>
      <c r="F865" s="154"/>
      <c r="G865" s="117"/>
      <c r="H865" s="295"/>
      <c r="I865" s="103">
        <f t="shared" si="69"/>
        <v>0</v>
      </c>
      <c r="J865" s="96"/>
      <c r="K865" s="77"/>
      <c r="L865" s="101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53"/>
      <c r="F866" s="154"/>
      <c r="G866" s="117"/>
      <c r="H866" s="295"/>
      <c r="I866" s="103">
        <f t="shared" si="69"/>
        <v>0</v>
      </c>
      <c r="J866" s="96"/>
      <c r="K866" s="77"/>
      <c r="L866" s="101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53"/>
      <c r="F867" s="154"/>
      <c r="G867" s="117"/>
      <c r="H867" s="295"/>
      <c r="I867" s="103">
        <f t="shared" si="69"/>
        <v>0</v>
      </c>
      <c r="J867" s="96"/>
      <c r="K867" s="77"/>
      <c r="L867" s="101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53"/>
      <c r="F868" s="154"/>
      <c r="G868" s="117"/>
      <c r="H868" s="295"/>
      <c r="I868" s="103">
        <f t="shared" si="69"/>
        <v>0</v>
      </c>
      <c r="J868" s="96"/>
      <c r="K868" s="77"/>
      <c r="L868" s="101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53"/>
      <c r="F869" s="154"/>
      <c r="G869" s="117"/>
      <c r="H869" s="295"/>
      <c r="I869" s="103">
        <f t="shared" si="69"/>
        <v>0</v>
      </c>
      <c r="J869" s="96"/>
      <c r="K869" s="77"/>
      <c r="L869" s="101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53"/>
      <c r="F870" s="154"/>
      <c r="G870" s="117"/>
      <c r="H870" s="295"/>
      <c r="I870" s="103">
        <f t="shared" si="69"/>
        <v>0</v>
      </c>
      <c r="J870" s="96"/>
      <c r="K870" s="77"/>
      <c r="L870" s="101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53"/>
      <c r="F871" s="154"/>
      <c r="G871" s="117"/>
      <c r="H871" s="295"/>
      <c r="I871" s="103">
        <f t="shared" si="69"/>
        <v>0</v>
      </c>
      <c r="J871" s="96"/>
      <c r="K871" s="77"/>
      <c r="L871" s="101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53"/>
      <c r="F872" s="154"/>
      <c r="G872" s="117"/>
      <c r="H872" s="295"/>
      <c r="I872" s="103">
        <f t="shared" si="69"/>
        <v>0</v>
      </c>
      <c r="J872" s="96"/>
      <c r="K872" s="77"/>
      <c r="L872" s="101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53"/>
      <c r="F873" s="154"/>
      <c r="G873" s="117"/>
      <c r="H873" s="295"/>
      <c r="I873" s="103">
        <f t="shared" si="69"/>
        <v>0</v>
      </c>
      <c r="J873" s="96"/>
      <c r="K873" s="77"/>
      <c r="L873" s="101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53"/>
      <c r="F874" s="154"/>
      <c r="G874" s="117"/>
      <c r="H874" s="295"/>
      <c r="I874" s="103">
        <f t="shared" si="69"/>
        <v>0</v>
      </c>
      <c r="J874" s="96"/>
      <c r="K874" s="77"/>
      <c r="L874" s="101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53"/>
      <c r="F875" s="154"/>
      <c r="G875" s="117"/>
      <c r="H875" s="295"/>
      <c r="I875" s="103">
        <f t="shared" si="69"/>
        <v>0</v>
      </c>
      <c r="J875" s="96"/>
      <c r="K875" s="77"/>
      <c r="L875" s="101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53"/>
      <c r="F876" s="154"/>
      <c r="G876" s="117"/>
      <c r="H876" s="295"/>
      <c r="I876" s="103">
        <f t="shared" si="69"/>
        <v>0</v>
      </c>
      <c r="J876" s="96"/>
      <c r="K876" s="77"/>
      <c r="L876" s="101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53"/>
      <c r="F877" s="154"/>
      <c r="G877" s="117"/>
      <c r="H877" s="295"/>
      <c r="I877" s="103">
        <f t="shared" si="69"/>
        <v>0</v>
      </c>
      <c r="J877" s="96"/>
      <c r="K877" s="77"/>
      <c r="L877" s="101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53"/>
      <c r="F878" s="154"/>
      <c r="G878" s="117"/>
      <c r="H878" s="295"/>
      <c r="I878" s="103">
        <f t="shared" si="69"/>
        <v>0</v>
      </c>
      <c r="J878" s="96"/>
      <c r="K878" s="77"/>
      <c r="L878" s="101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53"/>
      <c r="F879" s="154"/>
      <c r="G879" s="117"/>
      <c r="H879" s="295"/>
      <c r="I879" s="103">
        <f t="shared" si="69"/>
        <v>0</v>
      </c>
      <c r="J879" s="96"/>
      <c r="K879" s="77"/>
      <c r="L879" s="101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53"/>
      <c r="F880" s="154"/>
      <c r="G880" s="117"/>
      <c r="H880" s="295"/>
      <c r="I880" s="103">
        <f t="shared" si="69"/>
        <v>0</v>
      </c>
      <c r="J880" s="96"/>
      <c r="K880" s="77"/>
      <c r="L880" s="101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53"/>
      <c r="F881" s="154"/>
      <c r="G881" s="117"/>
      <c r="H881" s="295"/>
      <c r="I881" s="103">
        <f t="shared" si="69"/>
        <v>0</v>
      </c>
      <c r="J881" s="96"/>
      <c r="K881" s="77"/>
      <c r="L881" s="101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53"/>
      <c r="F882" s="154"/>
      <c r="G882" s="117"/>
      <c r="H882" s="295"/>
      <c r="I882" s="103">
        <f t="shared" si="69"/>
        <v>0</v>
      </c>
      <c r="J882" s="96"/>
      <c r="K882" s="77"/>
      <c r="L882" s="101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53"/>
      <c r="F883" s="154"/>
      <c r="G883" s="117"/>
      <c r="H883" s="295"/>
      <c r="I883" s="103">
        <f t="shared" si="69"/>
        <v>0</v>
      </c>
      <c r="J883" s="96"/>
      <c r="K883" s="77"/>
      <c r="L883" s="101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53"/>
      <c r="F884" s="154"/>
      <c r="G884" s="117"/>
      <c r="H884" s="295"/>
      <c r="I884" s="103">
        <f t="shared" si="69"/>
        <v>0</v>
      </c>
      <c r="J884" s="96"/>
      <c r="K884" s="77"/>
      <c r="L884" s="101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53"/>
      <c r="F885" s="154"/>
      <c r="G885" s="117"/>
      <c r="H885" s="295"/>
      <c r="I885" s="103">
        <f t="shared" si="69"/>
        <v>0</v>
      </c>
      <c r="J885" s="96"/>
      <c r="K885" s="77"/>
      <c r="L885" s="101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53"/>
      <c r="F886" s="154"/>
      <c r="G886" s="117"/>
      <c r="H886" s="295"/>
      <c r="I886" s="103">
        <f t="shared" si="69"/>
        <v>0</v>
      </c>
      <c r="J886" s="96"/>
      <c r="K886" s="77"/>
      <c r="L886" s="101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53"/>
      <c r="F887" s="154"/>
      <c r="G887" s="117"/>
      <c r="H887" s="295"/>
      <c r="I887" s="103">
        <f t="shared" si="69"/>
        <v>0</v>
      </c>
      <c r="J887" s="96"/>
      <c r="K887" s="77"/>
      <c r="L887" s="101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53"/>
      <c r="F888" s="154"/>
      <c r="G888" s="117"/>
      <c r="H888" s="295"/>
      <c r="I888" s="103">
        <f t="shared" si="69"/>
        <v>0</v>
      </c>
      <c r="J888" s="96"/>
      <c r="K888" s="77"/>
      <c r="L888" s="101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53"/>
      <c r="F889" s="154"/>
      <c r="G889" s="117"/>
      <c r="H889" s="295"/>
      <c r="I889" s="103">
        <f t="shared" si="69"/>
        <v>0</v>
      </c>
      <c r="J889" s="96"/>
      <c r="K889" s="77"/>
      <c r="L889" s="101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53"/>
      <c r="F890" s="154"/>
      <c r="G890" s="117"/>
      <c r="H890" s="295"/>
      <c r="I890" s="103">
        <f t="shared" si="69"/>
        <v>0</v>
      </c>
      <c r="J890" s="96"/>
      <c r="K890" s="77"/>
      <c r="L890" s="101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53"/>
      <c r="F891" s="154"/>
      <c r="G891" s="117"/>
      <c r="H891" s="295"/>
      <c r="I891" s="103">
        <f t="shared" si="69"/>
        <v>0</v>
      </c>
      <c r="J891" s="96"/>
      <c r="K891" s="77"/>
      <c r="L891" s="101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53"/>
      <c r="F892" s="154"/>
      <c r="G892" s="117"/>
      <c r="H892" s="295"/>
      <c r="I892" s="103">
        <f t="shared" si="69"/>
        <v>0</v>
      </c>
      <c r="J892" s="96"/>
      <c r="K892" s="77"/>
      <c r="L892" s="101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53"/>
      <c r="F893" s="154"/>
      <c r="G893" s="117"/>
      <c r="H893" s="295"/>
      <c r="I893" s="103">
        <f t="shared" si="69"/>
        <v>0</v>
      </c>
      <c r="J893" s="96"/>
      <c r="K893" s="77"/>
      <c r="L893" s="101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53"/>
      <c r="F894" s="154"/>
      <c r="G894" s="117"/>
      <c r="H894" s="295"/>
      <c r="I894" s="103">
        <f t="shared" si="69"/>
        <v>0</v>
      </c>
      <c r="J894" s="96"/>
      <c r="K894" s="77"/>
      <c r="L894" s="101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53"/>
      <c r="F895" s="154"/>
      <c r="G895" s="117"/>
      <c r="H895" s="295"/>
      <c r="I895" s="103">
        <f t="shared" si="69"/>
        <v>0</v>
      </c>
      <c r="J895" s="96"/>
      <c r="K895" s="77"/>
      <c r="L895" s="101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53"/>
      <c r="F896" s="154"/>
      <c r="G896" s="117"/>
      <c r="H896" s="295"/>
      <c r="I896" s="103">
        <f t="shared" si="69"/>
        <v>0</v>
      </c>
      <c r="J896" s="96"/>
      <c r="K896" s="77"/>
      <c r="L896" s="101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53"/>
      <c r="F897" s="154"/>
      <c r="G897" s="117"/>
      <c r="H897" s="295"/>
      <c r="I897" s="103">
        <f t="shared" si="69"/>
        <v>0</v>
      </c>
      <c r="J897" s="96"/>
      <c r="K897" s="77"/>
      <c r="L897" s="101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53"/>
      <c r="F898" s="154"/>
      <c r="G898" s="117"/>
      <c r="H898" s="295"/>
      <c r="I898" s="103">
        <f t="shared" si="69"/>
        <v>0</v>
      </c>
      <c r="J898" s="96"/>
      <c r="K898" s="77"/>
      <c r="L898" s="101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53"/>
      <c r="F899" s="154"/>
      <c r="G899" s="117"/>
      <c r="H899" s="295"/>
      <c r="I899" s="103">
        <f t="shared" si="69"/>
        <v>0</v>
      </c>
      <c r="J899" s="96"/>
      <c r="K899" s="77"/>
      <c r="L899" s="101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53"/>
      <c r="F900" s="154"/>
      <c r="G900" s="117"/>
      <c r="H900" s="295"/>
      <c r="I900" s="103">
        <f t="shared" si="69"/>
        <v>0</v>
      </c>
      <c r="J900" s="96"/>
      <c r="K900" s="77"/>
      <c r="L900" s="101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53"/>
      <c r="F901" s="154"/>
      <c r="G901" s="117"/>
      <c r="H901" s="295"/>
      <c r="I901" s="103">
        <f t="shared" si="69"/>
        <v>0</v>
      </c>
      <c r="J901" s="96"/>
      <c r="K901" s="77"/>
      <c r="L901" s="101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53"/>
      <c r="F902" s="154"/>
      <c r="G902" s="117"/>
      <c r="H902" s="295"/>
      <c r="I902" s="103">
        <f t="shared" si="69"/>
        <v>0</v>
      </c>
      <c r="J902" s="96"/>
      <c r="K902" s="77"/>
      <c r="L902" s="101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53"/>
      <c r="F903" s="154"/>
      <c r="G903" s="117"/>
      <c r="H903" s="295"/>
      <c r="I903" s="103">
        <f t="shared" si="69"/>
        <v>0</v>
      </c>
      <c r="J903" s="96"/>
      <c r="K903" s="77"/>
      <c r="L903" s="101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53"/>
      <c r="F904" s="154"/>
      <c r="G904" s="117"/>
      <c r="H904" s="295"/>
      <c r="I904" s="103">
        <f t="shared" ref="I904:I967" si="74">IF(H904="",0,IF(VLOOKUP(H904,會計科目表,2,FALSE)="Y",VLOOKUP(H904,會計科目表,3,FALSE),"●此項目尚未啟用"))</f>
        <v>0</v>
      </c>
      <c r="J904" s="96"/>
      <c r="K904" s="77"/>
      <c r="L904" s="101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53"/>
      <c r="F905" s="154"/>
      <c r="G905" s="117"/>
      <c r="H905" s="295"/>
      <c r="I905" s="103">
        <f t="shared" si="74"/>
        <v>0</v>
      </c>
      <c r="J905" s="96"/>
      <c r="K905" s="77"/>
      <c r="L905" s="101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53"/>
      <c r="F906" s="154"/>
      <c r="G906" s="117"/>
      <c r="H906" s="295"/>
      <c r="I906" s="103">
        <f t="shared" si="74"/>
        <v>0</v>
      </c>
      <c r="J906" s="96"/>
      <c r="K906" s="77"/>
      <c r="L906" s="101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53"/>
      <c r="F907" s="154"/>
      <c r="G907" s="117"/>
      <c r="H907" s="295"/>
      <c r="I907" s="103">
        <f t="shared" si="74"/>
        <v>0</v>
      </c>
      <c r="J907" s="96"/>
      <c r="K907" s="77"/>
      <c r="L907" s="101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53"/>
      <c r="F908" s="154"/>
      <c r="G908" s="117"/>
      <c r="H908" s="295"/>
      <c r="I908" s="103">
        <f t="shared" si="74"/>
        <v>0</v>
      </c>
      <c r="J908" s="96"/>
      <c r="K908" s="77"/>
      <c r="L908" s="101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53"/>
      <c r="F909" s="154"/>
      <c r="G909" s="117"/>
      <c r="H909" s="295"/>
      <c r="I909" s="103">
        <f t="shared" si="74"/>
        <v>0</v>
      </c>
      <c r="J909" s="96"/>
      <c r="K909" s="77"/>
      <c r="L909" s="101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53"/>
      <c r="F910" s="154"/>
      <c r="G910" s="117"/>
      <c r="H910" s="295"/>
      <c r="I910" s="103">
        <f t="shared" si="74"/>
        <v>0</v>
      </c>
      <c r="J910" s="96"/>
      <c r="K910" s="77"/>
      <c r="L910" s="101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53"/>
      <c r="F911" s="154"/>
      <c r="G911" s="117"/>
      <c r="H911" s="295"/>
      <c r="I911" s="103">
        <f t="shared" si="74"/>
        <v>0</v>
      </c>
      <c r="J911" s="96"/>
      <c r="K911" s="77"/>
      <c r="L911" s="101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53"/>
      <c r="F912" s="154"/>
      <c r="G912" s="117"/>
      <c r="H912" s="295"/>
      <c r="I912" s="103">
        <f t="shared" si="74"/>
        <v>0</v>
      </c>
      <c r="J912" s="96"/>
      <c r="K912" s="77"/>
      <c r="L912" s="101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53"/>
      <c r="F913" s="154"/>
      <c r="G913" s="117"/>
      <c r="H913" s="295"/>
      <c r="I913" s="103">
        <f t="shared" si="74"/>
        <v>0</v>
      </c>
      <c r="J913" s="96"/>
      <c r="K913" s="77"/>
      <c r="L913" s="101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53"/>
      <c r="F914" s="154"/>
      <c r="G914" s="117"/>
      <c r="H914" s="295"/>
      <c r="I914" s="103">
        <f t="shared" si="74"/>
        <v>0</v>
      </c>
      <c r="J914" s="96"/>
      <c r="K914" s="77"/>
      <c r="L914" s="101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53"/>
      <c r="F915" s="154"/>
      <c r="G915" s="117"/>
      <c r="H915" s="295"/>
      <c r="I915" s="103">
        <f t="shared" si="74"/>
        <v>0</v>
      </c>
      <c r="J915" s="96"/>
      <c r="K915" s="77"/>
      <c r="L915" s="101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53"/>
      <c r="F916" s="154"/>
      <c r="G916" s="117"/>
      <c r="H916" s="295"/>
      <c r="I916" s="103">
        <f t="shared" si="74"/>
        <v>0</v>
      </c>
      <c r="J916" s="96"/>
      <c r="K916" s="77"/>
      <c r="L916" s="101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53"/>
      <c r="F917" s="154"/>
      <c r="G917" s="117"/>
      <c r="H917" s="295"/>
      <c r="I917" s="103">
        <f t="shared" si="74"/>
        <v>0</v>
      </c>
      <c r="J917" s="96"/>
      <c r="K917" s="77"/>
      <c r="L917" s="101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53"/>
      <c r="F918" s="154"/>
      <c r="G918" s="117"/>
      <c r="H918" s="295"/>
      <c r="I918" s="103">
        <f t="shared" si="74"/>
        <v>0</v>
      </c>
      <c r="J918" s="96"/>
      <c r="K918" s="77"/>
      <c r="L918" s="101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53"/>
      <c r="F919" s="154"/>
      <c r="G919" s="117"/>
      <c r="H919" s="295"/>
      <c r="I919" s="103">
        <f t="shared" si="74"/>
        <v>0</v>
      </c>
      <c r="J919" s="96"/>
      <c r="K919" s="77"/>
      <c r="L919" s="101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53"/>
      <c r="F920" s="154"/>
      <c r="G920" s="117"/>
      <c r="H920" s="295"/>
      <c r="I920" s="103">
        <f t="shared" si="74"/>
        <v>0</v>
      </c>
      <c r="J920" s="96"/>
      <c r="K920" s="77"/>
      <c r="L920" s="101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53"/>
      <c r="F921" s="154"/>
      <c r="G921" s="117"/>
      <c r="H921" s="295"/>
      <c r="I921" s="103">
        <f t="shared" si="74"/>
        <v>0</v>
      </c>
      <c r="J921" s="96"/>
      <c r="K921" s="77"/>
      <c r="L921" s="101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53"/>
      <c r="F922" s="154"/>
      <c r="G922" s="117"/>
      <c r="H922" s="295"/>
      <c r="I922" s="103">
        <f t="shared" si="74"/>
        <v>0</v>
      </c>
      <c r="J922" s="96"/>
      <c r="K922" s="77"/>
      <c r="L922" s="101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53"/>
      <c r="F923" s="154"/>
      <c r="G923" s="117"/>
      <c r="H923" s="295"/>
      <c r="I923" s="103">
        <f t="shared" si="74"/>
        <v>0</v>
      </c>
      <c r="J923" s="96"/>
      <c r="K923" s="77"/>
      <c r="L923" s="101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53"/>
      <c r="F924" s="154"/>
      <c r="G924" s="117"/>
      <c r="H924" s="295"/>
      <c r="I924" s="103">
        <f t="shared" si="74"/>
        <v>0</v>
      </c>
      <c r="J924" s="96"/>
      <c r="K924" s="77"/>
      <c r="L924" s="101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53"/>
      <c r="F925" s="154"/>
      <c r="G925" s="117"/>
      <c r="H925" s="295"/>
      <c r="I925" s="103">
        <f t="shared" si="74"/>
        <v>0</v>
      </c>
      <c r="J925" s="96"/>
      <c r="K925" s="77"/>
      <c r="L925" s="101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53"/>
      <c r="F926" s="154"/>
      <c r="G926" s="117"/>
      <c r="H926" s="295"/>
      <c r="I926" s="103">
        <f t="shared" si="74"/>
        <v>0</v>
      </c>
      <c r="J926" s="96"/>
      <c r="K926" s="77"/>
      <c r="L926" s="101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53"/>
      <c r="F927" s="154"/>
      <c r="G927" s="117"/>
      <c r="H927" s="295"/>
      <c r="I927" s="103">
        <f t="shared" si="74"/>
        <v>0</v>
      </c>
      <c r="J927" s="96"/>
      <c r="K927" s="77"/>
      <c r="L927" s="101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53"/>
      <c r="F928" s="154"/>
      <c r="G928" s="117"/>
      <c r="H928" s="295"/>
      <c r="I928" s="103">
        <f t="shared" si="74"/>
        <v>0</v>
      </c>
      <c r="J928" s="96"/>
      <c r="K928" s="77"/>
      <c r="L928" s="101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53"/>
      <c r="F929" s="154"/>
      <c r="G929" s="117"/>
      <c r="H929" s="295"/>
      <c r="I929" s="103">
        <f t="shared" si="74"/>
        <v>0</v>
      </c>
      <c r="J929" s="96"/>
      <c r="K929" s="77"/>
      <c r="L929" s="101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53"/>
      <c r="F930" s="154"/>
      <c r="G930" s="117"/>
      <c r="H930" s="295"/>
      <c r="I930" s="103">
        <f t="shared" si="74"/>
        <v>0</v>
      </c>
      <c r="J930" s="96"/>
      <c r="K930" s="77"/>
      <c r="L930" s="101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53"/>
      <c r="F931" s="154"/>
      <c r="G931" s="117"/>
      <c r="H931" s="295"/>
      <c r="I931" s="103">
        <f t="shared" si="74"/>
        <v>0</v>
      </c>
      <c r="J931" s="96"/>
      <c r="K931" s="77"/>
      <c r="L931" s="101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53"/>
      <c r="F932" s="154"/>
      <c r="G932" s="117"/>
      <c r="H932" s="295"/>
      <c r="I932" s="103">
        <f t="shared" si="74"/>
        <v>0</v>
      </c>
      <c r="J932" s="96"/>
      <c r="K932" s="77"/>
      <c r="L932" s="101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53"/>
      <c r="F933" s="154"/>
      <c r="G933" s="117"/>
      <c r="H933" s="295"/>
      <c r="I933" s="103">
        <f t="shared" si="74"/>
        <v>0</v>
      </c>
      <c r="J933" s="96"/>
      <c r="K933" s="77"/>
      <c r="L933" s="101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53"/>
      <c r="F934" s="154"/>
      <c r="G934" s="117"/>
      <c r="H934" s="295"/>
      <c r="I934" s="103">
        <f t="shared" si="74"/>
        <v>0</v>
      </c>
      <c r="J934" s="96"/>
      <c r="K934" s="77"/>
      <c r="L934" s="101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53"/>
      <c r="F935" s="154"/>
      <c r="G935" s="117"/>
      <c r="H935" s="295"/>
      <c r="I935" s="103">
        <f t="shared" si="74"/>
        <v>0</v>
      </c>
      <c r="J935" s="96"/>
      <c r="K935" s="77"/>
      <c r="L935" s="101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53"/>
      <c r="F936" s="154"/>
      <c r="G936" s="117"/>
      <c r="H936" s="295"/>
      <c r="I936" s="103">
        <f t="shared" si="74"/>
        <v>0</v>
      </c>
      <c r="J936" s="96"/>
      <c r="K936" s="77"/>
      <c r="L936" s="101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53"/>
      <c r="F937" s="154"/>
      <c r="G937" s="117"/>
      <c r="H937" s="295"/>
      <c r="I937" s="103">
        <f t="shared" si="74"/>
        <v>0</v>
      </c>
      <c r="J937" s="96"/>
      <c r="K937" s="77"/>
      <c r="L937" s="101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53"/>
      <c r="F938" s="154"/>
      <c r="G938" s="117"/>
      <c r="H938" s="295"/>
      <c r="I938" s="103">
        <f t="shared" si="74"/>
        <v>0</v>
      </c>
      <c r="J938" s="96"/>
      <c r="K938" s="77"/>
      <c r="L938" s="101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53"/>
      <c r="F939" s="154"/>
      <c r="G939" s="117"/>
      <c r="H939" s="295"/>
      <c r="I939" s="103">
        <f t="shared" si="74"/>
        <v>0</v>
      </c>
      <c r="J939" s="96"/>
      <c r="K939" s="77"/>
      <c r="L939" s="101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53"/>
      <c r="F940" s="154"/>
      <c r="G940" s="117"/>
      <c r="H940" s="295"/>
      <c r="I940" s="103">
        <f t="shared" si="74"/>
        <v>0</v>
      </c>
      <c r="J940" s="96"/>
      <c r="K940" s="77"/>
      <c r="L940" s="101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53"/>
      <c r="F941" s="154"/>
      <c r="G941" s="117"/>
      <c r="H941" s="295"/>
      <c r="I941" s="103">
        <f t="shared" si="74"/>
        <v>0</v>
      </c>
      <c r="J941" s="96"/>
      <c r="K941" s="77"/>
      <c r="L941" s="101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53"/>
      <c r="F942" s="154"/>
      <c r="G942" s="117"/>
      <c r="H942" s="295"/>
      <c r="I942" s="103">
        <f t="shared" si="74"/>
        <v>0</v>
      </c>
      <c r="J942" s="96"/>
      <c r="K942" s="77"/>
      <c r="L942" s="101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53"/>
      <c r="F943" s="154"/>
      <c r="G943" s="117"/>
      <c r="H943" s="295"/>
      <c r="I943" s="103">
        <f t="shared" si="74"/>
        <v>0</v>
      </c>
      <c r="J943" s="96"/>
      <c r="K943" s="77"/>
      <c r="L943" s="101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53"/>
      <c r="F944" s="154"/>
      <c r="G944" s="117"/>
      <c r="H944" s="295"/>
      <c r="I944" s="103">
        <f t="shared" si="74"/>
        <v>0</v>
      </c>
      <c r="J944" s="96"/>
      <c r="K944" s="77"/>
      <c r="L944" s="101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53"/>
      <c r="F945" s="154"/>
      <c r="G945" s="117"/>
      <c r="H945" s="295"/>
      <c r="I945" s="103">
        <f t="shared" si="74"/>
        <v>0</v>
      </c>
      <c r="J945" s="96"/>
      <c r="K945" s="77"/>
      <c r="L945" s="101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53"/>
      <c r="F946" s="154"/>
      <c r="G946" s="117"/>
      <c r="H946" s="295"/>
      <c r="I946" s="103">
        <f t="shared" si="74"/>
        <v>0</v>
      </c>
      <c r="J946" s="96"/>
      <c r="K946" s="77"/>
      <c r="L946" s="101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53"/>
      <c r="F947" s="154"/>
      <c r="G947" s="117"/>
      <c r="H947" s="295"/>
      <c r="I947" s="103">
        <f t="shared" si="74"/>
        <v>0</v>
      </c>
      <c r="J947" s="96"/>
      <c r="K947" s="77"/>
      <c r="L947" s="101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53"/>
      <c r="F948" s="154"/>
      <c r="G948" s="117"/>
      <c r="H948" s="295"/>
      <c r="I948" s="103">
        <f t="shared" si="74"/>
        <v>0</v>
      </c>
      <c r="J948" s="96"/>
      <c r="K948" s="77"/>
      <c r="L948" s="101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53"/>
      <c r="F949" s="154"/>
      <c r="G949" s="117"/>
      <c r="H949" s="295"/>
      <c r="I949" s="103">
        <f t="shared" si="74"/>
        <v>0</v>
      </c>
      <c r="J949" s="96"/>
      <c r="K949" s="77"/>
      <c r="L949" s="101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53"/>
      <c r="F950" s="154"/>
      <c r="G950" s="117"/>
      <c r="H950" s="295"/>
      <c r="I950" s="103">
        <f t="shared" si="74"/>
        <v>0</v>
      </c>
      <c r="J950" s="96"/>
      <c r="K950" s="77"/>
      <c r="L950" s="101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53"/>
      <c r="F951" s="154"/>
      <c r="G951" s="117"/>
      <c r="H951" s="295"/>
      <c r="I951" s="103">
        <f t="shared" si="74"/>
        <v>0</v>
      </c>
      <c r="J951" s="96"/>
      <c r="K951" s="77"/>
      <c r="L951" s="101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53"/>
      <c r="F952" s="154"/>
      <c r="G952" s="117"/>
      <c r="H952" s="295"/>
      <c r="I952" s="103">
        <f t="shared" si="74"/>
        <v>0</v>
      </c>
      <c r="J952" s="96"/>
      <c r="K952" s="77"/>
      <c r="L952" s="101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53"/>
      <c r="F953" s="154"/>
      <c r="G953" s="117"/>
      <c r="H953" s="295"/>
      <c r="I953" s="103">
        <f t="shared" si="74"/>
        <v>0</v>
      </c>
      <c r="J953" s="96"/>
      <c r="K953" s="77"/>
      <c r="L953" s="101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53"/>
      <c r="F954" s="154"/>
      <c r="G954" s="117"/>
      <c r="H954" s="295"/>
      <c r="I954" s="103">
        <f t="shared" si="74"/>
        <v>0</v>
      </c>
      <c r="J954" s="96"/>
      <c r="K954" s="77"/>
      <c r="L954" s="101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53"/>
      <c r="F955" s="154"/>
      <c r="G955" s="117"/>
      <c r="H955" s="295"/>
      <c r="I955" s="103">
        <f t="shared" si="74"/>
        <v>0</v>
      </c>
      <c r="J955" s="96"/>
      <c r="K955" s="77"/>
      <c r="L955" s="101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53"/>
      <c r="F956" s="154"/>
      <c r="G956" s="117"/>
      <c r="H956" s="295"/>
      <c r="I956" s="103">
        <f t="shared" si="74"/>
        <v>0</v>
      </c>
      <c r="J956" s="96"/>
      <c r="K956" s="77"/>
      <c r="L956" s="101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53"/>
      <c r="F957" s="154"/>
      <c r="G957" s="117"/>
      <c r="H957" s="295"/>
      <c r="I957" s="103">
        <f t="shared" si="74"/>
        <v>0</v>
      </c>
      <c r="J957" s="96"/>
      <c r="K957" s="77"/>
      <c r="L957" s="101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53"/>
      <c r="F958" s="154"/>
      <c r="G958" s="117"/>
      <c r="H958" s="295"/>
      <c r="I958" s="103">
        <f t="shared" si="74"/>
        <v>0</v>
      </c>
      <c r="J958" s="96"/>
      <c r="K958" s="77"/>
      <c r="L958" s="101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53"/>
      <c r="F959" s="154"/>
      <c r="G959" s="117"/>
      <c r="H959" s="295"/>
      <c r="I959" s="103">
        <f t="shared" si="74"/>
        <v>0</v>
      </c>
      <c r="J959" s="96"/>
      <c r="K959" s="77"/>
      <c r="L959" s="101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53"/>
      <c r="F960" s="154"/>
      <c r="G960" s="117"/>
      <c r="H960" s="295"/>
      <c r="I960" s="103">
        <f t="shared" si="74"/>
        <v>0</v>
      </c>
      <c r="J960" s="96"/>
      <c r="K960" s="77"/>
      <c r="L960" s="101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53"/>
      <c r="F961" s="154"/>
      <c r="G961" s="117"/>
      <c r="H961" s="295"/>
      <c r="I961" s="103">
        <f t="shared" si="74"/>
        <v>0</v>
      </c>
      <c r="J961" s="96"/>
      <c r="K961" s="77"/>
      <c r="L961" s="101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53"/>
      <c r="F962" s="154"/>
      <c r="G962" s="117"/>
      <c r="H962" s="295"/>
      <c r="I962" s="103">
        <f t="shared" si="74"/>
        <v>0</v>
      </c>
      <c r="J962" s="96"/>
      <c r="K962" s="77"/>
      <c r="L962" s="101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53"/>
      <c r="F963" s="154"/>
      <c r="G963" s="117"/>
      <c r="H963" s="295"/>
      <c r="I963" s="103">
        <f t="shared" si="74"/>
        <v>0</v>
      </c>
      <c r="J963" s="96"/>
      <c r="K963" s="77"/>
      <c r="L963" s="101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53"/>
      <c r="F964" s="154"/>
      <c r="G964" s="117"/>
      <c r="H964" s="295"/>
      <c r="I964" s="103">
        <f t="shared" si="74"/>
        <v>0</v>
      </c>
      <c r="J964" s="96"/>
      <c r="K964" s="77"/>
      <c r="L964" s="101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53"/>
      <c r="F965" s="154"/>
      <c r="G965" s="117"/>
      <c r="H965" s="295"/>
      <c r="I965" s="103">
        <f t="shared" si="74"/>
        <v>0</v>
      </c>
      <c r="J965" s="96"/>
      <c r="K965" s="77"/>
      <c r="L965" s="101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53"/>
      <c r="F966" s="154"/>
      <c r="G966" s="117"/>
      <c r="H966" s="295"/>
      <c r="I966" s="103">
        <f t="shared" si="74"/>
        <v>0</v>
      </c>
      <c r="J966" s="96"/>
      <c r="K966" s="77"/>
      <c r="L966" s="101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53"/>
      <c r="F967" s="154"/>
      <c r="G967" s="117"/>
      <c r="H967" s="295"/>
      <c r="I967" s="103">
        <f t="shared" si="74"/>
        <v>0</v>
      </c>
      <c r="J967" s="96"/>
      <c r="K967" s="77"/>
      <c r="L967" s="101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53"/>
      <c r="F968" s="154"/>
      <c r="G968" s="117"/>
      <c r="H968" s="295"/>
      <c r="I968" s="103">
        <f t="shared" ref="I968:I1031" si="79">IF(H968="",0,IF(VLOOKUP(H968,會計科目表,2,FALSE)="Y",VLOOKUP(H968,會計科目表,3,FALSE),"●此項目尚未啟用"))</f>
        <v>0</v>
      </c>
      <c r="J968" s="96"/>
      <c r="K968" s="77"/>
      <c r="L968" s="101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53"/>
      <c r="F969" s="154"/>
      <c r="G969" s="117"/>
      <c r="H969" s="295"/>
      <c r="I969" s="103">
        <f t="shared" si="79"/>
        <v>0</v>
      </c>
      <c r="J969" s="96"/>
      <c r="K969" s="77"/>
      <c r="L969" s="101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53"/>
      <c r="F970" s="154"/>
      <c r="G970" s="117"/>
      <c r="H970" s="295"/>
      <c r="I970" s="103">
        <f t="shared" si="79"/>
        <v>0</v>
      </c>
      <c r="J970" s="96"/>
      <c r="K970" s="77"/>
      <c r="L970" s="101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53"/>
      <c r="F971" s="154"/>
      <c r="G971" s="117"/>
      <c r="H971" s="295"/>
      <c r="I971" s="103">
        <f t="shared" si="79"/>
        <v>0</v>
      </c>
      <c r="J971" s="96"/>
      <c r="K971" s="77"/>
      <c r="L971" s="101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53"/>
      <c r="F972" s="154"/>
      <c r="G972" s="117"/>
      <c r="H972" s="295"/>
      <c r="I972" s="103">
        <f t="shared" si="79"/>
        <v>0</v>
      </c>
      <c r="J972" s="96"/>
      <c r="K972" s="77"/>
      <c r="L972" s="101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53"/>
      <c r="F973" s="154"/>
      <c r="G973" s="117"/>
      <c r="H973" s="295"/>
      <c r="I973" s="103">
        <f t="shared" si="79"/>
        <v>0</v>
      </c>
      <c r="J973" s="96"/>
      <c r="K973" s="77"/>
      <c r="L973" s="101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53"/>
      <c r="F974" s="154"/>
      <c r="G974" s="117"/>
      <c r="H974" s="295"/>
      <c r="I974" s="103">
        <f t="shared" si="79"/>
        <v>0</v>
      </c>
      <c r="J974" s="96"/>
      <c r="K974" s="77"/>
      <c r="L974" s="101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53"/>
      <c r="F975" s="154"/>
      <c r="G975" s="117"/>
      <c r="H975" s="295"/>
      <c r="I975" s="103">
        <f t="shared" si="79"/>
        <v>0</v>
      </c>
      <c r="J975" s="96"/>
      <c r="K975" s="77"/>
      <c r="L975" s="101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53"/>
      <c r="F976" s="154"/>
      <c r="G976" s="117"/>
      <c r="H976" s="295"/>
      <c r="I976" s="103">
        <f t="shared" si="79"/>
        <v>0</v>
      </c>
      <c r="J976" s="96"/>
      <c r="K976" s="77"/>
      <c r="L976" s="101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53"/>
      <c r="F977" s="154"/>
      <c r="G977" s="117"/>
      <c r="H977" s="295"/>
      <c r="I977" s="103">
        <f t="shared" si="79"/>
        <v>0</v>
      </c>
      <c r="J977" s="96"/>
      <c r="K977" s="77"/>
      <c r="L977" s="101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53"/>
      <c r="F978" s="154"/>
      <c r="G978" s="117"/>
      <c r="H978" s="295"/>
      <c r="I978" s="103">
        <f t="shared" si="79"/>
        <v>0</v>
      </c>
      <c r="J978" s="96"/>
      <c r="K978" s="77"/>
      <c r="L978" s="101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53"/>
      <c r="F979" s="154"/>
      <c r="G979" s="117"/>
      <c r="H979" s="295"/>
      <c r="I979" s="103">
        <f t="shared" si="79"/>
        <v>0</v>
      </c>
      <c r="J979" s="96"/>
      <c r="K979" s="77"/>
      <c r="L979" s="101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53"/>
      <c r="F980" s="154"/>
      <c r="G980" s="117"/>
      <c r="H980" s="295"/>
      <c r="I980" s="103">
        <f t="shared" si="79"/>
        <v>0</v>
      </c>
      <c r="J980" s="96"/>
      <c r="K980" s="77"/>
      <c r="L980" s="101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53"/>
      <c r="F981" s="154"/>
      <c r="G981" s="117"/>
      <c r="H981" s="295"/>
      <c r="I981" s="103">
        <f t="shared" si="79"/>
        <v>0</v>
      </c>
      <c r="J981" s="96"/>
      <c r="K981" s="77"/>
      <c r="L981" s="101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53"/>
      <c r="F982" s="154"/>
      <c r="G982" s="117"/>
      <c r="H982" s="295"/>
      <c r="I982" s="103">
        <f t="shared" si="79"/>
        <v>0</v>
      </c>
      <c r="J982" s="96"/>
      <c r="K982" s="77"/>
      <c r="L982" s="101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53"/>
      <c r="F983" s="154"/>
      <c r="G983" s="117"/>
      <c r="H983" s="295"/>
      <c r="I983" s="103">
        <f t="shared" si="79"/>
        <v>0</v>
      </c>
      <c r="J983" s="96"/>
      <c r="K983" s="77"/>
      <c r="L983" s="101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53"/>
      <c r="F984" s="154"/>
      <c r="G984" s="117"/>
      <c r="H984" s="295"/>
      <c r="I984" s="103">
        <f t="shared" si="79"/>
        <v>0</v>
      </c>
      <c r="J984" s="96"/>
      <c r="K984" s="77"/>
      <c r="L984" s="101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53"/>
      <c r="F985" s="154"/>
      <c r="G985" s="117"/>
      <c r="H985" s="295"/>
      <c r="I985" s="103">
        <f t="shared" si="79"/>
        <v>0</v>
      </c>
      <c r="J985" s="96"/>
      <c r="K985" s="77"/>
      <c r="L985" s="101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53"/>
      <c r="F986" s="154"/>
      <c r="G986" s="117"/>
      <c r="H986" s="295"/>
      <c r="I986" s="103">
        <f t="shared" si="79"/>
        <v>0</v>
      </c>
      <c r="J986" s="96"/>
      <c r="K986" s="77"/>
      <c r="L986" s="101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53"/>
      <c r="F987" s="154"/>
      <c r="G987" s="117"/>
      <c r="H987" s="295"/>
      <c r="I987" s="103">
        <f t="shared" si="79"/>
        <v>0</v>
      </c>
      <c r="J987" s="96"/>
      <c r="K987" s="77"/>
      <c r="L987" s="101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53"/>
      <c r="F988" s="154"/>
      <c r="G988" s="117"/>
      <c r="H988" s="295"/>
      <c r="I988" s="103">
        <f t="shared" si="79"/>
        <v>0</v>
      </c>
      <c r="J988" s="96"/>
      <c r="K988" s="77"/>
      <c r="L988" s="101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53"/>
      <c r="F989" s="154"/>
      <c r="G989" s="117"/>
      <c r="H989" s="295"/>
      <c r="I989" s="103">
        <f t="shared" si="79"/>
        <v>0</v>
      </c>
      <c r="J989" s="96"/>
      <c r="K989" s="77"/>
      <c r="L989" s="101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53"/>
      <c r="F990" s="154"/>
      <c r="G990" s="117"/>
      <c r="H990" s="295"/>
      <c r="I990" s="103">
        <f t="shared" si="79"/>
        <v>0</v>
      </c>
      <c r="J990" s="96"/>
      <c r="K990" s="77"/>
      <c r="L990" s="101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53"/>
      <c r="F991" s="154"/>
      <c r="G991" s="117"/>
      <c r="H991" s="295"/>
      <c r="I991" s="103">
        <f t="shared" si="79"/>
        <v>0</v>
      </c>
      <c r="J991" s="96"/>
      <c r="K991" s="77"/>
      <c r="L991" s="101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53"/>
      <c r="F992" s="154"/>
      <c r="G992" s="117"/>
      <c r="H992" s="295"/>
      <c r="I992" s="103">
        <f t="shared" si="79"/>
        <v>0</v>
      </c>
      <c r="J992" s="96"/>
      <c r="K992" s="77"/>
      <c r="L992" s="101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53"/>
      <c r="F993" s="154"/>
      <c r="G993" s="117"/>
      <c r="H993" s="295"/>
      <c r="I993" s="103">
        <f t="shared" si="79"/>
        <v>0</v>
      </c>
      <c r="J993" s="96"/>
      <c r="K993" s="77"/>
      <c r="L993" s="101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53"/>
      <c r="F994" s="154"/>
      <c r="G994" s="117"/>
      <c r="H994" s="295"/>
      <c r="I994" s="103">
        <f t="shared" si="79"/>
        <v>0</v>
      </c>
      <c r="J994" s="96"/>
      <c r="K994" s="77"/>
      <c r="L994" s="101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53"/>
      <c r="F995" s="154"/>
      <c r="G995" s="117"/>
      <c r="H995" s="295"/>
      <c r="I995" s="103">
        <f t="shared" si="79"/>
        <v>0</v>
      </c>
      <c r="J995" s="96"/>
      <c r="K995" s="77"/>
      <c r="L995" s="101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53"/>
      <c r="F996" s="154"/>
      <c r="G996" s="117"/>
      <c r="H996" s="295"/>
      <c r="I996" s="103">
        <f t="shared" si="79"/>
        <v>0</v>
      </c>
      <c r="J996" s="96"/>
      <c r="K996" s="77"/>
      <c r="L996" s="101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53"/>
      <c r="F997" s="154"/>
      <c r="G997" s="117"/>
      <c r="H997" s="295"/>
      <c r="I997" s="103">
        <f t="shared" si="79"/>
        <v>0</v>
      </c>
      <c r="J997" s="96"/>
      <c r="K997" s="77"/>
      <c r="L997" s="101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53"/>
      <c r="F998" s="154"/>
      <c r="G998" s="117"/>
      <c r="H998" s="295"/>
      <c r="I998" s="103">
        <f t="shared" si="79"/>
        <v>0</v>
      </c>
      <c r="J998" s="96"/>
      <c r="K998" s="77"/>
      <c r="L998" s="101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53"/>
      <c r="F999" s="154"/>
      <c r="G999" s="117"/>
      <c r="H999" s="295"/>
      <c r="I999" s="103">
        <f t="shared" si="79"/>
        <v>0</v>
      </c>
      <c r="J999" s="96"/>
      <c r="K999" s="77"/>
      <c r="L999" s="101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53"/>
      <c r="F1000" s="154"/>
      <c r="G1000" s="117"/>
      <c r="H1000" s="295"/>
      <c r="I1000" s="103">
        <f t="shared" si="79"/>
        <v>0</v>
      </c>
      <c r="J1000" s="96"/>
      <c r="K1000" s="77"/>
      <c r="L1000" s="101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53"/>
      <c r="F1001" s="154"/>
      <c r="G1001" s="117"/>
      <c r="H1001" s="295"/>
      <c r="I1001" s="103">
        <f t="shared" si="79"/>
        <v>0</v>
      </c>
      <c r="J1001" s="96"/>
      <c r="K1001" s="77"/>
      <c r="L1001" s="101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53"/>
      <c r="F1002" s="154"/>
      <c r="G1002" s="117"/>
      <c r="H1002" s="295"/>
      <c r="I1002" s="103">
        <f t="shared" si="79"/>
        <v>0</v>
      </c>
      <c r="J1002" s="96"/>
      <c r="K1002" s="77"/>
      <c r="L1002" s="101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53"/>
      <c r="F1003" s="154"/>
      <c r="G1003" s="117"/>
      <c r="H1003" s="295"/>
      <c r="I1003" s="103">
        <f t="shared" si="79"/>
        <v>0</v>
      </c>
      <c r="J1003" s="96"/>
      <c r="K1003" s="77"/>
      <c r="L1003" s="101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53"/>
      <c r="F1004" s="154"/>
      <c r="G1004" s="117"/>
      <c r="H1004" s="295"/>
      <c r="I1004" s="103">
        <f t="shared" si="79"/>
        <v>0</v>
      </c>
      <c r="J1004" s="96"/>
      <c r="K1004" s="77"/>
      <c r="L1004" s="101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53"/>
      <c r="F1005" s="154"/>
      <c r="G1005" s="117"/>
      <c r="H1005" s="295"/>
      <c r="I1005" s="103">
        <f t="shared" si="79"/>
        <v>0</v>
      </c>
      <c r="J1005" s="96"/>
      <c r="K1005" s="77"/>
      <c r="L1005" s="101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53"/>
      <c r="F1006" s="154"/>
      <c r="G1006" s="117"/>
      <c r="H1006" s="295"/>
      <c r="I1006" s="103">
        <f t="shared" si="79"/>
        <v>0</v>
      </c>
      <c r="J1006" s="96"/>
      <c r="K1006" s="77"/>
      <c r="L1006" s="101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53"/>
      <c r="F1007" s="154"/>
      <c r="G1007" s="117"/>
      <c r="H1007" s="295"/>
      <c r="I1007" s="103">
        <f t="shared" si="79"/>
        <v>0</v>
      </c>
      <c r="J1007" s="96"/>
      <c r="K1007" s="77"/>
      <c r="L1007" s="101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53"/>
      <c r="F1008" s="154"/>
      <c r="G1008" s="117"/>
      <c r="H1008" s="295"/>
      <c r="I1008" s="103">
        <f t="shared" si="79"/>
        <v>0</v>
      </c>
      <c r="J1008" s="96"/>
      <c r="K1008" s="77"/>
      <c r="L1008" s="101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53"/>
      <c r="F1009" s="154"/>
      <c r="G1009" s="117"/>
      <c r="H1009" s="295"/>
      <c r="I1009" s="103">
        <f t="shared" si="79"/>
        <v>0</v>
      </c>
      <c r="J1009" s="96"/>
      <c r="K1009" s="77"/>
      <c r="L1009" s="101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53"/>
      <c r="F1010" s="154"/>
      <c r="G1010" s="117"/>
      <c r="H1010" s="295"/>
      <c r="I1010" s="103">
        <f t="shared" si="79"/>
        <v>0</v>
      </c>
      <c r="J1010" s="96"/>
      <c r="K1010" s="77"/>
      <c r="L1010" s="101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53"/>
      <c r="F1011" s="154"/>
      <c r="G1011" s="117"/>
      <c r="H1011" s="295"/>
      <c r="I1011" s="103">
        <f t="shared" si="79"/>
        <v>0</v>
      </c>
      <c r="J1011" s="96"/>
      <c r="K1011" s="77"/>
      <c r="L1011" s="101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53"/>
      <c r="F1012" s="154"/>
      <c r="G1012" s="117"/>
      <c r="H1012" s="295"/>
      <c r="I1012" s="103">
        <f t="shared" si="79"/>
        <v>0</v>
      </c>
      <c r="J1012" s="96"/>
      <c r="K1012" s="77"/>
      <c r="L1012" s="101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53"/>
      <c r="F1013" s="154"/>
      <c r="G1013" s="117"/>
      <c r="H1013" s="295"/>
      <c r="I1013" s="103">
        <f t="shared" si="79"/>
        <v>0</v>
      </c>
      <c r="J1013" s="96"/>
      <c r="K1013" s="77"/>
      <c r="L1013" s="101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53"/>
      <c r="F1014" s="154"/>
      <c r="G1014" s="117"/>
      <c r="H1014" s="295"/>
      <c r="I1014" s="103">
        <f t="shared" si="79"/>
        <v>0</v>
      </c>
      <c r="J1014" s="96"/>
      <c r="K1014" s="77"/>
      <c r="L1014" s="101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53"/>
      <c r="F1015" s="154"/>
      <c r="G1015" s="117"/>
      <c r="H1015" s="295"/>
      <c r="I1015" s="103">
        <f t="shared" si="79"/>
        <v>0</v>
      </c>
      <c r="J1015" s="96"/>
      <c r="K1015" s="77"/>
      <c r="L1015" s="101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53"/>
      <c r="F1016" s="154"/>
      <c r="G1016" s="117"/>
      <c r="H1016" s="295"/>
      <c r="I1016" s="103">
        <f t="shared" si="79"/>
        <v>0</v>
      </c>
      <c r="J1016" s="96"/>
      <c r="K1016" s="77"/>
      <c r="L1016" s="101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53"/>
      <c r="F1017" s="154"/>
      <c r="G1017" s="117"/>
      <c r="H1017" s="295"/>
      <c r="I1017" s="103">
        <f t="shared" si="79"/>
        <v>0</v>
      </c>
      <c r="J1017" s="96"/>
      <c r="K1017" s="77"/>
      <c r="L1017" s="101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53"/>
      <c r="F1018" s="154"/>
      <c r="G1018" s="117"/>
      <c r="H1018" s="295"/>
      <c r="I1018" s="103">
        <f t="shared" si="79"/>
        <v>0</v>
      </c>
      <c r="J1018" s="96"/>
      <c r="K1018" s="77"/>
      <c r="L1018" s="101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53"/>
      <c r="F1019" s="154"/>
      <c r="G1019" s="117"/>
      <c r="H1019" s="295"/>
      <c r="I1019" s="103">
        <f t="shared" si="79"/>
        <v>0</v>
      </c>
      <c r="J1019" s="96"/>
      <c r="K1019" s="77"/>
      <c r="L1019" s="101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53"/>
      <c r="F1020" s="154"/>
      <c r="G1020" s="117"/>
      <c r="H1020" s="295"/>
      <c r="I1020" s="103">
        <f t="shared" si="79"/>
        <v>0</v>
      </c>
      <c r="J1020" s="96"/>
      <c r="K1020" s="77"/>
      <c r="L1020" s="101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53"/>
      <c r="F1021" s="154"/>
      <c r="G1021" s="117"/>
      <c r="H1021" s="295"/>
      <c r="I1021" s="103">
        <f t="shared" si="79"/>
        <v>0</v>
      </c>
      <c r="J1021" s="96"/>
      <c r="K1021" s="77"/>
      <c r="L1021" s="101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53"/>
      <c r="F1022" s="154"/>
      <c r="G1022" s="117"/>
      <c r="H1022" s="295"/>
      <c r="I1022" s="103">
        <f t="shared" si="79"/>
        <v>0</v>
      </c>
      <c r="J1022" s="96"/>
      <c r="K1022" s="77"/>
      <c r="L1022" s="101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53"/>
      <c r="F1023" s="154"/>
      <c r="G1023" s="117"/>
      <c r="H1023" s="295"/>
      <c r="I1023" s="103">
        <f t="shared" si="79"/>
        <v>0</v>
      </c>
      <c r="J1023" s="96"/>
      <c r="K1023" s="77"/>
      <c r="L1023" s="101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53"/>
      <c r="F1024" s="154"/>
      <c r="G1024" s="117"/>
      <c r="H1024" s="295"/>
      <c r="I1024" s="103">
        <f t="shared" si="79"/>
        <v>0</v>
      </c>
      <c r="J1024" s="96"/>
      <c r="K1024" s="77"/>
      <c r="L1024" s="101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53"/>
      <c r="F1025" s="154"/>
      <c r="G1025" s="117"/>
      <c r="H1025" s="295"/>
      <c r="I1025" s="103">
        <f t="shared" si="79"/>
        <v>0</v>
      </c>
      <c r="J1025" s="96"/>
      <c r="K1025" s="77"/>
      <c r="L1025" s="101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53"/>
      <c r="F1026" s="154"/>
      <c r="G1026" s="117"/>
      <c r="H1026" s="295"/>
      <c r="I1026" s="103">
        <f t="shared" si="79"/>
        <v>0</v>
      </c>
      <c r="J1026" s="96"/>
      <c r="K1026" s="77"/>
      <c r="L1026" s="101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53"/>
      <c r="F1027" s="154"/>
      <c r="G1027" s="117"/>
      <c r="H1027" s="295"/>
      <c r="I1027" s="103">
        <f t="shared" si="79"/>
        <v>0</v>
      </c>
      <c r="J1027" s="96"/>
      <c r="K1027" s="77"/>
      <c r="L1027" s="101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53"/>
      <c r="F1028" s="154"/>
      <c r="G1028" s="117"/>
      <c r="H1028" s="295"/>
      <c r="I1028" s="103">
        <f t="shared" si="79"/>
        <v>0</v>
      </c>
      <c r="J1028" s="96"/>
      <c r="K1028" s="77"/>
      <c r="L1028" s="101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53"/>
      <c r="F1029" s="154"/>
      <c r="G1029" s="117"/>
      <c r="H1029" s="295"/>
      <c r="I1029" s="103">
        <f t="shared" si="79"/>
        <v>0</v>
      </c>
      <c r="J1029" s="96"/>
      <c r="K1029" s="77"/>
      <c r="L1029" s="101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53"/>
      <c r="F1030" s="154"/>
      <c r="G1030" s="117"/>
      <c r="H1030" s="295"/>
      <c r="I1030" s="103">
        <f t="shared" si="79"/>
        <v>0</v>
      </c>
      <c r="J1030" s="96"/>
      <c r="K1030" s="77"/>
      <c r="L1030" s="101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53"/>
      <c r="F1031" s="154"/>
      <c r="G1031" s="117"/>
      <c r="H1031" s="295"/>
      <c r="I1031" s="103">
        <f t="shared" si="79"/>
        <v>0</v>
      </c>
      <c r="J1031" s="96"/>
      <c r="K1031" s="77"/>
      <c r="L1031" s="101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53"/>
      <c r="F1032" s="154"/>
      <c r="G1032" s="117"/>
      <c r="H1032" s="295"/>
      <c r="I1032" s="103">
        <f t="shared" ref="I1032:I1095" si="84">IF(H1032="",0,IF(VLOOKUP(H1032,會計科目表,2,FALSE)="Y",VLOOKUP(H1032,會計科目表,3,FALSE),"●此項目尚未啟用"))</f>
        <v>0</v>
      </c>
      <c r="J1032" s="96"/>
      <c r="K1032" s="77"/>
      <c r="L1032" s="101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53"/>
      <c r="F1033" s="154"/>
      <c r="G1033" s="117"/>
      <c r="H1033" s="295"/>
      <c r="I1033" s="103">
        <f t="shared" si="84"/>
        <v>0</v>
      </c>
      <c r="J1033" s="96"/>
      <c r="K1033" s="77"/>
      <c r="L1033" s="101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53"/>
      <c r="F1034" s="154"/>
      <c r="G1034" s="117"/>
      <c r="H1034" s="295"/>
      <c r="I1034" s="103">
        <f t="shared" si="84"/>
        <v>0</v>
      </c>
      <c r="J1034" s="96"/>
      <c r="K1034" s="77"/>
      <c r="L1034" s="101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53"/>
      <c r="F1035" s="154"/>
      <c r="G1035" s="117"/>
      <c r="H1035" s="295"/>
      <c r="I1035" s="103">
        <f t="shared" si="84"/>
        <v>0</v>
      </c>
      <c r="J1035" s="96"/>
      <c r="K1035" s="77"/>
      <c r="L1035" s="101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53"/>
      <c r="F1036" s="154"/>
      <c r="G1036" s="117"/>
      <c r="H1036" s="295"/>
      <c r="I1036" s="103">
        <f t="shared" si="84"/>
        <v>0</v>
      </c>
      <c r="J1036" s="96"/>
      <c r="K1036" s="77"/>
      <c r="L1036" s="101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53"/>
      <c r="F1037" s="154"/>
      <c r="G1037" s="117"/>
      <c r="H1037" s="295"/>
      <c r="I1037" s="103">
        <f t="shared" si="84"/>
        <v>0</v>
      </c>
      <c r="J1037" s="96"/>
      <c r="K1037" s="77"/>
      <c r="L1037" s="101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53"/>
      <c r="F1038" s="154"/>
      <c r="G1038" s="117"/>
      <c r="H1038" s="295"/>
      <c r="I1038" s="103">
        <f t="shared" si="84"/>
        <v>0</v>
      </c>
      <c r="J1038" s="96"/>
      <c r="K1038" s="77"/>
      <c r="L1038" s="101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53"/>
      <c r="F1039" s="154"/>
      <c r="G1039" s="117"/>
      <c r="H1039" s="295"/>
      <c r="I1039" s="103">
        <f t="shared" si="84"/>
        <v>0</v>
      </c>
      <c r="J1039" s="96"/>
      <c r="K1039" s="77"/>
      <c r="L1039" s="101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53"/>
      <c r="F1040" s="154"/>
      <c r="G1040" s="117"/>
      <c r="H1040" s="295"/>
      <c r="I1040" s="103">
        <f t="shared" si="84"/>
        <v>0</v>
      </c>
      <c r="J1040" s="96"/>
      <c r="K1040" s="77"/>
      <c r="L1040" s="101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53"/>
      <c r="F1041" s="154"/>
      <c r="G1041" s="117"/>
      <c r="H1041" s="295"/>
      <c r="I1041" s="103">
        <f t="shared" si="84"/>
        <v>0</v>
      </c>
      <c r="J1041" s="96"/>
      <c r="K1041" s="77"/>
      <c r="L1041" s="101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53"/>
      <c r="F1042" s="154"/>
      <c r="G1042" s="117"/>
      <c r="H1042" s="295"/>
      <c r="I1042" s="103">
        <f t="shared" si="84"/>
        <v>0</v>
      </c>
      <c r="J1042" s="96"/>
      <c r="K1042" s="77"/>
      <c r="L1042" s="101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53"/>
      <c r="F1043" s="154"/>
      <c r="G1043" s="117"/>
      <c r="H1043" s="295"/>
      <c r="I1043" s="103">
        <f t="shared" si="84"/>
        <v>0</v>
      </c>
      <c r="J1043" s="96"/>
      <c r="K1043" s="77"/>
      <c r="L1043" s="101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53"/>
      <c r="F1044" s="154"/>
      <c r="G1044" s="117"/>
      <c r="H1044" s="295"/>
      <c r="I1044" s="103">
        <f t="shared" si="84"/>
        <v>0</v>
      </c>
      <c r="J1044" s="96"/>
      <c r="K1044" s="77"/>
      <c r="L1044" s="101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53"/>
      <c r="F1045" s="154"/>
      <c r="G1045" s="117"/>
      <c r="H1045" s="295"/>
      <c r="I1045" s="103">
        <f t="shared" si="84"/>
        <v>0</v>
      </c>
      <c r="J1045" s="96"/>
      <c r="K1045" s="77"/>
      <c r="L1045" s="101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53"/>
      <c r="F1046" s="154"/>
      <c r="G1046" s="117"/>
      <c r="H1046" s="295"/>
      <c r="I1046" s="103">
        <f t="shared" si="84"/>
        <v>0</v>
      </c>
      <c r="J1046" s="96"/>
      <c r="K1046" s="77"/>
      <c r="L1046" s="101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53"/>
      <c r="F1047" s="154"/>
      <c r="G1047" s="117"/>
      <c r="H1047" s="295"/>
      <c r="I1047" s="103">
        <f t="shared" si="84"/>
        <v>0</v>
      </c>
      <c r="J1047" s="96"/>
      <c r="K1047" s="77"/>
      <c r="L1047" s="101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53"/>
      <c r="F1048" s="154"/>
      <c r="G1048" s="117"/>
      <c r="H1048" s="295"/>
      <c r="I1048" s="103">
        <f t="shared" si="84"/>
        <v>0</v>
      </c>
      <c r="J1048" s="96"/>
      <c r="K1048" s="77"/>
      <c r="L1048" s="101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53"/>
      <c r="F1049" s="154"/>
      <c r="G1049" s="117"/>
      <c r="H1049" s="295"/>
      <c r="I1049" s="103">
        <f t="shared" si="84"/>
        <v>0</v>
      </c>
      <c r="J1049" s="96"/>
      <c r="K1049" s="77"/>
      <c r="L1049" s="101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53"/>
      <c r="F1050" s="154"/>
      <c r="G1050" s="117"/>
      <c r="H1050" s="295"/>
      <c r="I1050" s="103">
        <f t="shared" si="84"/>
        <v>0</v>
      </c>
      <c r="J1050" s="96"/>
      <c r="K1050" s="77"/>
      <c r="L1050" s="101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53"/>
      <c r="F1051" s="154"/>
      <c r="G1051" s="117"/>
      <c r="H1051" s="295"/>
      <c r="I1051" s="103">
        <f t="shared" si="84"/>
        <v>0</v>
      </c>
      <c r="J1051" s="96"/>
      <c r="K1051" s="77"/>
      <c r="L1051" s="101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53"/>
      <c r="F1052" s="154"/>
      <c r="G1052" s="117"/>
      <c r="H1052" s="295"/>
      <c r="I1052" s="103">
        <f t="shared" si="84"/>
        <v>0</v>
      </c>
      <c r="J1052" s="96"/>
      <c r="K1052" s="77"/>
      <c r="L1052" s="101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53"/>
      <c r="F1053" s="154"/>
      <c r="G1053" s="117"/>
      <c r="H1053" s="295"/>
      <c r="I1053" s="103">
        <f t="shared" si="84"/>
        <v>0</v>
      </c>
      <c r="J1053" s="96"/>
      <c r="K1053" s="77"/>
      <c r="L1053" s="101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53"/>
      <c r="F1054" s="154"/>
      <c r="G1054" s="117"/>
      <c r="H1054" s="295"/>
      <c r="I1054" s="103">
        <f t="shared" si="84"/>
        <v>0</v>
      </c>
      <c r="J1054" s="96"/>
      <c r="K1054" s="77"/>
      <c r="L1054" s="101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53"/>
      <c r="F1055" s="154"/>
      <c r="G1055" s="117"/>
      <c r="H1055" s="295"/>
      <c r="I1055" s="103">
        <f t="shared" si="84"/>
        <v>0</v>
      </c>
      <c r="J1055" s="96"/>
      <c r="K1055" s="77"/>
      <c r="L1055" s="101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53"/>
      <c r="F1056" s="154"/>
      <c r="G1056" s="117"/>
      <c r="H1056" s="295"/>
      <c r="I1056" s="103">
        <f t="shared" si="84"/>
        <v>0</v>
      </c>
      <c r="J1056" s="96"/>
      <c r="K1056" s="77"/>
      <c r="L1056" s="101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53"/>
      <c r="F1057" s="154"/>
      <c r="G1057" s="117"/>
      <c r="H1057" s="295"/>
      <c r="I1057" s="103">
        <f t="shared" si="84"/>
        <v>0</v>
      </c>
      <c r="J1057" s="96"/>
      <c r="K1057" s="77"/>
      <c r="L1057" s="101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53"/>
      <c r="F1058" s="154"/>
      <c r="G1058" s="117"/>
      <c r="H1058" s="295"/>
      <c r="I1058" s="103">
        <f t="shared" si="84"/>
        <v>0</v>
      </c>
      <c r="J1058" s="96"/>
      <c r="K1058" s="77"/>
      <c r="L1058" s="101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53"/>
      <c r="F1059" s="154"/>
      <c r="G1059" s="117"/>
      <c r="H1059" s="295"/>
      <c r="I1059" s="103">
        <f t="shared" si="84"/>
        <v>0</v>
      </c>
      <c r="J1059" s="96"/>
      <c r="K1059" s="77"/>
      <c r="L1059" s="101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53"/>
      <c r="F1060" s="154"/>
      <c r="G1060" s="117"/>
      <c r="H1060" s="295"/>
      <c r="I1060" s="103">
        <f t="shared" si="84"/>
        <v>0</v>
      </c>
      <c r="J1060" s="96"/>
      <c r="K1060" s="77"/>
      <c r="L1060" s="101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53"/>
      <c r="F1061" s="154"/>
      <c r="G1061" s="117"/>
      <c r="H1061" s="295"/>
      <c r="I1061" s="103">
        <f t="shared" si="84"/>
        <v>0</v>
      </c>
      <c r="J1061" s="96"/>
      <c r="K1061" s="77"/>
      <c r="L1061" s="101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53"/>
      <c r="F1062" s="154"/>
      <c r="G1062" s="117"/>
      <c r="H1062" s="295"/>
      <c r="I1062" s="103">
        <f t="shared" si="84"/>
        <v>0</v>
      </c>
      <c r="J1062" s="96"/>
      <c r="K1062" s="77"/>
      <c r="L1062" s="101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53"/>
      <c r="F1063" s="154"/>
      <c r="G1063" s="117"/>
      <c r="H1063" s="295"/>
      <c r="I1063" s="103">
        <f t="shared" si="84"/>
        <v>0</v>
      </c>
      <c r="J1063" s="96"/>
      <c r="K1063" s="77"/>
      <c r="L1063" s="101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53"/>
      <c r="F1064" s="154"/>
      <c r="G1064" s="117"/>
      <c r="H1064" s="295"/>
      <c r="I1064" s="103">
        <f t="shared" si="84"/>
        <v>0</v>
      </c>
      <c r="J1064" s="96"/>
      <c r="K1064" s="77"/>
      <c r="L1064" s="101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53"/>
      <c r="F1065" s="154"/>
      <c r="G1065" s="117"/>
      <c r="H1065" s="295"/>
      <c r="I1065" s="103">
        <f t="shared" si="84"/>
        <v>0</v>
      </c>
      <c r="J1065" s="96"/>
      <c r="K1065" s="77"/>
      <c r="L1065" s="101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53"/>
      <c r="F1066" s="154"/>
      <c r="G1066" s="117"/>
      <c r="H1066" s="295"/>
      <c r="I1066" s="103">
        <f t="shared" si="84"/>
        <v>0</v>
      </c>
      <c r="J1066" s="96"/>
      <c r="K1066" s="77"/>
      <c r="L1066" s="101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53"/>
      <c r="F1067" s="154"/>
      <c r="G1067" s="117"/>
      <c r="H1067" s="295"/>
      <c r="I1067" s="103">
        <f t="shared" si="84"/>
        <v>0</v>
      </c>
      <c r="J1067" s="96"/>
      <c r="K1067" s="77"/>
      <c r="L1067" s="101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53"/>
      <c r="F1068" s="154"/>
      <c r="G1068" s="117"/>
      <c r="H1068" s="295"/>
      <c r="I1068" s="103">
        <f t="shared" si="84"/>
        <v>0</v>
      </c>
      <c r="J1068" s="96"/>
      <c r="K1068" s="77"/>
      <c r="L1068" s="101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53"/>
      <c r="F1069" s="154"/>
      <c r="G1069" s="117"/>
      <c r="H1069" s="295"/>
      <c r="I1069" s="103">
        <f t="shared" si="84"/>
        <v>0</v>
      </c>
      <c r="J1069" s="96"/>
      <c r="K1069" s="77"/>
      <c r="L1069" s="101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53"/>
      <c r="F1070" s="154"/>
      <c r="G1070" s="117"/>
      <c r="H1070" s="295"/>
      <c r="I1070" s="103">
        <f t="shared" si="84"/>
        <v>0</v>
      </c>
      <c r="J1070" s="96"/>
      <c r="K1070" s="77"/>
      <c r="L1070" s="101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53"/>
      <c r="F1071" s="154"/>
      <c r="G1071" s="117"/>
      <c r="H1071" s="295"/>
      <c r="I1071" s="103">
        <f t="shared" si="84"/>
        <v>0</v>
      </c>
      <c r="J1071" s="96"/>
      <c r="K1071" s="77"/>
      <c r="L1071" s="101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53"/>
      <c r="F1072" s="154"/>
      <c r="G1072" s="117"/>
      <c r="H1072" s="295"/>
      <c r="I1072" s="103">
        <f t="shared" si="84"/>
        <v>0</v>
      </c>
      <c r="J1072" s="96"/>
      <c r="K1072" s="77"/>
      <c r="L1072" s="101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53"/>
      <c r="F1073" s="154"/>
      <c r="G1073" s="117"/>
      <c r="H1073" s="295"/>
      <c r="I1073" s="103">
        <f t="shared" si="84"/>
        <v>0</v>
      </c>
      <c r="J1073" s="96"/>
      <c r="K1073" s="77"/>
      <c r="L1073" s="101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53"/>
      <c r="F1074" s="154"/>
      <c r="G1074" s="117"/>
      <c r="H1074" s="295"/>
      <c r="I1074" s="103">
        <f t="shared" si="84"/>
        <v>0</v>
      </c>
      <c r="J1074" s="96"/>
      <c r="K1074" s="77"/>
      <c r="L1074" s="101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53"/>
      <c r="F1075" s="154"/>
      <c r="G1075" s="117"/>
      <c r="H1075" s="295"/>
      <c r="I1075" s="103">
        <f t="shared" si="84"/>
        <v>0</v>
      </c>
      <c r="J1075" s="96"/>
      <c r="K1075" s="77"/>
      <c r="L1075" s="101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53"/>
      <c r="F1076" s="154"/>
      <c r="G1076" s="117"/>
      <c r="H1076" s="295"/>
      <c r="I1076" s="103">
        <f t="shared" si="84"/>
        <v>0</v>
      </c>
      <c r="J1076" s="96"/>
      <c r="K1076" s="77"/>
      <c r="L1076" s="101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53"/>
      <c r="F1077" s="154"/>
      <c r="G1077" s="117"/>
      <c r="H1077" s="295"/>
      <c r="I1077" s="103">
        <f t="shared" si="84"/>
        <v>0</v>
      </c>
      <c r="J1077" s="96"/>
      <c r="K1077" s="77"/>
      <c r="L1077" s="101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53"/>
      <c r="F1078" s="154"/>
      <c r="G1078" s="117"/>
      <c r="H1078" s="295"/>
      <c r="I1078" s="103">
        <f t="shared" si="84"/>
        <v>0</v>
      </c>
      <c r="J1078" s="96"/>
      <c r="K1078" s="77"/>
      <c r="L1078" s="101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53"/>
      <c r="F1079" s="154"/>
      <c r="G1079" s="117"/>
      <c r="H1079" s="295"/>
      <c r="I1079" s="103">
        <f t="shared" si="84"/>
        <v>0</v>
      </c>
      <c r="J1079" s="96"/>
      <c r="K1079" s="77"/>
      <c r="L1079" s="101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53"/>
      <c r="F1080" s="154"/>
      <c r="G1080" s="117"/>
      <c r="H1080" s="295"/>
      <c r="I1080" s="103">
        <f t="shared" si="84"/>
        <v>0</v>
      </c>
      <c r="J1080" s="96"/>
      <c r="K1080" s="77"/>
      <c r="L1080" s="101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53"/>
      <c r="F1081" s="154"/>
      <c r="G1081" s="117"/>
      <c r="H1081" s="295"/>
      <c r="I1081" s="103">
        <f t="shared" si="84"/>
        <v>0</v>
      </c>
      <c r="J1081" s="96"/>
      <c r="K1081" s="77"/>
      <c r="L1081" s="101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53"/>
      <c r="F1082" s="154"/>
      <c r="G1082" s="117"/>
      <c r="H1082" s="295"/>
      <c r="I1082" s="103">
        <f t="shared" si="84"/>
        <v>0</v>
      </c>
      <c r="J1082" s="96"/>
      <c r="K1082" s="77"/>
      <c r="L1082" s="101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53"/>
      <c r="F1083" s="154"/>
      <c r="G1083" s="117"/>
      <c r="H1083" s="295"/>
      <c r="I1083" s="103">
        <f t="shared" si="84"/>
        <v>0</v>
      </c>
      <c r="J1083" s="96"/>
      <c r="K1083" s="77"/>
      <c r="L1083" s="101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53"/>
      <c r="F1084" s="154"/>
      <c r="G1084" s="117"/>
      <c r="H1084" s="295"/>
      <c r="I1084" s="103">
        <f t="shared" si="84"/>
        <v>0</v>
      </c>
      <c r="J1084" s="96"/>
      <c r="K1084" s="77"/>
      <c r="L1084" s="101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53"/>
      <c r="F1085" s="154"/>
      <c r="G1085" s="117"/>
      <c r="H1085" s="295"/>
      <c r="I1085" s="103">
        <f t="shared" si="84"/>
        <v>0</v>
      </c>
      <c r="J1085" s="96"/>
      <c r="K1085" s="77"/>
      <c r="L1085" s="101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53"/>
      <c r="F1086" s="154"/>
      <c r="G1086" s="117"/>
      <c r="H1086" s="295"/>
      <c r="I1086" s="103">
        <f t="shared" si="84"/>
        <v>0</v>
      </c>
      <c r="J1086" s="96"/>
      <c r="K1086" s="77"/>
      <c r="L1086" s="101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53"/>
      <c r="F1087" s="154"/>
      <c r="G1087" s="117"/>
      <c r="H1087" s="295"/>
      <c r="I1087" s="103">
        <f t="shared" si="84"/>
        <v>0</v>
      </c>
      <c r="J1087" s="96"/>
      <c r="K1087" s="77"/>
      <c r="L1087" s="101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53"/>
      <c r="F1088" s="154"/>
      <c r="G1088" s="117"/>
      <c r="H1088" s="295"/>
      <c r="I1088" s="103">
        <f t="shared" si="84"/>
        <v>0</v>
      </c>
      <c r="J1088" s="96"/>
      <c r="K1088" s="77"/>
      <c r="L1088" s="101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53"/>
      <c r="F1089" s="154"/>
      <c r="G1089" s="117"/>
      <c r="H1089" s="295"/>
      <c r="I1089" s="103">
        <f t="shared" si="84"/>
        <v>0</v>
      </c>
      <c r="J1089" s="96"/>
      <c r="K1089" s="77"/>
      <c r="L1089" s="101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53"/>
      <c r="F1090" s="154"/>
      <c r="G1090" s="117"/>
      <c r="H1090" s="295"/>
      <c r="I1090" s="103">
        <f t="shared" si="84"/>
        <v>0</v>
      </c>
      <c r="J1090" s="96"/>
      <c r="K1090" s="77"/>
      <c r="L1090" s="101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53"/>
      <c r="F1091" s="154"/>
      <c r="G1091" s="117"/>
      <c r="H1091" s="295"/>
      <c r="I1091" s="103">
        <f t="shared" si="84"/>
        <v>0</v>
      </c>
      <c r="J1091" s="96"/>
      <c r="K1091" s="77"/>
      <c r="L1091" s="101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53"/>
      <c r="F1092" s="154"/>
      <c r="G1092" s="117"/>
      <c r="H1092" s="295"/>
      <c r="I1092" s="103">
        <f t="shared" si="84"/>
        <v>0</v>
      </c>
      <c r="J1092" s="96"/>
      <c r="K1092" s="77"/>
      <c r="L1092" s="101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53"/>
      <c r="F1093" s="154"/>
      <c r="G1093" s="117"/>
      <c r="H1093" s="295"/>
      <c r="I1093" s="103">
        <f t="shared" si="84"/>
        <v>0</v>
      </c>
      <c r="J1093" s="96"/>
      <c r="K1093" s="77"/>
      <c r="L1093" s="101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53"/>
      <c r="F1094" s="154"/>
      <c r="G1094" s="117"/>
      <c r="H1094" s="295"/>
      <c r="I1094" s="103">
        <f t="shared" si="84"/>
        <v>0</v>
      </c>
      <c r="J1094" s="96"/>
      <c r="K1094" s="77"/>
      <c r="L1094" s="101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53"/>
      <c r="F1095" s="154"/>
      <c r="G1095" s="117"/>
      <c r="H1095" s="295"/>
      <c r="I1095" s="103">
        <f t="shared" si="84"/>
        <v>0</v>
      </c>
      <c r="J1095" s="96"/>
      <c r="K1095" s="77"/>
      <c r="L1095" s="101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53"/>
      <c r="F1096" s="154"/>
      <c r="G1096" s="117"/>
      <c r="H1096" s="295"/>
      <c r="I1096" s="103">
        <f t="shared" ref="I1096:I1159" si="89">IF(H1096="",0,IF(VLOOKUP(H1096,會計科目表,2,FALSE)="Y",VLOOKUP(H1096,會計科目表,3,FALSE),"●此項目尚未啟用"))</f>
        <v>0</v>
      </c>
      <c r="J1096" s="96"/>
      <c r="K1096" s="77"/>
      <c r="L1096" s="101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53"/>
      <c r="F1097" s="154"/>
      <c r="G1097" s="117"/>
      <c r="H1097" s="295"/>
      <c r="I1097" s="103">
        <f t="shared" si="89"/>
        <v>0</v>
      </c>
      <c r="J1097" s="96"/>
      <c r="K1097" s="77"/>
      <c r="L1097" s="101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53"/>
      <c r="F1098" s="154"/>
      <c r="G1098" s="117"/>
      <c r="H1098" s="295"/>
      <c r="I1098" s="103">
        <f t="shared" si="89"/>
        <v>0</v>
      </c>
      <c r="J1098" s="96"/>
      <c r="K1098" s="77"/>
      <c r="L1098" s="101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53"/>
      <c r="F1099" s="154"/>
      <c r="G1099" s="117"/>
      <c r="H1099" s="295"/>
      <c r="I1099" s="103">
        <f t="shared" si="89"/>
        <v>0</v>
      </c>
      <c r="J1099" s="96"/>
      <c r="K1099" s="77"/>
      <c r="L1099" s="101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53"/>
      <c r="F1100" s="154"/>
      <c r="G1100" s="117"/>
      <c r="H1100" s="295"/>
      <c r="I1100" s="103">
        <f t="shared" si="89"/>
        <v>0</v>
      </c>
      <c r="J1100" s="96"/>
      <c r="K1100" s="77"/>
      <c r="L1100" s="101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53"/>
      <c r="F1101" s="154"/>
      <c r="G1101" s="117"/>
      <c r="H1101" s="295"/>
      <c r="I1101" s="103">
        <f t="shared" si="89"/>
        <v>0</v>
      </c>
      <c r="J1101" s="96"/>
      <c r="K1101" s="77"/>
      <c r="L1101" s="101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53"/>
      <c r="F1102" s="154"/>
      <c r="G1102" s="117"/>
      <c r="H1102" s="295"/>
      <c r="I1102" s="103">
        <f t="shared" si="89"/>
        <v>0</v>
      </c>
      <c r="J1102" s="96"/>
      <c r="K1102" s="77"/>
      <c r="L1102" s="101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53"/>
      <c r="F1103" s="154"/>
      <c r="G1103" s="117"/>
      <c r="H1103" s="295"/>
      <c r="I1103" s="103">
        <f t="shared" si="89"/>
        <v>0</v>
      </c>
      <c r="J1103" s="96"/>
      <c r="K1103" s="77"/>
      <c r="L1103" s="101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53"/>
      <c r="F1104" s="154"/>
      <c r="G1104" s="117"/>
      <c r="H1104" s="295"/>
      <c r="I1104" s="103">
        <f t="shared" si="89"/>
        <v>0</v>
      </c>
      <c r="J1104" s="96"/>
      <c r="K1104" s="77"/>
      <c r="L1104" s="101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53"/>
      <c r="F1105" s="154"/>
      <c r="G1105" s="117"/>
      <c r="H1105" s="295"/>
      <c r="I1105" s="103">
        <f t="shared" si="89"/>
        <v>0</v>
      </c>
      <c r="J1105" s="96"/>
      <c r="K1105" s="77"/>
      <c r="L1105" s="101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53"/>
      <c r="F1106" s="154"/>
      <c r="G1106" s="117"/>
      <c r="H1106" s="295"/>
      <c r="I1106" s="103">
        <f t="shared" si="89"/>
        <v>0</v>
      </c>
      <c r="J1106" s="96"/>
      <c r="K1106" s="77"/>
      <c r="L1106" s="101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53"/>
      <c r="F1107" s="154"/>
      <c r="G1107" s="117"/>
      <c r="H1107" s="295"/>
      <c r="I1107" s="103">
        <f t="shared" si="89"/>
        <v>0</v>
      </c>
      <c r="J1107" s="96"/>
      <c r="K1107" s="77"/>
      <c r="L1107" s="101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53"/>
      <c r="F1108" s="154"/>
      <c r="G1108" s="117"/>
      <c r="H1108" s="295"/>
      <c r="I1108" s="103">
        <f t="shared" si="89"/>
        <v>0</v>
      </c>
      <c r="J1108" s="96"/>
      <c r="K1108" s="77"/>
      <c r="L1108" s="101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53"/>
      <c r="F1109" s="154"/>
      <c r="G1109" s="117"/>
      <c r="H1109" s="295"/>
      <c r="I1109" s="103">
        <f t="shared" si="89"/>
        <v>0</v>
      </c>
      <c r="J1109" s="96"/>
      <c r="K1109" s="77"/>
      <c r="L1109" s="101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53"/>
      <c r="F1110" s="154"/>
      <c r="G1110" s="117"/>
      <c r="H1110" s="295"/>
      <c r="I1110" s="103">
        <f t="shared" si="89"/>
        <v>0</v>
      </c>
      <c r="J1110" s="96"/>
      <c r="K1110" s="77"/>
      <c r="L1110" s="101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53"/>
      <c r="F1111" s="154"/>
      <c r="G1111" s="117"/>
      <c r="H1111" s="295"/>
      <c r="I1111" s="103">
        <f t="shared" si="89"/>
        <v>0</v>
      </c>
      <c r="J1111" s="96"/>
      <c r="K1111" s="77"/>
      <c r="L1111" s="101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53"/>
      <c r="F1112" s="154"/>
      <c r="G1112" s="117"/>
      <c r="H1112" s="295"/>
      <c r="I1112" s="103">
        <f t="shared" si="89"/>
        <v>0</v>
      </c>
      <c r="J1112" s="96"/>
      <c r="K1112" s="77"/>
      <c r="L1112" s="101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53"/>
      <c r="F1113" s="154"/>
      <c r="G1113" s="117"/>
      <c r="H1113" s="295"/>
      <c r="I1113" s="103">
        <f t="shared" si="89"/>
        <v>0</v>
      </c>
      <c r="J1113" s="96"/>
      <c r="K1113" s="77"/>
      <c r="L1113" s="101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53"/>
      <c r="F1114" s="154"/>
      <c r="G1114" s="117"/>
      <c r="H1114" s="295"/>
      <c r="I1114" s="103">
        <f t="shared" si="89"/>
        <v>0</v>
      </c>
      <c r="J1114" s="96"/>
      <c r="K1114" s="77"/>
      <c r="L1114" s="101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53"/>
      <c r="F1115" s="154"/>
      <c r="G1115" s="117"/>
      <c r="H1115" s="295"/>
      <c r="I1115" s="103">
        <f t="shared" si="89"/>
        <v>0</v>
      </c>
      <c r="J1115" s="96"/>
      <c r="K1115" s="77"/>
      <c r="L1115" s="101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53"/>
      <c r="F1116" s="154"/>
      <c r="G1116" s="117"/>
      <c r="H1116" s="295"/>
      <c r="I1116" s="103">
        <f t="shared" si="89"/>
        <v>0</v>
      </c>
      <c r="J1116" s="96"/>
      <c r="K1116" s="77"/>
      <c r="L1116" s="101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53"/>
      <c r="F1117" s="154"/>
      <c r="G1117" s="117"/>
      <c r="H1117" s="295"/>
      <c r="I1117" s="103">
        <f t="shared" si="89"/>
        <v>0</v>
      </c>
      <c r="J1117" s="96"/>
      <c r="K1117" s="77"/>
      <c r="L1117" s="101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53"/>
      <c r="F1118" s="154"/>
      <c r="G1118" s="117"/>
      <c r="H1118" s="295"/>
      <c r="I1118" s="103">
        <f t="shared" si="89"/>
        <v>0</v>
      </c>
      <c r="J1118" s="96"/>
      <c r="K1118" s="77"/>
      <c r="L1118" s="101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53"/>
      <c r="F1119" s="154"/>
      <c r="G1119" s="117"/>
      <c r="H1119" s="295"/>
      <c r="I1119" s="103">
        <f t="shared" si="89"/>
        <v>0</v>
      </c>
      <c r="J1119" s="96"/>
      <c r="K1119" s="77"/>
      <c r="L1119" s="101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53"/>
      <c r="F1120" s="154"/>
      <c r="G1120" s="117"/>
      <c r="H1120" s="295"/>
      <c r="I1120" s="103">
        <f t="shared" si="89"/>
        <v>0</v>
      </c>
      <c r="J1120" s="96"/>
      <c r="K1120" s="77"/>
      <c r="L1120" s="101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53"/>
      <c r="F1121" s="154"/>
      <c r="G1121" s="117"/>
      <c r="H1121" s="295"/>
      <c r="I1121" s="103">
        <f t="shared" si="89"/>
        <v>0</v>
      </c>
      <c r="J1121" s="96"/>
      <c r="K1121" s="77"/>
      <c r="L1121" s="101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53"/>
      <c r="F1122" s="154"/>
      <c r="G1122" s="117"/>
      <c r="H1122" s="295"/>
      <c r="I1122" s="103">
        <f t="shared" si="89"/>
        <v>0</v>
      </c>
      <c r="J1122" s="96"/>
      <c r="K1122" s="77"/>
      <c r="L1122" s="101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53"/>
      <c r="F1123" s="154"/>
      <c r="G1123" s="117"/>
      <c r="H1123" s="295"/>
      <c r="I1123" s="103">
        <f t="shared" si="89"/>
        <v>0</v>
      </c>
      <c r="J1123" s="96"/>
      <c r="K1123" s="77"/>
      <c r="L1123" s="101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53"/>
      <c r="F1124" s="154"/>
      <c r="G1124" s="117"/>
      <c r="H1124" s="295"/>
      <c r="I1124" s="103">
        <f t="shared" si="89"/>
        <v>0</v>
      </c>
      <c r="J1124" s="96"/>
      <c r="K1124" s="77"/>
      <c r="L1124" s="101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53"/>
      <c r="F1125" s="154"/>
      <c r="G1125" s="117"/>
      <c r="H1125" s="295"/>
      <c r="I1125" s="103">
        <f t="shared" si="89"/>
        <v>0</v>
      </c>
      <c r="J1125" s="96"/>
      <c r="K1125" s="77"/>
      <c r="L1125" s="101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53"/>
      <c r="F1126" s="154"/>
      <c r="G1126" s="117"/>
      <c r="H1126" s="295"/>
      <c r="I1126" s="103">
        <f t="shared" si="89"/>
        <v>0</v>
      </c>
      <c r="J1126" s="96"/>
      <c r="K1126" s="77"/>
      <c r="L1126" s="101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53"/>
      <c r="F1127" s="154"/>
      <c r="G1127" s="117"/>
      <c r="H1127" s="295"/>
      <c r="I1127" s="103">
        <f t="shared" si="89"/>
        <v>0</v>
      </c>
      <c r="J1127" s="96"/>
      <c r="K1127" s="77"/>
      <c r="L1127" s="101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53"/>
      <c r="F1128" s="154"/>
      <c r="G1128" s="117"/>
      <c r="H1128" s="295"/>
      <c r="I1128" s="103">
        <f t="shared" si="89"/>
        <v>0</v>
      </c>
      <c r="J1128" s="96"/>
      <c r="K1128" s="77"/>
      <c r="L1128" s="101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53"/>
      <c r="F1129" s="154"/>
      <c r="G1129" s="117"/>
      <c r="H1129" s="295"/>
      <c r="I1129" s="103">
        <f t="shared" si="89"/>
        <v>0</v>
      </c>
      <c r="J1129" s="96"/>
      <c r="K1129" s="77"/>
      <c r="L1129" s="101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53"/>
      <c r="F1130" s="154"/>
      <c r="G1130" s="117"/>
      <c r="H1130" s="295"/>
      <c r="I1130" s="103">
        <f t="shared" si="89"/>
        <v>0</v>
      </c>
      <c r="J1130" s="96"/>
      <c r="K1130" s="77"/>
      <c r="L1130" s="101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53"/>
      <c r="F1131" s="154"/>
      <c r="G1131" s="117"/>
      <c r="H1131" s="295"/>
      <c r="I1131" s="103">
        <f t="shared" si="89"/>
        <v>0</v>
      </c>
      <c r="J1131" s="96"/>
      <c r="K1131" s="77"/>
      <c r="L1131" s="101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53"/>
      <c r="F1132" s="154"/>
      <c r="G1132" s="117"/>
      <c r="H1132" s="295"/>
      <c r="I1132" s="103">
        <f t="shared" si="89"/>
        <v>0</v>
      </c>
      <c r="J1132" s="96"/>
      <c r="K1132" s="77"/>
      <c r="L1132" s="101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53"/>
      <c r="F1133" s="154"/>
      <c r="G1133" s="117"/>
      <c r="H1133" s="295"/>
      <c r="I1133" s="103">
        <f t="shared" si="89"/>
        <v>0</v>
      </c>
      <c r="J1133" s="96"/>
      <c r="K1133" s="77"/>
      <c r="L1133" s="101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53"/>
      <c r="F1134" s="154"/>
      <c r="G1134" s="117"/>
      <c r="H1134" s="295"/>
      <c r="I1134" s="103">
        <f t="shared" si="89"/>
        <v>0</v>
      </c>
      <c r="J1134" s="96"/>
      <c r="K1134" s="77"/>
      <c r="L1134" s="101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53"/>
      <c r="F1135" s="154"/>
      <c r="G1135" s="117"/>
      <c r="H1135" s="295"/>
      <c r="I1135" s="103">
        <f t="shared" si="89"/>
        <v>0</v>
      </c>
      <c r="J1135" s="96"/>
      <c r="K1135" s="77"/>
      <c r="L1135" s="101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53"/>
      <c r="F1136" s="154"/>
      <c r="G1136" s="117"/>
      <c r="H1136" s="295"/>
      <c r="I1136" s="103">
        <f t="shared" si="89"/>
        <v>0</v>
      </c>
      <c r="J1136" s="96"/>
      <c r="K1136" s="77"/>
      <c r="L1136" s="101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53"/>
      <c r="F1137" s="154"/>
      <c r="G1137" s="117"/>
      <c r="H1137" s="295"/>
      <c r="I1137" s="103">
        <f t="shared" si="89"/>
        <v>0</v>
      </c>
      <c r="J1137" s="96"/>
      <c r="K1137" s="77"/>
      <c r="L1137" s="101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53"/>
      <c r="F1138" s="154"/>
      <c r="G1138" s="117"/>
      <c r="H1138" s="295"/>
      <c r="I1138" s="103">
        <f t="shared" si="89"/>
        <v>0</v>
      </c>
      <c r="J1138" s="96"/>
      <c r="K1138" s="77"/>
      <c r="L1138" s="101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53"/>
      <c r="F1139" s="154"/>
      <c r="G1139" s="117"/>
      <c r="H1139" s="295"/>
      <c r="I1139" s="103">
        <f t="shared" si="89"/>
        <v>0</v>
      </c>
      <c r="J1139" s="96"/>
      <c r="K1139" s="77"/>
      <c r="L1139" s="101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53"/>
      <c r="F1140" s="154"/>
      <c r="G1140" s="117"/>
      <c r="H1140" s="295"/>
      <c r="I1140" s="103">
        <f t="shared" si="89"/>
        <v>0</v>
      </c>
      <c r="J1140" s="96"/>
      <c r="K1140" s="77"/>
      <c r="L1140" s="101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53"/>
      <c r="F1141" s="154"/>
      <c r="G1141" s="117"/>
      <c r="H1141" s="295"/>
      <c r="I1141" s="103">
        <f t="shared" si="89"/>
        <v>0</v>
      </c>
      <c r="J1141" s="96"/>
      <c r="K1141" s="77"/>
      <c r="L1141" s="101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53"/>
      <c r="F1142" s="154"/>
      <c r="G1142" s="117"/>
      <c r="H1142" s="295"/>
      <c r="I1142" s="103">
        <f t="shared" si="89"/>
        <v>0</v>
      </c>
      <c r="J1142" s="96"/>
      <c r="K1142" s="77"/>
      <c r="L1142" s="101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53"/>
      <c r="F1143" s="154"/>
      <c r="G1143" s="117"/>
      <c r="H1143" s="295"/>
      <c r="I1143" s="103">
        <f t="shared" si="89"/>
        <v>0</v>
      </c>
      <c r="J1143" s="96"/>
      <c r="K1143" s="77"/>
      <c r="L1143" s="101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53"/>
      <c r="F1144" s="154"/>
      <c r="G1144" s="117"/>
      <c r="H1144" s="295"/>
      <c r="I1144" s="103">
        <f t="shared" si="89"/>
        <v>0</v>
      </c>
      <c r="J1144" s="96"/>
      <c r="K1144" s="77"/>
      <c r="L1144" s="101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53"/>
      <c r="F1145" s="154"/>
      <c r="G1145" s="117"/>
      <c r="H1145" s="295"/>
      <c r="I1145" s="103">
        <f t="shared" si="89"/>
        <v>0</v>
      </c>
      <c r="J1145" s="96"/>
      <c r="K1145" s="77"/>
      <c r="L1145" s="101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53"/>
      <c r="F1146" s="154"/>
      <c r="G1146" s="117"/>
      <c r="H1146" s="295"/>
      <c r="I1146" s="103">
        <f t="shared" si="89"/>
        <v>0</v>
      </c>
      <c r="J1146" s="96"/>
      <c r="K1146" s="77"/>
      <c r="L1146" s="101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53"/>
      <c r="F1147" s="154"/>
      <c r="G1147" s="117"/>
      <c r="H1147" s="295"/>
      <c r="I1147" s="103">
        <f t="shared" si="89"/>
        <v>0</v>
      </c>
      <c r="J1147" s="96"/>
      <c r="K1147" s="77"/>
      <c r="L1147" s="101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53"/>
      <c r="F1148" s="154"/>
      <c r="G1148" s="117"/>
      <c r="H1148" s="295"/>
      <c r="I1148" s="103">
        <f t="shared" si="89"/>
        <v>0</v>
      </c>
      <c r="J1148" s="96"/>
      <c r="K1148" s="77"/>
      <c r="L1148" s="101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53"/>
      <c r="F1149" s="154"/>
      <c r="G1149" s="117"/>
      <c r="H1149" s="295"/>
      <c r="I1149" s="103">
        <f t="shared" si="89"/>
        <v>0</v>
      </c>
      <c r="J1149" s="96"/>
      <c r="K1149" s="77"/>
      <c r="L1149" s="101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53"/>
      <c r="F1150" s="154"/>
      <c r="G1150" s="117"/>
      <c r="H1150" s="295"/>
      <c r="I1150" s="103">
        <f t="shared" si="89"/>
        <v>0</v>
      </c>
      <c r="J1150" s="96"/>
      <c r="K1150" s="77"/>
      <c r="L1150" s="101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53"/>
      <c r="F1151" s="154"/>
      <c r="G1151" s="117"/>
      <c r="H1151" s="295"/>
      <c r="I1151" s="103">
        <f t="shared" si="89"/>
        <v>0</v>
      </c>
      <c r="J1151" s="96"/>
      <c r="K1151" s="77"/>
      <c r="L1151" s="101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53"/>
      <c r="F1152" s="154"/>
      <c r="G1152" s="117"/>
      <c r="H1152" s="295"/>
      <c r="I1152" s="103">
        <f t="shared" si="89"/>
        <v>0</v>
      </c>
      <c r="J1152" s="96"/>
      <c r="K1152" s="77"/>
      <c r="L1152" s="101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53"/>
      <c r="F1153" s="154"/>
      <c r="G1153" s="117"/>
      <c r="H1153" s="295"/>
      <c r="I1153" s="103">
        <f t="shared" si="89"/>
        <v>0</v>
      </c>
      <c r="J1153" s="96"/>
      <c r="K1153" s="77"/>
      <c r="L1153" s="101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53"/>
      <c r="F1154" s="154"/>
      <c r="G1154" s="117"/>
      <c r="H1154" s="295"/>
      <c r="I1154" s="103">
        <f t="shared" si="89"/>
        <v>0</v>
      </c>
      <c r="J1154" s="96"/>
      <c r="K1154" s="77"/>
      <c r="L1154" s="101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53"/>
      <c r="F1155" s="154"/>
      <c r="G1155" s="117"/>
      <c r="H1155" s="295"/>
      <c r="I1155" s="103">
        <f t="shared" si="89"/>
        <v>0</v>
      </c>
      <c r="J1155" s="96"/>
      <c r="K1155" s="77"/>
      <c r="L1155" s="101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53"/>
      <c r="F1156" s="154"/>
      <c r="G1156" s="117"/>
      <c r="H1156" s="295"/>
      <c r="I1156" s="103">
        <f t="shared" si="89"/>
        <v>0</v>
      </c>
      <c r="J1156" s="96"/>
      <c r="K1156" s="77"/>
      <c r="L1156" s="101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53"/>
      <c r="F1157" s="154"/>
      <c r="G1157" s="117"/>
      <c r="H1157" s="295"/>
      <c r="I1157" s="103">
        <f t="shared" si="89"/>
        <v>0</v>
      </c>
      <c r="J1157" s="96"/>
      <c r="K1157" s="77"/>
      <c r="L1157" s="101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53"/>
      <c r="F1158" s="154"/>
      <c r="G1158" s="117"/>
      <c r="H1158" s="295"/>
      <c r="I1158" s="103">
        <f t="shared" si="89"/>
        <v>0</v>
      </c>
      <c r="J1158" s="96"/>
      <c r="K1158" s="77"/>
      <c r="L1158" s="101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53"/>
      <c r="F1159" s="154"/>
      <c r="G1159" s="117"/>
      <c r="H1159" s="295"/>
      <c r="I1159" s="103">
        <f t="shared" si="89"/>
        <v>0</v>
      </c>
      <c r="J1159" s="96"/>
      <c r="K1159" s="77"/>
      <c r="L1159" s="101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53"/>
      <c r="F1160" s="154"/>
      <c r="G1160" s="117"/>
      <c r="H1160" s="295"/>
      <c r="I1160" s="103">
        <f t="shared" ref="I1160:I1223" si="94">IF(H1160="",0,IF(VLOOKUP(H1160,會計科目表,2,FALSE)="Y",VLOOKUP(H1160,會計科目表,3,FALSE),"●此項目尚未啟用"))</f>
        <v>0</v>
      </c>
      <c r="J1160" s="96"/>
      <c r="K1160" s="77"/>
      <c r="L1160" s="101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53"/>
      <c r="F1161" s="154"/>
      <c r="G1161" s="117"/>
      <c r="H1161" s="295"/>
      <c r="I1161" s="103">
        <f t="shared" si="94"/>
        <v>0</v>
      </c>
      <c r="J1161" s="96"/>
      <c r="K1161" s="77"/>
      <c r="L1161" s="101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53"/>
      <c r="F1162" s="154"/>
      <c r="G1162" s="117"/>
      <c r="H1162" s="295"/>
      <c r="I1162" s="103">
        <f t="shared" si="94"/>
        <v>0</v>
      </c>
      <c r="J1162" s="96"/>
      <c r="K1162" s="77"/>
      <c r="L1162" s="101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53"/>
      <c r="F1163" s="154"/>
      <c r="G1163" s="117"/>
      <c r="H1163" s="295"/>
      <c r="I1163" s="103">
        <f t="shared" si="94"/>
        <v>0</v>
      </c>
      <c r="J1163" s="96"/>
      <c r="K1163" s="77"/>
      <c r="L1163" s="101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53"/>
      <c r="F1164" s="154"/>
      <c r="G1164" s="117"/>
      <c r="H1164" s="295"/>
      <c r="I1164" s="103">
        <f t="shared" si="94"/>
        <v>0</v>
      </c>
      <c r="J1164" s="96"/>
      <c r="K1164" s="77"/>
      <c r="L1164" s="101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53"/>
      <c r="F1165" s="154"/>
      <c r="G1165" s="117"/>
      <c r="H1165" s="295"/>
      <c r="I1165" s="103">
        <f t="shared" si="94"/>
        <v>0</v>
      </c>
      <c r="J1165" s="96"/>
      <c r="K1165" s="77"/>
      <c r="L1165" s="101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53"/>
      <c r="F1166" s="154"/>
      <c r="G1166" s="117"/>
      <c r="H1166" s="295"/>
      <c r="I1166" s="103">
        <f t="shared" si="94"/>
        <v>0</v>
      </c>
      <c r="J1166" s="96"/>
      <c r="K1166" s="77"/>
      <c r="L1166" s="101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53"/>
      <c r="F1167" s="154"/>
      <c r="G1167" s="117"/>
      <c r="H1167" s="295"/>
      <c r="I1167" s="103">
        <f t="shared" si="94"/>
        <v>0</v>
      </c>
      <c r="J1167" s="96"/>
      <c r="K1167" s="77"/>
      <c r="L1167" s="101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53"/>
      <c r="F1168" s="154"/>
      <c r="G1168" s="117"/>
      <c r="H1168" s="295"/>
      <c r="I1168" s="103">
        <f t="shared" si="94"/>
        <v>0</v>
      </c>
      <c r="J1168" s="96"/>
      <c r="K1168" s="77"/>
      <c r="L1168" s="101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53"/>
      <c r="F1169" s="154"/>
      <c r="G1169" s="117"/>
      <c r="H1169" s="295"/>
      <c r="I1169" s="103">
        <f t="shared" si="94"/>
        <v>0</v>
      </c>
      <c r="J1169" s="96"/>
      <c r="K1169" s="77"/>
      <c r="L1169" s="101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53"/>
      <c r="F1170" s="154"/>
      <c r="G1170" s="117"/>
      <c r="H1170" s="295"/>
      <c r="I1170" s="103">
        <f t="shared" si="94"/>
        <v>0</v>
      </c>
      <c r="J1170" s="96"/>
      <c r="K1170" s="77"/>
      <c r="L1170" s="101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53"/>
      <c r="F1171" s="154"/>
      <c r="G1171" s="117"/>
      <c r="H1171" s="295"/>
      <c r="I1171" s="103">
        <f t="shared" si="94"/>
        <v>0</v>
      </c>
      <c r="J1171" s="96"/>
      <c r="K1171" s="77"/>
      <c r="L1171" s="101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53"/>
      <c r="F1172" s="154"/>
      <c r="G1172" s="117"/>
      <c r="H1172" s="295"/>
      <c r="I1172" s="103">
        <f t="shared" si="94"/>
        <v>0</v>
      </c>
      <c r="J1172" s="96"/>
      <c r="K1172" s="77"/>
      <c r="L1172" s="101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53"/>
      <c r="F1173" s="154"/>
      <c r="G1173" s="117"/>
      <c r="H1173" s="295"/>
      <c r="I1173" s="103">
        <f t="shared" si="94"/>
        <v>0</v>
      </c>
      <c r="J1173" s="96"/>
      <c r="K1173" s="77"/>
      <c r="L1173" s="101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53"/>
      <c r="F1174" s="154"/>
      <c r="G1174" s="117"/>
      <c r="H1174" s="295"/>
      <c r="I1174" s="103">
        <f t="shared" si="94"/>
        <v>0</v>
      </c>
      <c r="J1174" s="96"/>
      <c r="K1174" s="77"/>
      <c r="L1174" s="101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53"/>
      <c r="F1175" s="154"/>
      <c r="G1175" s="117"/>
      <c r="H1175" s="295"/>
      <c r="I1175" s="103">
        <f t="shared" si="94"/>
        <v>0</v>
      </c>
      <c r="J1175" s="96"/>
      <c r="K1175" s="77"/>
      <c r="L1175" s="101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53"/>
      <c r="F1176" s="154"/>
      <c r="G1176" s="117"/>
      <c r="H1176" s="295"/>
      <c r="I1176" s="103">
        <f t="shared" si="94"/>
        <v>0</v>
      </c>
      <c r="J1176" s="96"/>
      <c r="K1176" s="77"/>
      <c r="L1176" s="101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53"/>
      <c r="F1177" s="154"/>
      <c r="G1177" s="117"/>
      <c r="H1177" s="295"/>
      <c r="I1177" s="103">
        <f t="shared" si="94"/>
        <v>0</v>
      </c>
      <c r="J1177" s="96"/>
      <c r="K1177" s="77"/>
      <c r="L1177" s="101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53"/>
      <c r="F1178" s="154"/>
      <c r="G1178" s="117"/>
      <c r="H1178" s="295"/>
      <c r="I1178" s="103">
        <f t="shared" si="94"/>
        <v>0</v>
      </c>
      <c r="J1178" s="96"/>
      <c r="K1178" s="77"/>
      <c r="L1178" s="101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53"/>
      <c r="F1179" s="154"/>
      <c r="G1179" s="117"/>
      <c r="H1179" s="295"/>
      <c r="I1179" s="103">
        <f t="shared" si="94"/>
        <v>0</v>
      </c>
      <c r="J1179" s="96"/>
      <c r="K1179" s="77"/>
      <c r="L1179" s="101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53"/>
      <c r="F1180" s="154"/>
      <c r="G1180" s="117"/>
      <c r="H1180" s="295"/>
      <c r="I1180" s="103">
        <f t="shared" si="94"/>
        <v>0</v>
      </c>
      <c r="J1180" s="96"/>
      <c r="K1180" s="77"/>
      <c r="L1180" s="101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53"/>
      <c r="F1181" s="154"/>
      <c r="G1181" s="117"/>
      <c r="H1181" s="295"/>
      <c r="I1181" s="103">
        <f t="shared" si="94"/>
        <v>0</v>
      </c>
      <c r="J1181" s="96"/>
      <c r="K1181" s="77"/>
      <c r="L1181" s="101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53"/>
      <c r="F1182" s="154"/>
      <c r="G1182" s="117"/>
      <c r="H1182" s="295"/>
      <c r="I1182" s="103">
        <f t="shared" si="94"/>
        <v>0</v>
      </c>
      <c r="J1182" s="96"/>
      <c r="K1182" s="77"/>
      <c r="L1182" s="101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53"/>
      <c r="F1183" s="154"/>
      <c r="G1183" s="117"/>
      <c r="H1183" s="295"/>
      <c r="I1183" s="103">
        <f t="shared" si="94"/>
        <v>0</v>
      </c>
      <c r="J1183" s="96"/>
      <c r="K1183" s="77"/>
      <c r="L1183" s="101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53"/>
      <c r="F1184" s="154"/>
      <c r="G1184" s="117"/>
      <c r="H1184" s="295"/>
      <c r="I1184" s="103">
        <f t="shared" si="94"/>
        <v>0</v>
      </c>
      <c r="J1184" s="96"/>
      <c r="K1184" s="77"/>
      <c r="L1184" s="101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53"/>
      <c r="F1185" s="154"/>
      <c r="G1185" s="117"/>
      <c r="H1185" s="295"/>
      <c r="I1185" s="103">
        <f t="shared" si="94"/>
        <v>0</v>
      </c>
      <c r="J1185" s="96"/>
      <c r="K1185" s="77"/>
      <c r="L1185" s="101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53"/>
      <c r="F1186" s="154"/>
      <c r="G1186" s="117"/>
      <c r="H1186" s="295"/>
      <c r="I1186" s="103">
        <f t="shared" si="94"/>
        <v>0</v>
      </c>
      <c r="J1186" s="96"/>
      <c r="K1186" s="77"/>
      <c r="L1186" s="101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53"/>
      <c r="F1187" s="154"/>
      <c r="G1187" s="117"/>
      <c r="H1187" s="295"/>
      <c r="I1187" s="103">
        <f t="shared" si="94"/>
        <v>0</v>
      </c>
      <c r="J1187" s="96"/>
      <c r="K1187" s="77"/>
      <c r="L1187" s="101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53"/>
      <c r="F1188" s="154"/>
      <c r="G1188" s="117"/>
      <c r="H1188" s="295"/>
      <c r="I1188" s="103">
        <f t="shared" si="94"/>
        <v>0</v>
      </c>
      <c r="J1188" s="96"/>
      <c r="K1188" s="77"/>
      <c r="L1188" s="101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53"/>
      <c r="F1189" s="154"/>
      <c r="G1189" s="117"/>
      <c r="H1189" s="295"/>
      <c r="I1189" s="103">
        <f t="shared" si="94"/>
        <v>0</v>
      </c>
      <c r="J1189" s="96"/>
      <c r="K1189" s="77"/>
      <c r="L1189" s="101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53"/>
      <c r="F1190" s="154"/>
      <c r="G1190" s="117"/>
      <c r="H1190" s="295"/>
      <c r="I1190" s="103">
        <f t="shared" si="94"/>
        <v>0</v>
      </c>
      <c r="J1190" s="96"/>
      <c r="K1190" s="77"/>
      <c r="L1190" s="101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53"/>
      <c r="F1191" s="154"/>
      <c r="G1191" s="117"/>
      <c r="H1191" s="295"/>
      <c r="I1191" s="103">
        <f t="shared" si="94"/>
        <v>0</v>
      </c>
      <c r="J1191" s="96"/>
      <c r="K1191" s="77"/>
      <c r="L1191" s="101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53"/>
      <c r="F1192" s="154"/>
      <c r="G1192" s="117"/>
      <c r="H1192" s="295"/>
      <c r="I1192" s="103">
        <f t="shared" si="94"/>
        <v>0</v>
      </c>
      <c r="J1192" s="96"/>
      <c r="K1192" s="77"/>
      <c r="L1192" s="101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53"/>
      <c r="F1193" s="154"/>
      <c r="G1193" s="117"/>
      <c r="H1193" s="295"/>
      <c r="I1193" s="103">
        <f t="shared" si="94"/>
        <v>0</v>
      </c>
      <c r="J1193" s="96"/>
      <c r="K1193" s="77"/>
      <c r="L1193" s="101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53"/>
      <c r="F1194" s="154"/>
      <c r="G1194" s="117"/>
      <c r="H1194" s="295"/>
      <c r="I1194" s="103">
        <f t="shared" si="94"/>
        <v>0</v>
      </c>
      <c r="J1194" s="96"/>
      <c r="K1194" s="77"/>
      <c r="L1194" s="101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53"/>
      <c r="F1195" s="154"/>
      <c r="G1195" s="117"/>
      <c r="H1195" s="295"/>
      <c r="I1195" s="103">
        <f t="shared" si="94"/>
        <v>0</v>
      </c>
      <c r="J1195" s="96"/>
      <c r="K1195" s="77"/>
      <c r="L1195" s="101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53"/>
      <c r="F1196" s="154"/>
      <c r="G1196" s="117"/>
      <c r="H1196" s="295"/>
      <c r="I1196" s="103">
        <f t="shared" si="94"/>
        <v>0</v>
      </c>
      <c r="J1196" s="96"/>
      <c r="K1196" s="77"/>
      <c r="L1196" s="101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53"/>
      <c r="F1197" s="154"/>
      <c r="G1197" s="117"/>
      <c r="H1197" s="295"/>
      <c r="I1197" s="103">
        <f t="shared" si="94"/>
        <v>0</v>
      </c>
      <c r="J1197" s="96"/>
      <c r="K1197" s="77"/>
      <c r="L1197" s="101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53"/>
      <c r="F1198" s="154"/>
      <c r="G1198" s="117"/>
      <c r="H1198" s="295"/>
      <c r="I1198" s="103">
        <f t="shared" si="94"/>
        <v>0</v>
      </c>
      <c r="J1198" s="96"/>
      <c r="K1198" s="77"/>
      <c r="L1198" s="101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53"/>
      <c r="F1199" s="154"/>
      <c r="G1199" s="117"/>
      <c r="H1199" s="295"/>
      <c r="I1199" s="103">
        <f t="shared" si="94"/>
        <v>0</v>
      </c>
      <c r="J1199" s="96"/>
      <c r="K1199" s="77"/>
      <c r="L1199" s="101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53"/>
      <c r="F1200" s="154"/>
      <c r="G1200" s="117"/>
      <c r="H1200" s="295"/>
      <c r="I1200" s="103">
        <f t="shared" si="94"/>
        <v>0</v>
      </c>
      <c r="J1200" s="96"/>
      <c r="K1200" s="77"/>
      <c r="L1200" s="101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53"/>
      <c r="F1201" s="154"/>
      <c r="G1201" s="117"/>
      <c r="H1201" s="295"/>
      <c r="I1201" s="103">
        <f t="shared" si="94"/>
        <v>0</v>
      </c>
      <c r="J1201" s="96"/>
      <c r="K1201" s="77"/>
      <c r="L1201" s="101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53"/>
      <c r="F1202" s="154"/>
      <c r="G1202" s="117"/>
      <c r="H1202" s="295"/>
      <c r="I1202" s="103">
        <f t="shared" si="94"/>
        <v>0</v>
      </c>
      <c r="J1202" s="96"/>
      <c r="K1202" s="77"/>
      <c r="L1202" s="101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53"/>
      <c r="F1203" s="154"/>
      <c r="G1203" s="117"/>
      <c r="H1203" s="295"/>
      <c r="I1203" s="103">
        <f t="shared" si="94"/>
        <v>0</v>
      </c>
      <c r="J1203" s="96"/>
      <c r="K1203" s="77"/>
      <c r="L1203" s="101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53"/>
      <c r="F1204" s="154"/>
      <c r="G1204" s="117"/>
      <c r="H1204" s="295"/>
      <c r="I1204" s="103">
        <f t="shared" si="94"/>
        <v>0</v>
      </c>
      <c r="J1204" s="96"/>
      <c r="K1204" s="77"/>
      <c r="L1204" s="101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53"/>
      <c r="F1205" s="154"/>
      <c r="G1205" s="117"/>
      <c r="H1205" s="295"/>
      <c r="I1205" s="103">
        <f t="shared" si="94"/>
        <v>0</v>
      </c>
      <c r="J1205" s="96"/>
      <c r="K1205" s="77"/>
      <c r="L1205" s="101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53"/>
      <c r="F1206" s="154"/>
      <c r="G1206" s="117"/>
      <c r="H1206" s="295"/>
      <c r="I1206" s="103">
        <f t="shared" si="94"/>
        <v>0</v>
      </c>
      <c r="J1206" s="96"/>
      <c r="K1206" s="77"/>
      <c r="L1206" s="101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53"/>
      <c r="F1207" s="154"/>
      <c r="G1207" s="117"/>
      <c r="H1207" s="295"/>
      <c r="I1207" s="103">
        <f t="shared" si="94"/>
        <v>0</v>
      </c>
      <c r="J1207" s="96"/>
      <c r="K1207" s="77"/>
      <c r="L1207" s="101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53"/>
      <c r="F1208" s="154"/>
      <c r="G1208" s="117"/>
      <c r="H1208" s="295"/>
      <c r="I1208" s="103">
        <f t="shared" si="94"/>
        <v>0</v>
      </c>
      <c r="J1208" s="96"/>
      <c r="K1208" s="77"/>
      <c r="L1208" s="101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53"/>
      <c r="F1209" s="154"/>
      <c r="G1209" s="117"/>
      <c r="H1209" s="295"/>
      <c r="I1209" s="103">
        <f t="shared" si="94"/>
        <v>0</v>
      </c>
      <c r="J1209" s="96"/>
      <c r="K1209" s="77"/>
      <c r="L1209" s="101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53"/>
      <c r="F1210" s="154"/>
      <c r="G1210" s="117"/>
      <c r="H1210" s="295"/>
      <c r="I1210" s="103">
        <f t="shared" si="94"/>
        <v>0</v>
      </c>
      <c r="J1210" s="96"/>
      <c r="K1210" s="77"/>
      <c r="L1210" s="101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53"/>
      <c r="F1211" s="154"/>
      <c r="G1211" s="117"/>
      <c r="H1211" s="295"/>
      <c r="I1211" s="103">
        <f t="shared" si="94"/>
        <v>0</v>
      </c>
      <c r="J1211" s="96"/>
      <c r="K1211" s="77"/>
      <c r="L1211" s="101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53"/>
      <c r="F1212" s="154"/>
      <c r="G1212" s="117"/>
      <c r="H1212" s="295"/>
      <c r="I1212" s="103">
        <f t="shared" si="94"/>
        <v>0</v>
      </c>
      <c r="J1212" s="96"/>
      <c r="K1212" s="77"/>
      <c r="L1212" s="101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53"/>
      <c r="F1213" s="154"/>
      <c r="G1213" s="117"/>
      <c r="H1213" s="295"/>
      <c r="I1213" s="103">
        <f t="shared" si="94"/>
        <v>0</v>
      </c>
      <c r="J1213" s="96"/>
      <c r="K1213" s="77"/>
      <c r="L1213" s="101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53"/>
      <c r="F1214" s="154"/>
      <c r="G1214" s="117"/>
      <c r="H1214" s="295"/>
      <c r="I1214" s="103">
        <f t="shared" si="94"/>
        <v>0</v>
      </c>
      <c r="J1214" s="96"/>
      <c r="K1214" s="77"/>
      <c r="L1214" s="101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53"/>
      <c r="F1215" s="154"/>
      <c r="G1215" s="117"/>
      <c r="H1215" s="295"/>
      <c r="I1215" s="103">
        <f t="shared" si="94"/>
        <v>0</v>
      </c>
      <c r="J1215" s="96"/>
      <c r="K1215" s="77"/>
      <c r="L1215" s="101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53"/>
      <c r="F1216" s="154"/>
      <c r="G1216" s="117"/>
      <c r="H1216" s="295"/>
      <c r="I1216" s="103">
        <f t="shared" si="94"/>
        <v>0</v>
      </c>
      <c r="J1216" s="96"/>
      <c r="K1216" s="77"/>
      <c r="L1216" s="101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53"/>
      <c r="F1217" s="154"/>
      <c r="G1217" s="117"/>
      <c r="H1217" s="295"/>
      <c r="I1217" s="103">
        <f t="shared" si="94"/>
        <v>0</v>
      </c>
      <c r="J1217" s="96"/>
      <c r="K1217" s="77"/>
      <c r="L1217" s="101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53"/>
      <c r="F1218" s="154"/>
      <c r="G1218" s="117"/>
      <c r="H1218" s="295"/>
      <c r="I1218" s="103">
        <f t="shared" si="94"/>
        <v>0</v>
      </c>
      <c r="J1218" s="96"/>
      <c r="K1218" s="77"/>
      <c r="L1218" s="101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53"/>
      <c r="F1219" s="154"/>
      <c r="G1219" s="117"/>
      <c r="H1219" s="295"/>
      <c r="I1219" s="103">
        <f t="shared" si="94"/>
        <v>0</v>
      </c>
      <c r="J1219" s="96"/>
      <c r="K1219" s="77"/>
      <c r="L1219" s="101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53"/>
      <c r="F1220" s="154"/>
      <c r="G1220" s="117"/>
      <c r="H1220" s="295"/>
      <c r="I1220" s="103">
        <f t="shared" si="94"/>
        <v>0</v>
      </c>
      <c r="J1220" s="96"/>
      <c r="K1220" s="77"/>
      <c r="L1220" s="101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53"/>
      <c r="F1221" s="154"/>
      <c r="G1221" s="117"/>
      <c r="H1221" s="295"/>
      <c r="I1221" s="103">
        <f t="shared" si="94"/>
        <v>0</v>
      </c>
      <c r="J1221" s="96"/>
      <c r="K1221" s="77"/>
      <c r="L1221" s="101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53"/>
      <c r="F1222" s="154"/>
      <c r="G1222" s="117"/>
      <c r="H1222" s="295"/>
      <c r="I1222" s="103">
        <f t="shared" si="94"/>
        <v>0</v>
      </c>
      <c r="J1222" s="96"/>
      <c r="K1222" s="77"/>
      <c r="L1222" s="101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53"/>
      <c r="F1223" s="154"/>
      <c r="G1223" s="117"/>
      <c r="H1223" s="295"/>
      <c r="I1223" s="103">
        <f t="shared" si="94"/>
        <v>0</v>
      </c>
      <c r="J1223" s="96"/>
      <c r="K1223" s="77"/>
      <c r="L1223" s="101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53"/>
      <c r="F1224" s="154"/>
      <c r="G1224" s="117"/>
      <c r="H1224" s="295"/>
      <c r="I1224" s="103">
        <f t="shared" ref="I1224:I1287" si="99">IF(H1224="",0,IF(VLOOKUP(H1224,會計科目表,2,FALSE)="Y",VLOOKUP(H1224,會計科目表,3,FALSE),"●此項目尚未啟用"))</f>
        <v>0</v>
      </c>
      <c r="J1224" s="96"/>
      <c r="K1224" s="77"/>
      <c r="L1224" s="101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53"/>
      <c r="F1225" s="154"/>
      <c r="G1225" s="117"/>
      <c r="H1225" s="295"/>
      <c r="I1225" s="103">
        <f t="shared" si="99"/>
        <v>0</v>
      </c>
      <c r="J1225" s="96"/>
      <c r="K1225" s="77"/>
      <c r="L1225" s="101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53"/>
      <c r="F1226" s="154"/>
      <c r="G1226" s="117"/>
      <c r="H1226" s="295"/>
      <c r="I1226" s="103">
        <f t="shared" si="99"/>
        <v>0</v>
      </c>
      <c r="J1226" s="96"/>
      <c r="K1226" s="77"/>
      <c r="L1226" s="101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53"/>
      <c r="F1227" s="154"/>
      <c r="G1227" s="117"/>
      <c r="H1227" s="295"/>
      <c r="I1227" s="103">
        <f t="shared" si="99"/>
        <v>0</v>
      </c>
      <c r="J1227" s="96"/>
      <c r="K1227" s="77"/>
      <c r="L1227" s="101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53"/>
      <c r="F1228" s="154"/>
      <c r="G1228" s="117"/>
      <c r="H1228" s="295"/>
      <c r="I1228" s="103">
        <f t="shared" si="99"/>
        <v>0</v>
      </c>
      <c r="J1228" s="96"/>
      <c r="K1228" s="77"/>
      <c r="L1228" s="101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53"/>
      <c r="F1229" s="154"/>
      <c r="G1229" s="117"/>
      <c r="H1229" s="295"/>
      <c r="I1229" s="103">
        <f t="shared" si="99"/>
        <v>0</v>
      </c>
      <c r="J1229" s="96"/>
      <c r="K1229" s="77"/>
      <c r="L1229" s="101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53"/>
      <c r="F1230" s="154"/>
      <c r="G1230" s="117"/>
      <c r="H1230" s="295"/>
      <c r="I1230" s="103">
        <f t="shared" si="99"/>
        <v>0</v>
      </c>
      <c r="J1230" s="96"/>
      <c r="K1230" s="77"/>
      <c r="L1230" s="101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53"/>
      <c r="F1231" s="154"/>
      <c r="G1231" s="117"/>
      <c r="H1231" s="295"/>
      <c r="I1231" s="103">
        <f t="shared" si="99"/>
        <v>0</v>
      </c>
      <c r="J1231" s="96"/>
      <c r="K1231" s="77"/>
      <c r="L1231" s="101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53"/>
      <c r="F1232" s="154"/>
      <c r="G1232" s="117"/>
      <c r="H1232" s="295"/>
      <c r="I1232" s="103">
        <f t="shared" si="99"/>
        <v>0</v>
      </c>
      <c r="J1232" s="96"/>
      <c r="K1232" s="77"/>
      <c r="L1232" s="101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53"/>
      <c r="F1233" s="154"/>
      <c r="G1233" s="117"/>
      <c r="H1233" s="295"/>
      <c r="I1233" s="103">
        <f t="shared" si="99"/>
        <v>0</v>
      </c>
      <c r="J1233" s="96"/>
      <c r="K1233" s="77"/>
      <c r="L1233" s="101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53"/>
      <c r="F1234" s="154"/>
      <c r="G1234" s="117"/>
      <c r="H1234" s="295"/>
      <c r="I1234" s="103">
        <f t="shared" si="99"/>
        <v>0</v>
      </c>
      <c r="J1234" s="96"/>
      <c r="K1234" s="77"/>
      <c r="L1234" s="101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53"/>
      <c r="F1235" s="154"/>
      <c r="G1235" s="117"/>
      <c r="H1235" s="295"/>
      <c r="I1235" s="103">
        <f t="shared" si="99"/>
        <v>0</v>
      </c>
      <c r="J1235" s="96"/>
      <c r="K1235" s="77"/>
      <c r="L1235" s="101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53"/>
      <c r="F1236" s="154"/>
      <c r="G1236" s="117"/>
      <c r="H1236" s="295"/>
      <c r="I1236" s="103">
        <f t="shared" si="99"/>
        <v>0</v>
      </c>
      <c r="J1236" s="96"/>
      <c r="K1236" s="77"/>
      <c r="L1236" s="101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53"/>
      <c r="F1237" s="154"/>
      <c r="G1237" s="117"/>
      <c r="H1237" s="295"/>
      <c r="I1237" s="103">
        <f t="shared" si="99"/>
        <v>0</v>
      </c>
      <c r="J1237" s="96"/>
      <c r="K1237" s="77"/>
      <c r="L1237" s="101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53"/>
      <c r="F1238" s="154"/>
      <c r="G1238" s="117"/>
      <c r="H1238" s="295"/>
      <c r="I1238" s="103">
        <f t="shared" si="99"/>
        <v>0</v>
      </c>
      <c r="J1238" s="96"/>
      <c r="K1238" s="77"/>
      <c r="L1238" s="101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53"/>
      <c r="F1239" s="154"/>
      <c r="G1239" s="117"/>
      <c r="H1239" s="295"/>
      <c r="I1239" s="103">
        <f t="shared" si="99"/>
        <v>0</v>
      </c>
      <c r="J1239" s="96"/>
      <c r="K1239" s="77"/>
      <c r="L1239" s="101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53"/>
      <c r="F1240" s="154"/>
      <c r="G1240" s="117"/>
      <c r="H1240" s="295"/>
      <c r="I1240" s="103">
        <f t="shared" si="99"/>
        <v>0</v>
      </c>
      <c r="J1240" s="96"/>
      <c r="K1240" s="77"/>
      <c r="L1240" s="101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53"/>
      <c r="F1241" s="154"/>
      <c r="G1241" s="117"/>
      <c r="H1241" s="295"/>
      <c r="I1241" s="103">
        <f t="shared" si="99"/>
        <v>0</v>
      </c>
      <c r="J1241" s="96"/>
      <c r="K1241" s="77"/>
      <c r="L1241" s="101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53"/>
      <c r="F1242" s="154"/>
      <c r="G1242" s="117"/>
      <c r="H1242" s="295"/>
      <c r="I1242" s="103">
        <f t="shared" si="99"/>
        <v>0</v>
      </c>
      <c r="J1242" s="96"/>
      <c r="K1242" s="77"/>
      <c r="L1242" s="101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53"/>
      <c r="F1243" s="154"/>
      <c r="G1243" s="117"/>
      <c r="H1243" s="295"/>
      <c r="I1243" s="103">
        <f t="shared" si="99"/>
        <v>0</v>
      </c>
      <c r="J1243" s="96"/>
      <c r="K1243" s="77"/>
      <c r="L1243" s="101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53"/>
      <c r="F1244" s="154"/>
      <c r="G1244" s="117"/>
      <c r="H1244" s="295"/>
      <c r="I1244" s="103">
        <f t="shared" si="99"/>
        <v>0</v>
      </c>
      <c r="J1244" s="96"/>
      <c r="K1244" s="77"/>
      <c r="L1244" s="101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53"/>
      <c r="F1245" s="154"/>
      <c r="G1245" s="117"/>
      <c r="H1245" s="295"/>
      <c r="I1245" s="103">
        <f t="shared" si="99"/>
        <v>0</v>
      </c>
      <c r="J1245" s="96"/>
      <c r="K1245" s="77"/>
      <c r="L1245" s="101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53"/>
      <c r="F1246" s="154"/>
      <c r="G1246" s="117"/>
      <c r="H1246" s="295"/>
      <c r="I1246" s="103">
        <f t="shared" si="99"/>
        <v>0</v>
      </c>
      <c r="J1246" s="96"/>
      <c r="K1246" s="77"/>
      <c r="L1246" s="101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53"/>
      <c r="F1247" s="154"/>
      <c r="G1247" s="117"/>
      <c r="H1247" s="295"/>
      <c r="I1247" s="103">
        <f t="shared" si="99"/>
        <v>0</v>
      </c>
      <c r="J1247" s="96"/>
      <c r="K1247" s="77"/>
      <c r="L1247" s="101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53"/>
      <c r="F1248" s="154"/>
      <c r="G1248" s="117"/>
      <c r="H1248" s="295"/>
      <c r="I1248" s="103">
        <f t="shared" si="99"/>
        <v>0</v>
      </c>
      <c r="J1248" s="96"/>
      <c r="K1248" s="77"/>
      <c r="L1248" s="101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53"/>
      <c r="F1249" s="154"/>
      <c r="G1249" s="117"/>
      <c r="H1249" s="295"/>
      <c r="I1249" s="103">
        <f t="shared" si="99"/>
        <v>0</v>
      </c>
      <c r="J1249" s="96"/>
      <c r="K1249" s="77"/>
      <c r="L1249" s="101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53"/>
      <c r="F1250" s="154"/>
      <c r="G1250" s="117"/>
      <c r="H1250" s="295"/>
      <c r="I1250" s="103">
        <f t="shared" si="99"/>
        <v>0</v>
      </c>
      <c r="J1250" s="96"/>
      <c r="K1250" s="77"/>
      <c r="L1250" s="101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53"/>
      <c r="F1251" s="154"/>
      <c r="G1251" s="117"/>
      <c r="H1251" s="295"/>
      <c r="I1251" s="103">
        <f t="shared" si="99"/>
        <v>0</v>
      </c>
      <c r="J1251" s="96"/>
      <c r="K1251" s="77"/>
      <c r="L1251" s="101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53"/>
      <c r="F1252" s="154"/>
      <c r="G1252" s="117"/>
      <c r="H1252" s="295"/>
      <c r="I1252" s="103">
        <f t="shared" si="99"/>
        <v>0</v>
      </c>
      <c r="J1252" s="96"/>
      <c r="K1252" s="77"/>
      <c r="L1252" s="101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53"/>
      <c r="F1253" s="154"/>
      <c r="G1253" s="117"/>
      <c r="H1253" s="295"/>
      <c r="I1253" s="103">
        <f t="shared" si="99"/>
        <v>0</v>
      </c>
      <c r="J1253" s="96"/>
      <c r="K1253" s="77"/>
      <c r="L1253" s="101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53"/>
      <c r="F1254" s="154"/>
      <c r="G1254" s="117"/>
      <c r="H1254" s="295"/>
      <c r="I1254" s="103">
        <f t="shared" si="99"/>
        <v>0</v>
      </c>
      <c r="J1254" s="96"/>
      <c r="K1254" s="77"/>
      <c r="L1254" s="101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53"/>
      <c r="F1255" s="154"/>
      <c r="G1255" s="117"/>
      <c r="H1255" s="295"/>
      <c r="I1255" s="103">
        <f t="shared" si="99"/>
        <v>0</v>
      </c>
      <c r="J1255" s="96"/>
      <c r="K1255" s="77"/>
      <c r="L1255" s="101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53"/>
      <c r="F1256" s="154"/>
      <c r="G1256" s="117"/>
      <c r="H1256" s="295"/>
      <c r="I1256" s="103">
        <f t="shared" si="99"/>
        <v>0</v>
      </c>
      <c r="J1256" s="96"/>
      <c r="K1256" s="77"/>
      <c r="L1256" s="101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53"/>
      <c r="F1257" s="154"/>
      <c r="G1257" s="117"/>
      <c r="H1257" s="295"/>
      <c r="I1257" s="103">
        <f t="shared" si="99"/>
        <v>0</v>
      </c>
      <c r="J1257" s="96"/>
      <c r="K1257" s="77"/>
      <c r="L1257" s="101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53"/>
      <c r="F1258" s="154"/>
      <c r="G1258" s="117"/>
      <c r="H1258" s="295"/>
      <c r="I1258" s="103">
        <f t="shared" si="99"/>
        <v>0</v>
      </c>
      <c r="J1258" s="96"/>
      <c r="K1258" s="77"/>
      <c r="L1258" s="101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53"/>
      <c r="F1259" s="154"/>
      <c r="G1259" s="117"/>
      <c r="H1259" s="295"/>
      <c r="I1259" s="103">
        <f t="shared" si="99"/>
        <v>0</v>
      </c>
      <c r="J1259" s="96"/>
      <c r="K1259" s="77"/>
      <c r="L1259" s="101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53"/>
      <c r="F1260" s="154"/>
      <c r="G1260" s="117"/>
      <c r="H1260" s="295"/>
      <c r="I1260" s="103">
        <f t="shared" si="99"/>
        <v>0</v>
      </c>
      <c r="J1260" s="96"/>
      <c r="K1260" s="77"/>
      <c r="L1260" s="101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53"/>
      <c r="F1261" s="154"/>
      <c r="G1261" s="117"/>
      <c r="H1261" s="295"/>
      <c r="I1261" s="103">
        <f t="shared" si="99"/>
        <v>0</v>
      </c>
      <c r="J1261" s="96"/>
      <c r="K1261" s="77"/>
      <c r="L1261" s="101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53"/>
      <c r="F1262" s="154"/>
      <c r="G1262" s="117"/>
      <c r="H1262" s="295"/>
      <c r="I1262" s="103">
        <f t="shared" si="99"/>
        <v>0</v>
      </c>
      <c r="J1262" s="96"/>
      <c r="K1262" s="77"/>
      <c r="L1262" s="101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53"/>
      <c r="F1263" s="154"/>
      <c r="G1263" s="117"/>
      <c r="H1263" s="295"/>
      <c r="I1263" s="103">
        <f t="shared" si="99"/>
        <v>0</v>
      </c>
      <c r="J1263" s="96"/>
      <c r="K1263" s="77"/>
      <c r="L1263" s="101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53"/>
      <c r="F1264" s="154"/>
      <c r="G1264" s="117"/>
      <c r="H1264" s="295"/>
      <c r="I1264" s="103">
        <f t="shared" si="99"/>
        <v>0</v>
      </c>
      <c r="J1264" s="96"/>
      <c r="K1264" s="77"/>
      <c r="L1264" s="101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53"/>
      <c r="F1265" s="154"/>
      <c r="G1265" s="117"/>
      <c r="H1265" s="295"/>
      <c r="I1265" s="103">
        <f t="shared" si="99"/>
        <v>0</v>
      </c>
      <c r="J1265" s="96"/>
      <c r="K1265" s="77"/>
      <c r="L1265" s="101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53"/>
      <c r="F1266" s="154"/>
      <c r="G1266" s="117"/>
      <c r="H1266" s="295"/>
      <c r="I1266" s="103">
        <f t="shared" si="99"/>
        <v>0</v>
      </c>
      <c r="J1266" s="96"/>
      <c r="K1266" s="77"/>
      <c r="L1266" s="101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53"/>
      <c r="F1267" s="154"/>
      <c r="G1267" s="117"/>
      <c r="H1267" s="295"/>
      <c r="I1267" s="103">
        <f t="shared" si="99"/>
        <v>0</v>
      </c>
      <c r="J1267" s="96"/>
      <c r="K1267" s="77"/>
      <c r="L1267" s="101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53"/>
      <c r="F1268" s="154"/>
      <c r="G1268" s="117"/>
      <c r="H1268" s="295"/>
      <c r="I1268" s="103">
        <f t="shared" si="99"/>
        <v>0</v>
      </c>
      <c r="J1268" s="96"/>
      <c r="K1268" s="77"/>
      <c r="L1268" s="101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53"/>
      <c r="F1269" s="154"/>
      <c r="G1269" s="117"/>
      <c r="H1269" s="295"/>
      <c r="I1269" s="103">
        <f t="shared" si="99"/>
        <v>0</v>
      </c>
      <c r="J1269" s="96"/>
      <c r="K1269" s="77"/>
      <c r="L1269" s="101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53"/>
      <c r="F1270" s="154"/>
      <c r="G1270" s="117"/>
      <c r="H1270" s="295"/>
      <c r="I1270" s="103">
        <f t="shared" si="99"/>
        <v>0</v>
      </c>
      <c r="J1270" s="96"/>
      <c r="K1270" s="77"/>
      <c r="L1270" s="101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53"/>
      <c r="F1271" s="154"/>
      <c r="G1271" s="117"/>
      <c r="H1271" s="295"/>
      <c r="I1271" s="103">
        <f t="shared" si="99"/>
        <v>0</v>
      </c>
      <c r="J1271" s="96"/>
      <c r="K1271" s="77"/>
      <c r="L1271" s="101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53"/>
      <c r="F1272" s="154"/>
      <c r="G1272" s="117"/>
      <c r="H1272" s="295"/>
      <c r="I1272" s="103">
        <f t="shared" si="99"/>
        <v>0</v>
      </c>
      <c r="J1272" s="96"/>
      <c r="K1272" s="77"/>
      <c r="L1272" s="101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53"/>
      <c r="F1273" s="154"/>
      <c r="G1273" s="117"/>
      <c r="H1273" s="295"/>
      <c r="I1273" s="103">
        <f t="shared" si="99"/>
        <v>0</v>
      </c>
      <c r="J1273" s="96"/>
      <c r="K1273" s="77"/>
      <c r="L1273" s="101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53"/>
      <c r="F1274" s="154"/>
      <c r="G1274" s="117"/>
      <c r="H1274" s="295"/>
      <c r="I1274" s="103">
        <f t="shared" si="99"/>
        <v>0</v>
      </c>
      <c r="J1274" s="96"/>
      <c r="K1274" s="77"/>
      <c r="L1274" s="101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53"/>
      <c r="F1275" s="154"/>
      <c r="G1275" s="117"/>
      <c r="H1275" s="295"/>
      <c r="I1275" s="103">
        <f t="shared" si="99"/>
        <v>0</v>
      </c>
      <c r="J1275" s="96"/>
      <c r="K1275" s="77"/>
      <c r="L1275" s="101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53"/>
      <c r="F1276" s="154"/>
      <c r="G1276" s="117"/>
      <c r="H1276" s="295"/>
      <c r="I1276" s="103">
        <f t="shared" si="99"/>
        <v>0</v>
      </c>
      <c r="J1276" s="96"/>
      <c r="K1276" s="77"/>
      <c r="L1276" s="101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53"/>
      <c r="F1277" s="154"/>
      <c r="G1277" s="117"/>
      <c r="H1277" s="295"/>
      <c r="I1277" s="103">
        <f t="shared" si="99"/>
        <v>0</v>
      </c>
      <c r="J1277" s="96"/>
      <c r="K1277" s="77"/>
      <c r="L1277" s="101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53"/>
      <c r="F1278" s="154"/>
      <c r="G1278" s="117"/>
      <c r="H1278" s="295"/>
      <c r="I1278" s="103">
        <f t="shared" si="99"/>
        <v>0</v>
      </c>
      <c r="J1278" s="96"/>
      <c r="K1278" s="77"/>
      <c r="L1278" s="101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53"/>
      <c r="F1279" s="154"/>
      <c r="G1279" s="117"/>
      <c r="H1279" s="295"/>
      <c r="I1279" s="103">
        <f t="shared" si="99"/>
        <v>0</v>
      </c>
      <c r="J1279" s="96"/>
      <c r="K1279" s="77"/>
      <c r="L1279" s="101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53"/>
      <c r="F1280" s="154"/>
      <c r="G1280" s="117"/>
      <c r="H1280" s="295"/>
      <c r="I1280" s="103">
        <f t="shared" si="99"/>
        <v>0</v>
      </c>
      <c r="J1280" s="96"/>
      <c r="K1280" s="77"/>
      <c r="L1280" s="101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53"/>
      <c r="F1281" s="154"/>
      <c r="G1281" s="117"/>
      <c r="H1281" s="295"/>
      <c r="I1281" s="103">
        <f t="shared" si="99"/>
        <v>0</v>
      </c>
      <c r="J1281" s="96"/>
      <c r="K1281" s="77"/>
      <c r="L1281" s="101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53"/>
      <c r="F1282" s="154"/>
      <c r="G1282" s="117"/>
      <c r="H1282" s="295"/>
      <c r="I1282" s="103">
        <f t="shared" si="99"/>
        <v>0</v>
      </c>
      <c r="J1282" s="96"/>
      <c r="K1282" s="77"/>
      <c r="L1282" s="101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53"/>
      <c r="F1283" s="154"/>
      <c r="G1283" s="117"/>
      <c r="H1283" s="295"/>
      <c r="I1283" s="103">
        <f t="shared" si="99"/>
        <v>0</v>
      </c>
      <c r="J1283" s="96"/>
      <c r="K1283" s="77"/>
      <c r="L1283" s="101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53"/>
      <c r="F1284" s="154"/>
      <c r="G1284" s="117"/>
      <c r="H1284" s="295"/>
      <c r="I1284" s="103">
        <f t="shared" si="99"/>
        <v>0</v>
      </c>
      <c r="J1284" s="96"/>
      <c r="K1284" s="77"/>
      <c r="L1284" s="101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53"/>
      <c r="F1285" s="154"/>
      <c r="G1285" s="117"/>
      <c r="H1285" s="295"/>
      <c r="I1285" s="103">
        <f t="shared" si="99"/>
        <v>0</v>
      </c>
      <c r="J1285" s="96"/>
      <c r="K1285" s="77"/>
      <c r="L1285" s="101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53"/>
      <c r="F1286" s="154"/>
      <c r="G1286" s="117"/>
      <c r="H1286" s="295"/>
      <c r="I1286" s="103">
        <f t="shared" si="99"/>
        <v>0</v>
      </c>
      <c r="J1286" s="96"/>
      <c r="K1286" s="77"/>
      <c r="L1286" s="101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53"/>
      <c r="F1287" s="154"/>
      <c r="G1287" s="117"/>
      <c r="H1287" s="295"/>
      <c r="I1287" s="103">
        <f t="shared" si="99"/>
        <v>0</v>
      </c>
      <c r="J1287" s="96"/>
      <c r="K1287" s="77"/>
      <c r="L1287" s="101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53"/>
      <c r="F1288" s="154"/>
      <c r="G1288" s="117"/>
      <c r="H1288" s="295"/>
      <c r="I1288" s="103">
        <f t="shared" ref="I1288:I1351" si="104">IF(H1288="",0,IF(VLOOKUP(H1288,會計科目表,2,FALSE)="Y",VLOOKUP(H1288,會計科目表,3,FALSE),"●此項目尚未啟用"))</f>
        <v>0</v>
      </c>
      <c r="J1288" s="96"/>
      <c r="K1288" s="77"/>
      <c r="L1288" s="101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53"/>
      <c r="F1289" s="154"/>
      <c r="G1289" s="117"/>
      <c r="H1289" s="295"/>
      <c r="I1289" s="103">
        <f t="shared" si="104"/>
        <v>0</v>
      </c>
      <c r="J1289" s="96"/>
      <c r="K1289" s="77"/>
      <c r="L1289" s="101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53"/>
      <c r="F1290" s="154"/>
      <c r="G1290" s="117"/>
      <c r="H1290" s="295"/>
      <c r="I1290" s="103">
        <f t="shared" si="104"/>
        <v>0</v>
      </c>
      <c r="J1290" s="96"/>
      <c r="K1290" s="77"/>
      <c r="L1290" s="101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53"/>
      <c r="F1291" s="154"/>
      <c r="G1291" s="117"/>
      <c r="H1291" s="295"/>
      <c r="I1291" s="103">
        <f t="shared" si="104"/>
        <v>0</v>
      </c>
      <c r="J1291" s="96"/>
      <c r="K1291" s="77"/>
      <c r="L1291" s="101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53"/>
      <c r="F1292" s="154"/>
      <c r="G1292" s="117"/>
      <c r="H1292" s="295"/>
      <c r="I1292" s="103">
        <f t="shared" si="104"/>
        <v>0</v>
      </c>
      <c r="J1292" s="96"/>
      <c r="K1292" s="77"/>
      <c r="L1292" s="101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53"/>
      <c r="F1293" s="154"/>
      <c r="G1293" s="117"/>
      <c r="H1293" s="295"/>
      <c r="I1293" s="103">
        <f t="shared" si="104"/>
        <v>0</v>
      </c>
      <c r="J1293" s="96"/>
      <c r="K1293" s="77"/>
      <c r="L1293" s="101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53"/>
      <c r="F1294" s="154"/>
      <c r="G1294" s="117"/>
      <c r="H1294" s="295"/>
      <c r="I1294" s="103">
        <f t="shared" si="104"/>
        <v>0</v>
      </c>
      <c r="J1294" s="96"/>
      <c r="K1294" s="77"/>
      <c r="L1294" s="101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53"/>
      <c r="F1295" s="154"/>
      <c r="G1295" s="117"/>
      <c r="H1295" s="295"/>
      <c r="I1295" s="103">
        <f t="shared" si="104"/>
        <v>0</v>
      </c>
      <c r="J1295" s="96"/>
      <c r="K1295" s="77"/>
      <c r="L1295" s="101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53"/>
      <c r="F1296" s="154"/>
      <c r="G1296" s="117"/>
      <c r="H1296" s="295"/>
      <c r="I1296" s="103">
        <f t="shared" si="104"/>
        <v>0</v>
      </c>
      <c r="J1296" s="96"/>
      <c r="K1296" s="77"/>
      <c r="L1296" s="101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53"/>
      <c r="F1297" s="154"/>
      <c r="G1297" s="117"/>
      <c r="H1297" s="295"/>
      <c r="I1297" s="103">
        <f t="shared" si="104"/>
        <v>0</v>
      </c>
      <c r="J1297" s="96"/>
      <c r="K1297" s="77"/>
      <c r="L1297" s="101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53"/>
      <c r="F1298" s="154"/>
      <c r="G1298" s="117"/>
      <c r="H1298" s="295"/>
      <c r="I1298" s="103">
        <f t="shared" si="104"/>
        <v>0</v>
      </c>
      <c r="J1298" s="96"/>
      <c r="K1298" s="77"/>
      <c r="L1298" s="101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53"/>
      <c r="F1299" s="154"/>
      <c r="G1299" s="117"/>
      <c r="H1299" s="295"/>
      <c r="I1299" s="103">
        <f t="shared" si="104"/>
        <v>0</v>
      </c>
      <c r="J1299" s="96"/>
      <c r="K1299" s="77"/>
      <c r="L1299" s="101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53"/>
      <c r="F1300" s="154"/>
      <c r="G1300" s="117"/>
      <c r="H1300" s="295"/>
      <c r="I1300" s="103">
        <f t="shared" si="104"/>
        <v>0</v>
      </c>
      <c r="J1300" s="96"/>
      <c r="K1300" s="77"/>
      <c r="L1300" s="101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53"/>
      <c r="F1301" s="154"/>
      <c r="G1301" s="117"/>
      <c r="H1301" s="295"/>
      <c r="I1301" s="103">
        <f t="shared" si="104"/>
        <v>0</v>
      </c>
      <c r="J1301" s="96"/>
      <c r="K1301" s="77"/>
      <c r="L1301" s="101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53"/>
      <c r="F1302" s="154"/>
      <c r="G1302" s="117"/>
      <c r="H1302" s="295"/>
      <c r="I1302" s="103">
        <f t="shared" si="104"/>
        <v>0</v>
      </c>
      <c r="J1302" s="96"/>
      <c r="K1302" s="77"/>
      <c r="L1302" s="101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53"/>
      <c r="F1303" s="154"/>
      <c r="G1303" s="117"/>
      <c r="H1303" s="295"/>
      <c r="I1303" s="103">
        <f t="shared" si="104"/>
        <v>0</v>
      </c>
      <c r="J1303" s="96"/>
      <c r="K1303" s="77"/>
      <c r="L1303" s="101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53"/>
      <c r="F1304" s="154"/>
      <c r="G1304" s="117"/>
      <c r="H1304" s="295"/>
      <c r="I1304" s="103">
        <f t="shared" si="104"/>
        <v>0</v>
      </c>
      <c r="J1304" s="96"/>
      <c r="K1304" s="77"/>
      <c r="L1304" s="101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53"/>
      <c r="F1305" s="154"/>
      <c r="G1305" s="117"/>
      <c r="H1305" s="295"/>
      <c r="I1305" s="103">
        <f t="shared" si="104"/>
        <v>0</v>
      </c>
      <c r="J1305" s="96"/>
      <c r="K1305" s="77"/>
      <c r="L1305" s="101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53"/>
      <c r="F1306" s="154"/>
      <c r="G1306" s="117"/>
      <c r="H1306" s="295"/>
      <c r="I1306" s="103">
        <f t="shared" si="104"/>
        <v>0</v>
      </c>
      <c r="J1306" s="96"/>
      <c r="K1306" s="77"/>
      <c r="L1306" s="101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53"/>
      <c r="F1307" s="154"/>
      <c r="G1307" s="117"/>
      <c r="H1307" s="295"/>
      <c r="I1307" s="103">
        <f t="shared" si="104"/>
        <v>0</v>
      </c>
      <c r="J1307" s="96"/>
      <c r="K1307" s="77"/>
      <c r="L1307" s="101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53"/>
      <c r="F1308" s="154"/>
      <c r="G1308" s="117"/>
      <c r="H1308" s="295"/>
      <c r="I1308" s="103">
        <f t="shared" si="104"/>
        <v>0</v>
      </c>
      <c r="J1308" s="96"/>
      <c r="K1308" s="77"/>
      <c r="L1308" s="101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53"/>
      <c r="F1309" s="154"/>
      <c r="G1309" s="117"/>
      <c r="H1309" s="295"/>
      <c r="I1309" s="103">
        <f t="shared" si="104"/>
        <v>0</v>
      </c>
      <c r="J1309" s="96"/>
      <c r="K1309" s="77"/>
      <c r="L1309" s="101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53"/>
      <c r="F1310" s="154"/>
      <c r="G1310" s="117"/>
      <c r="H1310" s="295"/>
      <c r="I1310" s="103">
        <f t="shared" si="104"/>
        <v>0</v>
      </c>
      <c r="J1310" s="96"/>
      <c r="K1310" s="77"/>
      <c r="L1310" s="101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53"/>
      <c r="F1311" s="154"/>
      <c r="G1311" s="117"/>
      <c r="H1311" s="295"/>
      <c r="I1311" s="103">
        <f t="shared" si="104"/>
        <v>0</v>
      </c>
      <c r="J1311" s="96"/>
      <c r="K1311" s="77"/>
      <c r="L1311" s="101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53"/>
      <c r="F1312" s="154"/>
      <c r="G1312" s="117"/>
      <c r="H1312" s="295"/>
      <c r="I1312" s="103">
        <f t="shared" si="104"/>
        <v>0</v>
      </c>
      <c r="J1312" s="96"/>
      <c r="K1312" s="77"/>
      <c r="L1312" s="101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53"/>
      <c r="F1313" s="154"/>
      <c r="G1313" s="117"/>
      <c r="H1313" s="295"/>
      <c r="I1313" s="103">
        <f t="shared" si="104"/>
        <v>0</v>
      </c>
      <c r="J1313" s="96"/>
      <c r="K1313" s="77"/>
      <c r="L1313" s="101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53"/>
      <c r="F1314" s="154"/>
      <c r="G1314" s="117"/>
      <c r="H1314" s="295"/>
      <c r="I1314" s="103">
        <f t="shared" si="104"/>
        <v>0</v>
      </c>
      <c r="J1314" s="96"/>
      <c r="K1314" s="77"/>
      <c r="L1314" s="101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53"/>
      <c r="F1315" s="154"/>
      <c r="G1315" s="117"/>
      <c r="H1315" s="295"/>
      <c r="I1315" s="103">
        <f t="shared" si="104"/>
        <v>0</v>
      </c>
      <c r="J1315" s="96"/>
      <c r="K1315" s="77"/>
      <c r="L1315" s="101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53"/>
      <c r="F1316" s="154"/>
      <c r="G1316" s="117"/>
      <c r="H1316" s="295"/>
      <c r="I1316" s="103">
        <f t="shared" si="104"/>
        <v>0</v>
      </c>
      <c r="J1316" s="96"/>
      <c r="K1316" s="77"/>
      <c r="L1316" s="101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53"/>
      <c r="F1317" s="154"/>
      <c r="G1317" s="117"/>
      <c r="H1317" s="295"/>
      <c r="I1317" s="103">
        <f t="shared" si="104"/>
        <v>0</v>
      </c>
      <c r="J1317" s="96"/>
      <c r="K1317" s="77"/>
      <c r="L1317" s="101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53"/>
      <c r="F1318" s="154"/>
      <c r="G1318" s="117"/>
      <c r="H1318" s="295"/>
      <c r="I1318" s="103">
        <f t="shared" si="104"/>
        <v>0</v>
      </c>
      <c r="J1318" s="96"/>
      <c r="K1318" s="77"/>
      <c r="L1318" s="101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53"/>
      <c r="F1319" s="154"/>
      <c r="G1319" s="117"/>
      <c r="H1319" s="295"/>
      <c r="I1319" s="103">
        <f t="shared" si="104"/>
        <v>0</v>
      </c>
      <c r="J1319" s="96"/>
      <c r="K1319" s="77"/>
      <c r="L1319" s="101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53"/>
      <c r="F1320" s="154"/>
      <c r="G1320" s="117"/>
      <c r="H1320" s="295"/>
      <c r="I1320" s="103">
        <f t="shared" si="104"/>
        <v>0</v>
      </c>
      <c r="J1320" s="96"/>
      <c r="K1320" s="77"/>
      <c r="L1320" s="101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53"/>
      <c r="F1321" s="154"/>
      <c r="G1321" s="117"/>
      <c r="H1321" s="295"/>
      <c r="I1321" s="103">
        <f t="shared" si="104"/>
        <v>0</v>
      </c>
      <c r="J1321" s="96"/>
      <c r="K1321" s="77"/>
      <c r="L1321" s="101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53"/>
      <c r="F1322" s="154"/>
      <c r="G1322" s="117"/>
      <c r="H1322" s="295"/>
      <c r="I1322" s="103">
        <f t="shared" si="104"/>
        <v>0</v>
      </c>
      <c r="J1322" s="96"/>
      <c r="K1322" s="77"/>
      <c r="L1322" s="101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53"/>
      <c r="F1323" s="154"/>
      <c r="G1323" s="117"/>
      <c r="H1323" s="295"/>
      <c r="I1323" s="103">
        <f t="shared" si="104"/>
        <v>0</v>
      </c>
      <c r="J1323" s="96"/>
      <c r="K1323" s="77"/>
      <c r="L1323" s="101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53"/>
      <c r="F1324" s="154"/>
      <c r="G1324" s="117"/>
      <c r="H1324" s="295"/>
      <c r="I1324" s="103">
        <f t="shared" si="104"/>
        <v>0</v>
      </c>
      <c r="J1324" s="96"/>
      <c r="K1324" s="77"/>
      <c r="L1324" s="101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53"/>
      <c r="F1325" s="154"/>
      <c r="G1325" s="117"/>
      <c r="H1325" s="295"/>
      <c r="I1325" s="103">
        <f t="shared" si="104"/>
        <v>0</v>
      </c>
      <c r="J1325" s="96"/>
      <c r="K1325" s="77"/>
      <c r="L1325" s="101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53"/>
      <c r="F1326" s="154"/>
      <c r="G1326" s="117"/>
      <c r="H1326" s="295"/>
      <c r="I1326" s="103">
        <f t="shared" si="104"/>
        <v>0</v>
      </c>
      <c r="J1326" s="96"/>
      <c r="K1326" s="77"/>
      <c r="L1326" s="101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53"/>
      <c r="F1327" s="154"/>
      <c r="G1327" s="117"/>
      <c r="H1327" s="295"/>
      <c r="I1327" s="103">
        <f t="shared" si="104"/>
        <v>0</v>
      </c>
      <c r="J1327" s="96"/>
      <c r="K1327" s="77"/>
      <c r="L1327" s="101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53"/>
      <c r="F1328" s="154"/>
      <c r="G1328" s="117"/>
      <c r="H1328" s="295"/>
      <c r="I1328" s="103">
        <f t="shared" si="104"/>
        <v>0</v>
      </c>
      <c r="J1328" s="96"/>
      <c r="K1328" s="77"/>
      <c r="L1328" s="101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53"/>
      <c r="F1329" s="154"/>
      <c r="G1329" s="117"/>
      <c r="H1329" s="295"/>
      <c r="I1329" s="103">
        <f t="shared" si="104"/>
        <v>0</v>
      </c>
      <c r="J1329" s="96"/>
      <c r="K1329" s="77"/>
      <c r="L1329" s="101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53"/>
      <c r="F1330" s="154"/>
      <c r="G1330" s="117"/>
      <c r="H1330" s="295"/>
      <c r="I1330" s="103">
        <f t="shared" si="104"/>
        <v>0</v>
      </c>
      <c r="J1330" s="96"/>
      <c r="K1330" s="77"/>
      <c r="L1330" s="101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53"/>
      <c r="F1331" s="154"/>
      <c r="G1331" s="117"/>
      <c r="H1331" s="295"/>
      <c r="I1331" s="103">
        <f t="shared" si="104"/>
        <v>0</v>
      </c>
      <c r="J1331" s="96"/>
      <c r="K1331" s="77"/>
      <c r="L1331" s="101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53"/>
      <c r="F1332" s="154"/>
      <c r="G1332" s="117"/>
      <c r="H1332" s="295"/>
      <c r="I1332" s="103">
        <f t="shared" si="104"/>
        <v>0</v>
      </c>
      <c r="J1332" s="96"/>
      <c r="K1332" s="77"/>
      <c r="L1332" s="101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53"/>
      <c r="F1333" s="154"/>
      <c r="G1333" s="117"/>
      <c r="H1333" s="295"/>
      <c r="I1333" s="103">
        <f t="shared" si="104"/>
        <v>0</v>
      </c>
      <c r="J1333" s="96"/>
      <c r="K1333" s="77"/>
      <c r="L1333" s="101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53"/>
      <c r="F1334" s="154"/>
      <c r="G1334" s="117"/>
      <c r="H1334" s="295"/>
      <c r="I1334" s="103">
        <f t="shared" si="104"/>
        <v>0</v>
      </c>
      <c r="J1334" s="96"/>
      <c r="K1334" s="77"/>
      <c r="L1334" s="101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53"/>
      <c r="F1335" s="154"/>
      <c r="G1335" s="117"/>
      <c r="H1335" s="295"/>
      <c r="I1335" s="103">
        <f t="shared" si="104"/>
        <v>0</v>
      </c>
      <c r="J1335" s="96"/>
      <c r="K1335" s="77"/>
      <c r="L1335" s="101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53"/>
      <c r="F1336" s="154"/>
      <c r="G1336" s="117"/>
      <c r="H1336" s="295"/>
      <c r="I1336" s="103">
        <f t="shared" si="104"/>
        <v>0</v>
      </c>
      <c r="J1336" s="96"/>
      <c r="K1336" s="77"/>
      <c r="L1336" s="101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53"/>
      <c r="F1337" s="154"/>
      <c r="G1337" s="117"/>
      <c r="H1337" s="295"/>
      <c r="I1337" s="103">
        <f t="shared" si="104"/>
        <v>0</v>
      </c>
      <c r="J1337" s="96"/>
      <c r="K1337" s="77"/>
      <c r="L1337" s="101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53"/>
      <c r="F1338" s="154"/>
      <c r="G1338" s="117"/>
      <c r="H1338" s="295"/>
      <c r="I1338" s="103">
        <f t="shared" si="104"/>
        <v>0</v>
      </c>
      <c r="J1338" s="96"/>
      <c r="K1338" s="77"/>
      <c r="L1338" s="101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53"/>
      <c r="F1339" s="154"/>
      <c r="G1339" s="117"/>
      <c r="H1339" s="295"/>
      <c r="I1339" s="103">
        <f t="shared" si="104"/>
        <v>0</v>
      </c>
      <c r="J1339" s="96"/>
      <c r="K1339" s="77"/>
      <c r="L1339" s="101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53"/>
      <c r="F1340" s="154"/>
      <c r="G1340" s="117"/>
      <c r="H1340" s="295"/>
      <c r="I1340" s="103">
        <f t="shared" si="104"/>
        <v>0</v>
      </c>
      <c r="J1340" s="96"/>
      <c r="K1340" s="77"/>
      <c r="L1340" s="101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53"/>
      <c r="F1341" s="154"/>
      <c r="G1341" s="117"/>
      <c r="H1341" s="295"/>
      <c r="I1341" s="103">
        <f t="shared" si="104"/>
        <v>0</v>
      </c>
      <c r="J1341" s="96"/>
      <c r="K1341" s="77"/>
      <c r="L1341" s="101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53"/>
      <c r="F1342" s="154"/>
      <c r="G1342" s="117"/>
      <c r="H1342" s="295"/>
      <c r="I1342" s="103">
        <f t="shared" si="104"/>
        <v>0</v>
      </c>
      <c r="J1342" s="96"/>
      <c r="K1342" s="77"/>
      <c r="L1342" s="101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53"/>
      <c r="F1343" s="154"/>
      <c r="G1343" s="117"/>
      <c r="H1343" s="295"/>
      <c r="I1343" s="103">
        <f t="shared" si="104"/>
        <v>0</v>
      </c>
      <c r="J1343" s="96"/>
      <c r="K1343" s="77"/>
      <c r="L1343" s="101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53"/>
      <c r="F1344" s="154"/>
      <c r="G1344" s="117"/>
      <c r="H1344" s="295"/>
      <c r="I1344" s="103">
        <f t="shared" si="104"/>
        <v>0</v>
      </c>
      <c r="J1344" s="96"/>
      <c r="K1344" s="77"/>
      <c r="L1344" s="101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53"/>
      <c r="F1345" s="154"/>
      <c r="G1345" s="117"/>
      <c r="H1345" s="295"/>
      <c r="I1345" s="103">
        <f t="shared" si="104"/>
        <v>0</v>
      </c>
      <c r="J1345" s="96"/>
      <c r="K1345" s="77"/>
      <c r="L1345" s="101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53"/>
      <c r="F1346" s="154"/>
      <c r="G1346" s="117"/>
      <c r="H1346" s="295"/>
      <c r="I1346" s="103">
        <f t="shared" si="104"/>
        <v>0</v>
      </c>
      <c r="J1346" s="96"/>
      <c r="K1346" s="77"/>
      <c r="L1346" s="101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53"/>
      <c r="F1347" s="154"/>
      <c r="G1347" s="117"/>
      <c r="H1347" s="295"/>
      <c r="I1347" s="103">
        <f t="shared" si="104"/>
        <v>0</v>
      </c>
      <c r="J1347" s="96"/>
      <c r="K1347" s="77"/>
      <c r="L1347" s="101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53"/>
      <c r="F1348" s="154"/>
      <c r="G1348" s="117"/>
      <c r="H1348" s="295"/>
      <c r="I1348" s="103">
        <f t="shared" si="104"/>
        <v>0</v>
      </c>
      <c r="J1348" s="96"/>
      <c r="K1348" s="77"/>
      <c r="L1348" s="101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53"/>
      <c r="F1349" s="154"/>
      <c r="G1349" s="117"/>
      <c r="H1349" s="295"/>
      <c r="I1349" s="103">
        <f t="shared" si="104"/>
        <v>0</v>
      </c>
      <c r="J1349" s="96"/>
      <c r="K1349" s="77"/>
      <c r="L1349" s="101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53"/>
      <c r="F1350" s="154"/>
      <c r="G1350" s="117"/>
      <c r="H1350" s="295"/>
      <c r="I1350" s="103">
        <f t="shared" si="104"/>
        <v>0</v>
      </c>
      <c r="J1350" s="96"/>
      <c r="K1350" s="77"/>
      <c r="L1350" s="101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53"/>
      <c r="F1351" s="154"/>
      <c r="G1351" s="117"/>
      <c r="H1351" s="295"/>
      <c r="I1351" s="103">
        <f t="shared" si="104"/>
        <v>0</v>
      </c>
      <c r="J1351" s="96"/>
      <c r="K1351" s="77"/>
      <c r="L1351" s="101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53"/>
      <c r="F1352" s="154"/>
      <c r="G1352" s="117"/>
      <c r="H1352" s="295"/>
      <c r="I1352" s="103">
        <f t="shared" ref="I1352:I1415" si="109">IF(H1352="",0,IF(VLOOKUP(H1352,會計科目表,2,FALSE)="Y",VLOOKUP(H1352,會計科目表,3,FALSE),"●此項目尚未啟用"))</f>
        <v>0</v>
      </c>
      <c r="J1352" s="96"/>
      <c r="K1352" s="77"/>
      <c r="L1352" s="101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53"/>
      <c r="F1353" s="154"/>
      <c r="G1353" s="117"/>
      <c r="H1353" s="295"/>
      <c r="I1353" s="103">
        <f t="shared" si="109"/>
        <v>0</v>
      </c>
      <c r="J1353" s="96"/>
      <c r="K1353" s="77"/>
      <c r="L1353" s="101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53"/>
      <c r="F1354" s="154"/>
      <c r="G1354" s="117"/>
      <c r="H1354" s="295"/>
      <c r="I1354" s="103">
        <f t="shared" si="109"/>
        <v>0</v>
      </c>
      <c r="J1354" s="96"/>
      <c r="K1354" s="77"/>
      <c r="L1354" s="101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53"/>
      <c r="F1355" s="154"/>
      <c r="G1355" s="117"/>
      <c r="H1355" s="295"/>
      <c r="I1355" s="103">
        <f t="shared" si="109"/>
        <v>0</v>
      </c>
      <c r="J1355" s="96"/>
      <c r="K1355" s="77"/>
      <c r="L1355" s="101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53"/>
      <c r="F1356" s="154"/>
      <c r="G1356" s="117"/>
      <c r="H1356" s="295"/>
      <c r="I1356" s="103">
        <f t="shared" si="109"/>
        <v>0</v>
      </c>
      <c r="J1356" s="96"/>
      <c r="K1356" s="77"/>
      <c r="L1356" s="101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53"/>
      <c r="F1357" s="154"/>
      <c r="G1357" s="117"/>
      <c r="H1357" s="295"/>
      <c r="I1357" s="103">
        <f t="shared" si="109"/>
        <v>0</v>
      </c>
      <c r="J1357" s="96"/>
      <c r="K1357" s="77"/>
      <c r="L1357" s="101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53"/>
      <c r="F1358" s="154"/>
      <c r="G1358" s="117"/>
      <c r="H1358" s="295"/>
      <c r="I1358" s="103">
        <f t="shared" si="109"/>
        <v>0</v>
      </c>
      <c r="J1358" s="96"/>
      <c r="K1358" s="77"/>
      <c r="L1358" s="101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53"/>
      <c r="F1359" s="154"/>
      <c r="G1359" s="117"/>
      <c r="H1359" s="295"/>
      <c r="I1359" s="103">
        <f t="shared" si="109"/>
        <v>0</v>
      </c>
      <c r="J1359" s="96"/>
      <c r="K1359" s="77"/>
      <c r="L1359" s="101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53"/>
      <c r="F1360" s="154"/>
      <c r="G1360" s="117"/>
      <c r="H1360" s="295"/>
      <c r="I1360" s="103">
        <f t="shared" si="109"/>
        <v>0</v>
      </c>
      <c r="J1360" s="96"/>
      <c r="K1360" s="77"/>
      <c r="L1360" s="101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53"/>
      <c r="F1361" s="154"/>
      <c r="G1361" s="117"/>
      <c r="H1361" s="295"/>
      <c r="I1361" s="103">
        <f t="shared" si="109"/>
        <v>0</v>
      </c>
      <c r="J1361" s="96"/>
      <c r="K1361" s="77"/>
      <c r="L1361" s="101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53"/>
      <c r="F1362" s="154"/>
      <c r="G1362" s="117"/>
      <c r="H1362" s="295"/>
      <c r="I1362" s="103">
        <f t="shared" si="109"/>
        <v>0</v>
      </c>
      <c r="J1362" s="96"/>
      <c r="K1362" s="77"/>
      <c r="L1362" s="101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53"/>
      <c r="F1363" s="154"/>
      <c r="G1363" s="117"/>
      <c r="H1363" s="295"/>
      <c r="I1363" s="103">
        <f t="shared" si="109"/>
        <v>0</v>
      </c>
      <c r="J1363" s="96"/>
      <c r="K1363" s="77"/>
      <c r="L1363" s="101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53"/>
      <c r="F1364" s="154"/>
      <c r="G1364" s="117"/>
      <c r="H1364" s="295"/>
      <c r="I1364" s="103">
        <f t="shared" si="109"/>
        <v>0</v>
      </c>
      <c r="J1364" s="96"/>
      <c r="K1364" s="77"/>
      <c r="L1364" s="101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53"/>
      <c r="F1365" s="154"/>
      <c r="G1365" s="117"/>
      <c r="H1365" s="295"/>
      <c r="I1365" s="103">
        <f t="shared" si="109"/>
        <v>0</v>
      </c>
      <c r="J1365" s="96"/>
      <c r="K1365" s="77"/>
      <c r="L1365" s="101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53"/>
      <c r="F1366" s="154"/>
      <c r="G1366" s="117"/>
      <c r="H1366" s="295"/>
      <c r="I1366" s="103">
        <f t="shared" si="109"/>
        <v>0</v>
      </c>
      <c r="J1366" s="96"/>
      <c r="K1366" s="77"/>
      <c r="L1366" s="101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53"/>
      <c r="F1367" s="154"/>
      <c r="G1367" s="117"/>
      <c r="H1367" s="295"/>
      <c r="I1367" s="103">
        <f t="shared" si="109"/>
        <v>0</v>
      </c>
      <c r="J1367" s="96"/>
      <c r="K1367" s="77"/>
      <c r="L1367" s="101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53"/>
      <c r="F1368" s="154"/>
      <c r="G1368" s="117"/>
      <c r="H1368" s="295"/>
      <c r="I1368" s="103">
        <f t="shared" si="109"/>
        <v>0</v>
      </c>
      <c r="J1368" s="96"/>
      <c r="K1368" s="77"/>
      <c r="L1368" s="101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53"/>
      <c r="F1369" s="154"/>
      <c r="G1369" s="117"/>
      <c r="H1369" s="295"/>
      <c r="I1369" s="103">
        <f t="shared" si="109"/>
        <v>0</v>
      </c>
      <c r="J1369" s="96"/>
      <c r="K1369" s="77"/>
      <c r="L1369" s="101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53"/>
      <c r="F1370" s="154"/>
      <c r="G1370" s="117"/>
      <c r="H1370" s="295"/>
      <c r="I1370" s="103">
        <f t="shared" si="109"/>
        <v>0</v>
      </c>
      <c r="J1370" s="96"/>
      <c r="K1370" s="77"/>
      <c r="L1370" s="101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53"/>
      <c r="F1371" s="154"/>
      <c r="G1371" s="117"/>
      <c r="H1371" s="295"/>
      <c r="I1371" s="103">
        <f t="shared" si="109"/>
        <v>0</v>
      </c>
      <c r="J1371" s="96"/>
      <c r="K1371" s="77"/>
      <c r="L1371" s="101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53"/>
      <c r="F1372" s="154"/>
      <c r="G1372" s="117"/>
      <c r="H1372" s="295"/>
      <c r="I1372" s="103">
        <f t="shared" si="109"/>
        <v>0</v>
      </c>
      <c r="J1372" s="96"/>
      <c r="K1372" s="77"/>
      <c r="L1372" s="101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53"/>
      <c r="F1373" s="154"/>
      <c r="G1373" s="117"/>
      <c r="H1373" s="295"/>
      <c r="I1373" s="103">
        <f t="shared" si="109"/>
        <v>0</v>
      </c>
      <c r="J1373" s="96"/>
      <c r="K1373" s="77"/>
      <c r="L1373" s="101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53"/>
      <c r="F1374" s="154"/>
      <c r="G1374" s="117"/>
      <c r="H1374" s="295"/>
      <c r="I1374" s="103">
        <f t="shared" si="109"/>
        <v>0</v>
      </c>
      <c r="J1374" s="96"/>
      <c r="K1374" s="77"/>
      <c r="L1374" s="101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53"/>
      <c r="F1375" s="154"/>
      <c r="G1375" s="117"/>
      <c r="H1375" s="295"/>
      <c r="I1375" s="103">
        <f t="shared" si="109"/>
        <v>0</v>
      </c>
      <c r="J1375" s="96"/>
      <c r="K1375" s="77"/>
      <c r="L1375" s="101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53"/>
      <c r="F1376" s="154"/>
      <c r="G1376" s="117"/>
      <c r="H1376" s="295"/>
      <c r="I1376" s="103">
        <f t="shared" si="109"/>
        <v>0</v>
      </c>
      <c r="J1376" s="96"/>
      <c r="K1376" s="77"/>
      <c r="L1376" s="101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53"/>
      <c r="F1377" s="154"/>
      <c r="G1377" s="117"/>
      <c r="H1377" s="295"/>
      <c r="I1377" s="103">
        <f t="shared" si="109"/>
        <v>0</v>
      </c>
      <c r="J1377" s="96"/>
      <c r="K1377" s="77"/>
      <c r="L1377" s="101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53"/>
      <c r="F1378" s="154"/>
      <c r="G1378" s="117"/>
      <c r="H1378" s="295"/>
      <c r="I1378" s="103">
        <f t="shared" si="109"/>
        <v>0</v>
      </c>
      <c r="J1378" s="96"/>
      <c r="K1378" s="77"/>
      <c r="L1378" s="101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53"/>
      <c r="F1379" s="154"/>
      <c r="G1379" s="117"/>
      <c r="H1379" s="295"/>
      <c r="I1379" s="103">
        <f t="shared" si="109"/>
        <v>0</v>
      </c>
      <c r="J1379" s="96"/>
      <c r="K1379" s="77"/>
      <c r="L1379" s="101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53"/>
      <c r="F1380" s="154"/>
      <c r="G1380" s="117"/>
      <c r="H1380" s="295"/>
      <c r="I1380" s="103">
        <f t="shared" si="109"/>
        <v>0</v>
      </c>
      <c r="J1380" s="96"/>
      <c r="K1380" s="77"/>
      <c r="L1380" s="101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53"/>
      <c r="F1381" s="154"/>
      <c r="G1381" s="117"/>
      <c r="H1381" s="295"/>
      <c r="I1381" s="103">
        <f t="shared" si="109"/>
        <v>0</v>
      </c>
      <c r="J1381" s="96"/>
      <c r="K1381" s="77"/>
      <c r="L1381" s="101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53"/>
      <c r="F1382" s="154"/>
      <c r="G1382" s="117"/>
      <c r="H1382" s="295"/>
      <c r="I1382" s="103">
        <f t="shared" si="109"/>
        <v>0</v>
      </c>
      <c r="J1382" s="96"/>
      <c r="K1382" s="77"/>
      <c r="L1382" s="101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53"/>
      <c r="F1383" s="154"/>
      <c r="G1383" s="117"/>
      <c r="H1383" s="295"/>
      <c r="I1383" s="103">
        <f t="shared" si="109"/>
        <v>0</v>
      </c>
      <c r="J1383" s="96"/>
      <c r="K1383" s="77"/>
      <c r="L1383" s="101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53"/>
      <c r="F1384" s="154"/>
      <c r="G1384" s="117"/>
      <c r="H1384" s="295"/>
      <c r="I1384" s="103">
        <f t="shared" si="109"/>
        <v>0</v>
      </c>
      <c r="J1384" s="96"/>
      <c r="K1384" s="77"/>
      <c r="L1384" s="101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53"/>
      <c r="F1385" s="154"/>
      <c r="G1385" s="117"/>
      <c r="H1385" s="295"/>
      <c r="I1385" s="103">
        <f t="shared" si="109"/>
        <v>0</v>
      </c>
      <c r="J1385" s="96"/>
      <c r="K1385" s="77"/>
      <c r="L1385" s="101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53"/>
      <c r="F1386" s="154"/>
      <c r="G1386" s="117"/>
      <c r="H1386" s="295"/>
      <c r="I1386" s="103">
        <f t="shared" si="109"/>
        <v>0</v>
      </c>
      <c r="J1386" s="96"/>
      <c r="K1386" s="77"/>
      <c r="L1386" s="101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53"/>
      <c r="F1387" s="154"/>
      <c r="G1387" s="117"/>
      <c r="H1387" s="295"/>
      <c r="I1387" s="103">
        <f t="shared" si="109"/>
        <v>0</v>
      </c>
      <c r="J1387" s="96"/>
      <c r="K1387" s="77"/>
      <c r="L1387" s="101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53"/>
      <c r="F1388" s="154"/>
      <c r="G1388" s="117"/>
      <c r="H1388" s="295"/>
      <c r="I1388" s="103">
        <f t="shared" si="109"/>
        <v>0</v>
      </c>
      <c r="J1388" s="96"/>
      <c r="K1388" s="77"/>
      <c r="L1388" s="101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53"/>
      <c r="F1389" s="154"/>
      <c r="G1389" s="117"/>
      <c r="H1389" s="295"/>
      <c r="I1389" s="103">
        <f t="shared" si="109"/>
        <v>0</v>
      </c>
      <c r="J1389" s="96"/>
      <c r="K1389" s="77"/>
      <c r="L1389" s="101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53"/>
      <c r="F1390" s="154"/>
      <c r="G1390" s="117"/>
      <c r="H1390" s="295"/>
      <c r="I1390" s="103">
        <f t="shared" si="109"/>
        <v>0</v>
      </c>
      <c r="J1390" s="96"/>
      <c r="K1390" s="77"/>
      <c r="L1390" s="101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53"/>
      <c r="F1391" s="154"/>
      <c r="G1391" s="117"/>
      <c r="H1391" s="295"/>
      <c r="I1391" s="103">
        <f t="shared" si="109"/>
        <v>0</v>
      </c>
      <c r="J1391" s="96"/>
      <c r="K1391" s="77"/>
      <c r="L1391" s="101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53"/>
      <c r="F1392" s="154"/>
      <c r="G1392" s="117"/>
      <c r="H1392" s="295"/>
      <c r="I1392" s="103">
        <f t="shared" si="109"/>
        <v>0</v>
      </c>
      <c r="J1392" s="96"/>
      <c r="K1392" s="77"/>
      <c r="L1392" s="101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53"/>
      <c r="F1393" s="154"/>
      <c r="G1393" s="117"/>
      <c r="H1393" s="295"/>
      <c r="I1393" s="103">
        <f t="shared" si="109"/>
        <v>0</v>
      </c>
      <c r="J1393" s="96"/>
      <c r="K1393" s="77"/>
      <c r="L1393" s="101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53"/>
      <c r="F1394" s="154"/>
      <c r="G1394" s="117"/>
      <c r="H1394" s="295"/>
      <c r="I1394" s="103">
        <f t="shared" si="109"/>
        <v>0</v>
      </c>
      <c r="J1394" s="96"/>
      <c r="K1394" s="77"/>
      <c r="L1394" s="101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53"/>
      <c r="F1395" s="154"/>
      <c r="G1395" s="117"/>
      <c r="H1395" s="295"/>
      <c r="I1395" s="103">
        <f t="shared" si="109"/>
        <v>0</v>
      </c>
      <c r="J1395" s="96"/>
      <c r="K1395" s="77"/>
      <c r="L1395" s="101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53"/>
      <c r="F1396" s="154"/>
      <c r="G1396" s="117"/>
      <c r="H1396" s="295"/>
      <c r="I1396" s="103">
        <f t="shared" si="109"/>
        <v>0</v>
      </c>
      <c r="J1396" s="96"/>
      <c r="K1396" s="77"/>
      <c r="L1396" s="101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53"/>
      <c r="F1397" s="154"/>
      <c r="G1397" s="117"/>
      <c r="H1397" s="295"/>
      <c r="I1397" s="103">
        <f t="shared" si="109"/>
        <v>0</v>
      </c>
      <c r="J1397" s="96"/>
      <c r="K1397" s="77"/>
      <c r="L1397" s="101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53"/>
      <c r="F1398" s="154"/>
      <c r="G1398" s="117"/>
      <c r="H1398" s="295"/>
      <c r="I1398" s="103">
        <f t="shared" si="109"/>
        <v>0</v>
      </c>
      <c r="J1398" s="96"/>
      <c r="K1398" s="77"/>
      <c r="L1398" s="101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53"/>
      <c r="F1399" s="154"/>
      <c r="G1399" s="117"/>
      <c r="H1399" s="295"/>
      <c r="I1399" s="103">
        <f t="shared" si="109"/>
        <v>0</v>
      </c>
      <c r="J1399" s="96"/>
      <c r="K1399" s="77"/>
      <c r="L1399" s="101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53"/>
      <c r="F1400" s="154"/>
      <c r="G1400" s="117"/>
      <c r="H1400" s="295"/>
      <c r="I1400" s="103">
        <f t="shared" si="109"/>
        <v>0</v>
      </c>
      <c r="J1400" s="96"/>
      <c r="K1400" s="77"/>
      <c r="L1400" s="101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53"/>
      <c r="F1401" s="154"/>
      <c r="G1401" s="117"/>
      <c r="H1401" s="295"/>
      <c r="I1401" s="103">
        <f t="shared" si="109"/>
        <v>0</v>
      </c>
      <c r="J1401" s="96"/>
      <c r="K1401" s="77"/>
      <c r="L1401" s="101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53"/>
      <c r="F1402" s="154"/>
      <c r="G1402" s="117"/>
      <c r="H1402" s="295"/>
      <c r="I1402" s="103">
        <f t="shared" si="109"/>
        <v>0</v>
      </c>
      <c r="J1402" s="96"/>
      <c r="K1402" s="77"/>
      <c r="L1402" s="101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53"/>
      <c r="F1403" s="154"/>
      <c r="G1403" s="117"/>
      <c r="H1403" s="295"/>
      <c r="I1403" s="103">
        <f t="shared" si="109"/>
        <v>0</v>
      </c>
      <c r="J1403" s="96"/>
      <c r="K1403" s="77"/>
      <c r="L1403" s="101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53"/>
      <c r="F1404" s="154"/>
      <c r="G1404" s="117"/>
      <c r="H1404" s="295"/>
      <c r="I1404" s="103">
        <f t="shared" si="109"/>
        <v>0</v>
      </c>
      <c r="J1404" s="96"/>
      <c r="K1404" s="77"/>
      <c r="L1404" s="101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53"/>
      <c r="F1405" s="154"/>
      <c r="G1405" s="117"/>
      <c r="H1405" s="295"/>
      <c r="I1405" s="103">
        <f t="shared" si="109"/>
        <v>0</v>
      </c>
      <c r="J1405" s="96"/>
      <c r="K1405" s="77"/>
      <c r="L1405" s="101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53"/>
      <c r="F1406" s="154"/>
      <c r="G1406" s="117"/>
      <c r="H1406" s="295"/>
      <c r="I1406" s="103">
        <f t="shared" si="109"/>
        <v>0</v>
      </c>
      <c r="J1406" s="96"/>
      <c r="K1406" s="77"/>
      <c r="L1406" s="101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53"/>
      <c r="F1407" s="154"/>
      <c r="G1407" s="117"/>
      <c r="H1407" s="295"/>
      <c r="I1407" s="103">
        <f t="shared" si="109"/>
        <v>0</v>
      </c>
      <c r="J1407" s="96"/>
      <c r="K1407" s="77"/>
      <c r="L1407" s="101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53"/>
      <c r="F1408" s="154"/>
      <c r="G1408" s="117"/>
      <c r="H1408" s="295"/>
      <c r="I1408" s="103">
        <f t="shared" si="109"/>
        <v>0</v>
      </c>
      <c r="J1408" s="96"/>
      <c r="K1408" s="77"/>
      <c r="L1408" s="101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53"/>
      <c r="F1409" s="154"/>
      <c r="G1409" s="117"/>
      <c r="H1409" s="295"/>
      <c r="I1409" s="103">
        <f t="shared" si="109"/>
        <v>0</v>
      </c>
      <c r="J1409" s="96"/>
      <c r="K1409" s="77"/>
      <c r="L1409" s="101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53"/>
      <c r="F1410" s="154"/>
      <c r="G1410" s="117"/>
      <c r="H1410" s="295"/>
      <c r="I1410" s="103">
        <f t="shared" si="109"/>
        <v>0</v>
      </c>
      <c r="J1410" s="96"/>
      <c r="K1410" s="77"/>
      <c r="L1410" s="101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53"/>
      <c r="F1411" s="154"/>
      <c r="G1411" s="117"/>
      <c r="H1411" s="295"/>
      <c r="I1411" s="103">
        <f t="shared" si="109"/>
        <v>0</v>
      </c>
      <c r="J1411" s="96"/>
      <c r="K1411" s="77"/>
      <c r="L1411" s="101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53"/>
      <c r="F1412" s="154"/>
      <c r="G1412" s="117"/>
      <c r="H1412" s="295"/>
      <c r="I1412" s="103">
        <f t="shared" si="109"/>
        <v>0</v>
      </c>
      <c r="J1412" s="96"/>
      <c r="K1412" s="77"/>
      <c r="L1412" s="101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53"/>
      <c r="F1413" s="154"/>
      <c r="G1413" s="117"/>
      <c r="H1413" s="295"/>
      <c r="I1413" s="103">
        <f t="shared" si="109"/>
        <v>0</v>
      </c>
      <c r="J1413" s="96"/>
      <c r="K1413" s="77"/>
      <c r="L1413" s="101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53"/>
      <c r="F1414" s="154"/>
      <c r="G1414" s="117"/>
      <c r="H1414" s="295"/>
      <c r="I1414" s="103">
        <f t="shared" si="109"/>
        <v>0</v>
      </c>
      <c r="J1414" s="96"/>
      <c r="K1414" s="77"/>
      <c r="L1414" s="101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53"/>
      <c r="F1415" s="154"/>
      <c r="G1415" s="117"/>
      <c r="H1415" s="295"/>
      <c r="I1415" s="103">
        <f t="shared" si="109"/>
        <v>0</v>
      </c>
      <c r="J1415" s="96"/>
      <c r="K1415" s="77"/>
      <c r="L1415" s="101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53"/>
      <c r="F1416" s="154"/>
      <c r="G1416" s="117"/>
      <c r="H1416" s="295"/>
      <c r="I1416" s="103">
        <f t="shared" ref="I1416:I1479" si="114">IF(H1416="",0,IF(VLOOKUP(H1416,會計科目表,2,FALSE)="Y",VLOOKUP(H1416,會計科目表,3,FALSE),"●此項目尚未啟用"))</f>
        <v>0</v>
      </c>
      <c r="J1416" s="96"/>
      <c r="K1416" s="77"/>
      <c r="L1416" s="101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53"/>
      <c r="F1417" s="154"/>
      <c r="G1417" s="117"/>
      <c r="H1417" s="295"/>
      <c r="I1417" s="103">
        <f t="shared" si="114"/>
        <v>0</v>
      </c>
      <c r="J1417" s="96"/>
      <c r="K1417" s="77"/>
      <c r="L1417" s="101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53"/>
      <c r="F1418" s="154"/>
      <c r="G1418" s="117"/>
      <c r="H1418" s="295"/>
      <c r="I1418" s="103">
        <f t="shared" si="114"/>
        <v>0</v>
      </c>
      <c r="J1418" s="96"/>
      <c r="K1418" s="77"/>
      <c r="L1418" s="101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53"/>
      <c r="F1419" s="154"/>
      <c r="G1419" s="117"/>
      <c r="H1419" s="295"/>
      <c r="I1419" s="103">
        <f t="shared" si="114"/>
        <v>0</v>
      </c>
      <c r="J1419" s="96"/>
      <c r="K1419" s="77"/>
      <c r="L1419" s="101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53"/>
      <c r="F1420" s="154"/>
      <c r="G1420" s="117"/>
      <c r="H1420" s="295"/>
      <c r="I1420" s="103">
        <f t="shared" si="114"/>
        <v>0</v>
      </c>
      <c r="J1420" s="96"/>
      <c r="K1420" s="77"/>
      <c r="L1420" s="101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53"/>
      <c r="F1421" s="154"/>
      <c r="G1421" s="117"/>
      <c r="H1421" s="295"/>
      <c r="I1421" s="103">
        <f t="shared" si="114"/>
        <v>0</v>
      </c>
      <c r="J1421" s="96"/>
      <c r="K1421" s="77"/>
      <c r="L1421" s="101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53"/>
      <c r="F1422" s="154"/>
      <c r="G1422" s="117"/>
      <c r="H1422" s="295"/>
      <c r="I1422" s="103">
        <f t="shared" si="114"/>
        <v>0</v>
      </c>
      <c r="J1422" s="96"/>
      <c r="K1422" s="77"/>
      <c r="L1422" s="101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53"/>
      <c r="F1423" s="154"/>
      <c r="G1423" s="117"/>
      <c r="H1423" s="295"/>
      <c r="I1423" s="103">
        <f t="shared" si="114"/>
        <v>0</v>
      </c>
      <c r="J1423" s="96"/>
      <c r="K1423" s="77"/>
      <c r="L1423" s="101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53"/>
      <c r="F1424" s="154"/>
      <c r="G1424" s="117"/>
      <c r="H1424" s="295"/>
      <c r="I1424" s="103">
        <f t="shared" si="114"/>
        <v>0</v>
      </c>
      <c r="J1424" s="96"/>
      <c r="K1424" s="77"/>
      <c r="L1424" s="101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53"/>
      <c r="F1425" s="154"/>
      <c r="G1425" s="117"/>
      <c r="H1425" s="295"/>
      <c r="I1425" s="103">
        <f t="shared" si="114"/>
        <v>0</v>
      </c>
      <c r="J1425" s="96"/>
      <c r="K1425" s="77"/>
      <c r="L1425" s="101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53"/>
      <c r="F1426" s="154"/>
      <c r="G1426" s="117"/>
      <c r="H1426" s="295"/>
      <c r="I1426" s="103">
        <f t="shared" si="114"/>
        <v>0</v>
      </c>
      <c r="J1426" s="96"/>
      <c r="K1426" s="77"/>
      <c r="L1426" s="101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53"/>
      <c r="F1427" s="154"/>
      <c r="G1427" s="117"/>
      <c r="H1427" s="295"/>
      <c r="I1427" s="103">
        <f t="shared" si="114"/>
        <v>0</v>
      </c>
      <c r="J1427" s="96"/>
      <c r="K1427" s="77"/>
      <c r="L1427" s="101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53"/>
      <c r="F1428" s="154"/>
      <c r="G1428" s="117"/>
      <c r="H1428" s="295"/>
      <c r="I1428" s="103">
        <f t="shared" si="114"/>
        <v>0</v>
      </c>
      <c r="J1428" s="96"/>
      <c r="K1428" s="77"/>
      <c r="L1428" s="101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53"/>
      <c r="F1429" s="154"/>
      <c r="G1429" s="117"/>
      <c r="H1429" s="295"/>
      <c r="I1429" s="103">
        <f t="shared" si="114"/>
        <v>0</v>
      </c>
      <c r="J1429" s="96"/>
      <c r="K1429" s="77"/>
      <c r="L1429" s="101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53"/>
      <c r="F1430" s="154"/>
      <c r="G1430" s="117"/>
      <c r="H1430" s="295"/>
      <c r="I1430" s="103">
        <f t="shared" si="114"/>
        <v>0</v>
      </c>
      <c r="J1430" s="96"/>
      <c r="K1430" s="77"/>
      <c r="L1430" s="101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53"/>
      <c r="F1431" s="154"/>
      <c r="G1431" s="117"/>
      <c r="H1431" s="295"/>
      <c r="I1431" s="103">
        <f t="shared" si="114"/>
        <v>0</v>
      </c>
      <c r="J1431" s="96"/>
      <c r="K1431" s="77"/>
      <c r="L1431" s="101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53"/>
      <c r="F1432" s="154"/>
      <c r="G1432" s="117"/>
      <c r="H1432" s="295"/>
      <c r="I1432" s="103">
        <f t="shared" si="114"/>
        <v>0</v>
      </c>
      <c r="J1432" s="96"/>
      <c r="K1432" s="77"/>
      <c r="L1432" s="101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53"/>
      <c r="F1433" s="154"/>
      <c r="G1433" s="117"/>
      <c r="H1433" s="295"/>
      <c r="I1433" s="103">
        <f t="shared" si="114"/>
        <v>0</v>
      </c>
      <c r="J1433" s="96"/>
      <c r="K1433" s="77"/>
      <c r="L1433" s="101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53"/>
      <c r="F1434" s="154"/>
      <c r="G1434" s="117"/>
      <c r="H1434" s="295"/>
      <c r="I1434" s="103">
        <f t="shared" si="114"/>
        <v>0</v>
      </c>
      <c r="J1434" s="96"/>
      <c r="K1434" s="77"/>
      <c r="L1434" s="101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53"/>
      <c r="F1435" s="154"/>
      <c r="G1435" s="117"/>
      <c r="H1435" s="295"/>
      <c r="I1435" s="103">
        <f t="shared" si="114"/>
        <v>0</v>
      </c>
      <c r="J1435" s="96"/>
      <c r="K1435" s="77"/>
      <c r="L1435" s="101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53"/>
      <c r="F1436" s="154"/>
      <c r="G1436" s="117"/>
      <c r="H1436" s="295"/>
      <c r="I1436" s="103">
        <f t="shared" si="114"/>
        <v>0</v>
      </c>
      <c r="J1436" s="96"/>
      <c r="K1436" s="77"/>
      <c r="L1436" s="101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53"/>
      <c r="F1437" s="154"/>
      <c r="G1437" s="117"/>
      <c r="H1437" s="295"/>
      <c r="I1437" s="103">
        <f t="shared" si="114"/>
        <v>0</v>
      </c>
      <c r="J1437" s="96"/>
      <c r="K1437" s="77"/>
      <c r="L1437" s="101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53"/>
      <c r="F1438" s="154"/>
      <c r="G1438" s="117"/>
      <c r="H1438" s="295"/>
      <c r="I1438" s="103">
        <f t="shared" si="114"/>
        <v>0</v>
      </c>
      <c r="J1438" s="96"/>
      <c r="K1438" s="77"/>
      <c r="L1438" s="101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53"/>
      <c r="F1439" s="154"/>
      <c r="G1439" s="117"/>
      <c r="H1439" s="295"/>
      <c r="I1439" s="103">
        <f t="shared" si="114"/>
        <v>0</v>
      </c>
      <c r="J1439" s="96"/>
      <c r="K1439" s="77"/>
      <c r="L1439" s="101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53"/>
      <c r="F1440" s="154"/>
      <c r="G1440" s="117"/>
      <c r="H1440" s="295"/>
      <c r="I1440" s="103">
        <f t="shared" si="114"/>
        <v>0</v>
      </c>
      <c r="J1440" s="96"/>
      <c r="K1440" s="77"/>
      <c r="L1440" s="101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53"/>
      <c r="F1441" s="154"/>
      <c r="G1441" s="117"/>
      <c r="H1441" s="295"/>
      <c r="I1441" s="103">
        <f t="shared" si="114"/>
        <v>0</v>
      </c>
      <c r="J1441" s="96"/>
      <c r="K1441" s="77"/>
      <c r="L1441" s="101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53"/>
      <c r="F1442" s="154"/>
      <c r="G1442" s="117"/>
      <c r="H1442" s="295"/>
      <c r="I1442" s="103">
        <f t="shared" si="114"/>
        <v>0</v>
      </c>
      <c r="J1442" s="96"/>
      <c r="K1442" s="77"/>
      <c r="L1442" s="101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53"/>
      <c r="F1443" s="154"/>
      <c r="G1443" s="117"/>
      <c r="H1443" s="295"/>
      <c r="I1443" s="103">
        <f t="shared" si="114"/>
        <v>0</v>
      </c>
      <c r="J1443" s="96"/>
      <c r="K1443" s="77"/>
      <c r="L1443" s="101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53"/>
      <c r="F1444" s="154"/>
      <c r="G1444" s="117"/>
      <c r="H1444" s="295"/>
      <c r="I1444" s="103">
        <f t="shared" si="114"/>
        <v>0</v>
      </c>
      <c r="J1444" s="96"/>
      <c r="K1444" s="77"/>
      <c r="L1444" s="101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53"/>
      <c r="F1445" s="154"/>
      <c r="G1445" s="117"/>
      <c r="H1445" s="295"/>
      <c r="I1445" s="103">
        <f t="shared" si="114"/>
        <v>0</v>
      </c>
      <c r="J1445" s="96"/>
      <c r="K1445" s="77"/>
      <c r="L1445" s="101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53"/>
      <c r="F1446" s="154"/>
      <c r="G1446" s="117"/>
      <c r="H1446" s="295"/>
      <c r="I1446" s="103">
        <f t="shared" si="114"/>
        <v>0</v>
      </c>
      <c r="J1446" s="96"/>
      <c r="K1446" s="77"/>
      <c r="L1446" s="101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53"/>
      <c r="F1447" s="154"/>
      <c r="G1447" s="117"/>
      <c r="H1447" s="295"/>
      <c r="I1447" s="103">
        <f t="shared" si="114"/>
        <v>0</v>
      </c>
      <c r="J1447" s="96"/>
      <c r="K1447" s="77"/>
      <c r="L1447" s="101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53"/>
      <c r="F1448" s="154"/>
      <c r="G1448" s="117"/>
      <c r="H1448" s="295"/>
      <c r="I1448" s="103">
        <f t="shared" si="114"/>
        <v>0</v>
      </c>
      <c r="J1448" s="96"/>
      <c r="K1448" s="77"/>
      <c r="L1448" s="101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53"/>
      <c r="F1449" s="154"/>
      <c r="G1449" s="117"/>
      <c r="H1449" s="295"/>
      <c r="I1449" s="103">
        <f t="shared" si="114"/>
        <v>0</v>
      </c>
      <c r="J1449" s="96"/>
      <c r="K1449" s="77"/>
      <c r="L1449" s="101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53"/>
      <c r="F1450" s="154"/>
      <c r="G1450" s="117"/>
      <c r="H1450" s="295"/>
      <c r="I1450" s="103">
        <f t="shared" si="114"/>
        <v>0</v>
      </c>
      <c r="J1450" s="96"/>
      <c r="K1450" s="77"/>
      <c r="L1450" s="101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53"/>
      <c r="F1451" s="154"/>
      <c r="G1451" s="117"/>
      <c r="H1451" s="295"/>
      <c r="I1451" s="103">
        <f t="shared" si="114"/>
        <v>0</v>
      </c>
      <c r="J1451" s="96"/>
      <c r="K1451" s="77"/>
      <c r="L1451" s="101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53"/>
      <c r="F1452" s="154"/>
      <c r="G1452" s="117"/>
      <c r="H1452" s="295"/>
      <c r="I1452" s="103">
        <f t="shared" si="114"/>
        <v>0</v>
      </c>
      <c r="J1452" s="96"/>
      <c r="K1452" s="77"/>
      <c r="L1452" s="101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53"/>
      <c r="F1453" s="154"/>
      <c r="G1453" s="117"/>
      <c r="H1453" s="295"/>
      <c r="I1453" s="103">
        <f t="shared" si="114"/>
        <v>0</v>
      </c>
      <c r="J1453" s="96"/>
      <c r="K1453" s="77"/>
      <c r="L1453" s="101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53"/>
      <c r="F1454" s="154"/>
      <c r="G1454" s="117"/>
      <c r="H1454" s="295"/>
      <c r="I1454" s="103">
        <f t="shared" si="114"/>
        <v>0</v>
      </c>
      <c r="J1454" s="96"/>
      <c r="K1454" s="77"/>
      <c r="L1454" s="101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53"/>
      <c r="F1455" s="154"/>
      <c r="G1455" s="117"/>
      <c r="H1455" s="295"/>
      <c r="I1455" s="103">
        <f t="shared" si="114"/>
        <v>0</v>
      </c>
      <c r="J1455" s="96"/>
      <c r="K1455" s="77"/>
      <c r="L1455" s="101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53"/>
      <c r="F1456" s="154"/>
      <c r="G1456" s="117"/>
      <c r="H1456" s="295"/>
      <c r="I1456" s="103">
        <f t="shared" si="114"/>
        <v>0</v>
      </c>
      <c r="J1456" s="96"/>
      <c r="K1456" s="77"/>
      <c r="L1456" s="101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53"/>
      <c r="F1457" s="154"/>
      <c r="G1457" s="117"/>
      <c r="H1457" s="295"/>
      <c r="I1457" s="103">
        <f t="shared" si="114"/>
        <v>0</v>
      </c>
      <c r="J1457" s="96"/>
      <c r="K1457" s="77"/>
      <c r="L1457" s="101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53"/>
      <c r="F1458" s="154"/>
      <c r="G1458" s="117"/>
      <c r="H1458" s="295"/>
      <c r="I1458" s="103">
        <f t="shared" si="114"/>
        <v>0</v>
      </c>
      <c r="J1458" s="96"/>
      <c r="K1458" s="77"/>
      <c r="L1458" s="101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53"/>
      <c r="F1459" s="154"/>
      <c r="G1459" s="117"/>
      <c r="H1459" s="295"/>
      <c r="I1459" s="103">
        <f t="shared" si="114"/>
        <v>0</v>
      </c>
      <c r="J1459" s="96"/>
      <c r="K1459" s="77"/>
      <c r="L1459" s="101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53"/>
      <c r="F1460" s="154"/>
      <c r="G1460" s="117"/>
      <c r="H1460" s="295"/>
      <c r="I1460" s="103">
        <f t="shared" si="114"/>
        <v>0</v>
      </c>
      <c r="J1460" s="96"/>
      <c r="K1460" s="77"/>
      <c r="L1460" s="101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53"/>
      <c r="F1461" s="154"/>
      <c r="G1461" s="117"/>
      <c r="H1461" s="295"/>
      <c r="I1461" s="103">
        <f t="shared" si="114"/>
        <v>0</v>
      </c>
      <c r="J1461" s="96"/>
      <c r="K1461" s="77"/>
      <c r="L1461" s="101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53"/>
      <c r="F1462" s="154"/>
      <c r="G1462" s="117"/>
      <c r="H1462" s="295"/>
      <c r="I1462" s="103">
        <f t="shared" si="114"/>
        <v>0</v>
      </c>
      <c r="J1462" s="96"/>
      <c r="K1462" s="77"/>
      <c r="L1462" s="101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53"/>
      <c r="F1463" s="154"/>
      <c r="G1463" s="117"/>
      <c r="H1463" s="295"/>
      <c r="I1463" s="103">
        <f t="shared" si="114"/>
        <v>0</v>
      </c>
      <c r="J1463" s="96"/>
      <c r="K1463" s="77"/>
      <c r="L1463" s="101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53"/>
      <c r="F1464" s="154"/>
      <c r="G1464" s="117"/>
      <c r="H1464" s="295"/>
      <c r="I1464" s="103">
        <f t="shared" si="114"/>
        <v>0</v>
      </c>
      <c r="J1464" s="96"/>
      <c r="K1464" s="77"/>
      <c r="L1464" s="101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53"/>
      <c r="F1465" s="154"/>
      <c r="G1465" s="117"/>
      <c r="H1465" s="295"/>
      <c r="I1465" s="103">
        <f t="shared" si="114"/>
        <v>0</v>
      </c>
      <c r="J1465" s="96"/>
      <c r="K1465" s="77"/>
      <c r="L1465" s="101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53"/>
      <c r="F1466" s="154"/>
      <c r="G1466" s="117"/>
      <c r="H1466" s="295"/>
      <c r="I1466" s="103">
        <f t="shared" si="114"/>
        <v>0</v>
      </c>
      <c r="J1466" s="96"/>
      <c r="K1466" s="77"/>
      <c r="L1466" s="101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53"/>
      <c r="F1467" s="154"/>
      <c r="G1467" s="117"/>
      <c r="H1467" s="295"/>
      <c r="I1467" s="103">
        <f t="shared" si="114"/>
        <v>0</v>
      </c>
      <c r="J1467" s="96"/>
      <c r="K1467" s="77"/>
      <c r="L1467" s="101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53"/>
      <c r="F1468" s="154"/>
      <c r="G1468" s="117"/>
      <c r="H1468" s="295"/>
      <c r="I1468" s="103">
        <f t="shared" si="114"/>
        <v>0</v>
      </c>
      <c r="J1468" s="96"/>
      <c r="K1468" s="77"/>
      <c r="L1468" s="101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53"/>
      <c r="F1469" s="154"/>
      <c r="G1469" s="117"/>
      <c r="H1469" s="295"/>
      <c r="I1469" s="103">
        <f t="shared" si="114"/>
        <v>0</v>
      </c>
      <c r="J1469" s="96"/>
      <c r="K1469" s="77"/>
      <c r="L1469" s="101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53"/>
      <c r="F1470" s="154"/>
      <c r="G1470" s="117"/>
      <c r="H1470" s="295"/>
      <c r="I1470" s="103">
        <f t="shared" si="114"/>
        <v>0</v>
      </c>
      <c r="J1470" s="96"/>
      <c r="K1470" s="77"/>
      <c r="L1470" s="101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53"/>
      <c r="F1471" s="154"/>
      <c r="G1471" s="117"/>
      <c r="H1471" s="295"/>
      <c r="I1471" s="103">
        <f t="shared" si="114"/>
        <v>0</v>
      </c>
      <c r="J1471" s="96"/>
      <c r="K1471" s="77"/>
      <c r="L1471" s="101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53"/>
      <c r="F1472" s="154"/>
      <c r="G1472" s="117"/>
      <c r="H1472" s="295"/>
      <c r="I1472" s="103">
        <f t="shared" si="114"/>
        <v>0</v>
      </c>
      <c r="J1472" s="96"/>
      <c r="K1472" s="77"/>
      <c r="L1472" s="101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53"/>
      <c r="F1473" s="154"/>
      <c r="G1473" s="117"/>
      <c r="H1473" s="295"/>
      <c r="I1473" s="103">
        <f t="shared" si="114"/>
        <v>0</v>
      </c>
      <c r="J1473" s="96"/>
      <c r="K1473" s="77"/>
      <c r="L1473" s="101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53"/>
      <c r="F1474" s="154"/>
      <c r="G1474" s="117"/>
      <c r="H1474" s="295"/>
      <c r="I1474" s="103">
        <f t="shared" si="114"/>
        <v>0</v>
      </c>
      <c r="J1474" s="96"/>
      <c r="K1474" s="77"/>
      <c r="L1474" s="101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53"/>
      <c r="F1475" s="154"/>
      <c r="G1475" s="117"/>
      <c r="H1475" s="295"/>
      <c r="I1475" s="103">
        <f t="shared" si="114"/>
        <v>0</v>
      </c>
      <c r="J1475" s="96"/>
      <c r="K1475" s="77"/>
      <c r="L1475" s="101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53"/>
      <c r="F1476" s="154"/>
      <c r="G1476" s="117"/>
      <c r="H1476" s="295"/>
      <c r="I1476" s="103">
        <f t="shared" si="114"/>
        <v>0</v>
      </c>
      <c r="J1476" s="96"/>
      <c r="K1476" s="77"/>
      <c r="L1476" s="101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53"/>
      <c r="F1477" s="154"/>
      <c r="G1477" s="117"/>
      <c r="H1477" s="295"/>
      <c r="I1477" s="103">
        <f t="shared" si="114"/>
        <v>0</v>
      </c>
      <c r="J1477" s="96"/>
      <c r="K1477" s="77"/>
      <c r="L1477" s="101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53"/>
      <c r="F1478" s="154"/>
      <c r="G1478" s="117"/>
      <c r="H1478" s="295"/>
      <c r="I1478" s="103">
        <f t="shared" si="114"/>
        <v>0</v>
      </c>
      <c r="J1478" s="96"/>
      <c r="K1478" s="77"/>
      <c r="L1478" s="101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53"/>
      <c r="F1479" s="154"/>
      <c r="G1479" s="117"/>
      <c r="H1479" s="295"/>
      <c r="I1479" s="103">
        <f t="shared" si="114"/>
        <v>0</v>
      </c>
      <c r="J1479" s="96"/>
      <c r="K1479" s="77"/>
      <c r="L1479" s="101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53"/>
      <c r="F1480" s="154"/>
      <c r="G1480" s="117"/>
      <c r="H1480" s="295"/>
      <c r="I1480" s="103">
        <f t="shared" ref="I1480:I1543" si="119">IF(H1480="",0,IF(VLOOKUP(H1480,會計科目表,2,FALSE)="Y",VLOOKUP(H1480,會計科目表,3,FALSE),"●此項目尚未啟用"))</f>
        <v>0</v>
      </c>
      <c r="J1480" s="96"/>
      <c r="K1480" s="77"/>
      <c r="L1480" s="101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53"/>
      <c r="F1481" s="154"/>
      <c r="G1481" s="117"/>
      <c r="H1481" s="295"/>
      <c r="I1481" s="103">
        <f t="shared" si="119"/>
        <v>0</v>
      </c>
      <c r="J1481" s="96"/>
      <c r="K1481" s="77"/>
      <c r="L1481" s="101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53"/>
      <c r="F1482" s="154"/>
      <c r="G1482" s="117"/>
      <c r="H1482" s="295"/>
      <c r="I1482" s="103">
        <f t="shared" si="119"/>
        <v>0</v>
      </c>
      <c r="J1482" s="96"/>
      <c r="K1482" s="77"/>
      <c r="L1482" s="101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53"/>
      <c r="F1483" s="154"/>
      <c r="G1483" s="117"/>
      <c r="H1483" s="295"/>
      <c r="I1483" s="103">
        <f t="shared" si="119"/>
        <v>0</v>
      </c>
      <c r="J1483" s="96"/>
      <c r="K1483" s="77"/>
      <c r="L1483" s="101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53"/>
      <c r="F1484" s="154"/>
      <c r="G1484" s="117"/>
      <c r="H1484" s="295"/>
      <c r="I1484" s="103">
        <f t="shared" si="119"/>
        <v>0</v>
      </c>
      <c r="J1484" s="96"/>
      <c r="K1484" s="77"/>
      <c r="L1484" s="101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53"/>
      <c r="F1485" s="154"/>
      <c r="G1485" s="117"/>
      <c r="H1485" s="295"/>
      <c r="I1485" s="103">
        <f t="shared" si="119"/>
        <v>0</v>
      </c>
      <c r="J1485" s="96"/>
      <c r="K1485" s="77"/>
      <c r="L1485" s="101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53"/>
      <c r="F1486" s="154"/>
      <c r="G1486" s="117"/>
      <c r="H1486" s="295"/>
      <c r="I1486" s="103">
        <f t="shared" si="119"/>
        <v>0</v>
      </c>
      <c r="J1486" s="96"/>
      <c r="K1486" s="77"/>
      <c r="L1486" s="101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53"/>
      <c r="F1487" s="154"/>
      <c r="G1487" s="117"/>
      <c r="H1487" s="295"/>
      <c r="I1487" s="103">
        <f t="shared" si="119"/>
        <v>0</v>
      </c>
      <c r="J1487" s="96"/>
      <c r="K1487" s="77"/>
      <c r="L1487" s="101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53"/>
      <c r="F1488" s="154"/>
      <c r="G1488" s="117"/>
      <c r="H1488" s="295"/>
      <c r="I1488" s="103">
        <f t="shared" si="119"/>
        <v>0</v>
      </c>
      <c r="J1488" s="96"/>
      <c r="K1488" s="77"/>
      <c r="L1488" s="101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53"/>
      <c r="F1489" s="154"/>
      <c r="G1489" s="117"/>
      <c r="H1489" s="295"/>
      <c r="I1489" s="103">
        <f t="shared" si="119"/>
        <v>0</v>
      </c>
      <c r="J1489" s="96"/>
      <c r="K1489" s="77"/>
      <c r="L1489" s="101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53"/>
      <c r="F1490" s="154"/>
      <c r="G1490" s="117"/>
      <c r="H1490" s="295"/>
      <c r="I1490" s="103">
        <f t="shared" si="119"/>
        <v>0</v>
      </c>
      <c r="J1490" s="96"/>
      <c r="K1490" s="77"/>
      <c r="L1490" s="101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53"/>
      <c r="F1491" s="154"/>
      <c r="G1491" s="117"/>
      <c r="H1491" s="295"/>
      <c r="I1491" s="103">
        <f t="shared" si="119"/>
        <v>0</v>
      </c>
      <c r="J1491" s="96"/>
      <c r="K1491" s="77"/>
      <c r="L1491" s="101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53"/>
      <c r="F1492" s="154"/>
      <c r="G1492" s="117"/>
      <c r="H1492" s="295"/>
      <c r="I1492" s="103">
        <f t="shared" si="119"/>
        <v>0</v>
      </c>
      <c r="J1492" s="96"/>
      <c r="K1492" s="77"/>
      <c r="L1492" s="101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53"/>
      <c r="F1493" s="154"/>
      <c r="G1493" s="117"/>
      <c r="H1493" s="295"/>
      <c r="I1493" s="103">
        <f t="shared" si="119"/>
        <v>0</v>
      </c>
      <c r="J1493" s="96"/>
      <c r="K1493" s="77"/>
      <c r="L1493" s="101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53"/>
      <c r="F1494" s="154"/>
      <c r="G1494" s="117"/>
      <c r="H1494" s="295"/>
      <c r="I1494" s="103">
        <f t="shared" si="119"/>
        <v>0</v>
      </c>
      <c r="J1494" s="96"/>
      <c r="K1494" s="77"/>
      <c r="L1494" s="101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53"/>
      <c r="F1495" s="154"/>
      <c r="G1495" s="117"/>
      <c r="H1495" s="295"/>
      <c r="I1495" s="103">
        <f t="shared" si="119"/>
        <v>0</v>
      </c>
      <c r="J1495" s="96"/>
      <c r="K1495" s="77"/>
      <c r="L1495" s="101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53"/>
      <c r="F1496" s="154"/>
      <c r="G1496" s="117"/>
      <c r="H1496" s="295"/>
      <c r="I1496" s="103">
        <f t="shared" si="119"/>
        <v>0</v>
      </c>
      <c r="J1496" s="96"/>
      <c r="K1496" s="77"/>
      <c r="L1496" s="101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53"/>
      <c r="F1497" s="154"/>
      <c r="G1497" s="117"/>
      <c r="H1497" s="295"/>
      <c r="I1497" s="103">
        <f t="shared" si="119"/>
        <v>0</v>
      </c>
      <c r="J1497" s="96"/>
      <c r="K1497" s="77"/>
      <c r="L1497" s="101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53"/>
      <c r="F1498" s="154"/>
      <c r="G1498" s="117"/>
      <c r="H1498" s="295"/>
      <c r="I1498" s="103">
        <f t="shared" si="119"/>
        <v>0</v>
      </c>
      <c r="J1498" s="96"/>
      <c r="K1498" s="77"/>
      <c r="L1498" s="101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53"/>
      <c r="F1499" s="154"/>
      <c r="G1499" s="117"/>
      <c r="H1499" s="295"/>
      <c r="I1499" s="103">
        <f t="shared" si="119"/>
        <v>0</v>
      </c>
      <c r="J1499" s="96"/>
      <c r="K1499" s="77"/>
      <c r="L1499" s="101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53"/>
      <c r="F1500" s="154"/>
      <c r="G1500" s="117"/>
      <c r="H1500" s="295"/>
      <c r="I1500" s="103">
        <f t="shared" si="119"/>
        <v>0</v>
      </c>
      <c r="J1500" s="96"/>
      <c r="K1500" s="77"/>
      <c r="L1500" s="101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53"/>
      <c r="F1501" s="154"/>
      <c r="G1501" s="117"/>
      <c r="H1501" s="295"/>
      <c r="I1501" s="103">
        <f t="shared" si="119"/>
        <v>0</v>
      </c>
      <c r="J1501" s="96"/>
      <c r="K1501" s="77"/>
      <c r="L1501" s="101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53"/>
      <c r="F1502" s="154"/>
      <c r="G1502" s="117"/>
      <c r="H1502" s="295"/>
      <c r="I1502" s="103">
        <f t="shared" si="119"/>
        <v>0</v>
      </c>
      <c r="J1502" s="96"/>
      <c r="K1502" s="77"/>
      <c r="L1502" s="101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53"/>
      <c r="F1503" s="154"/>
      <c r="G1503" s="117"/>
      <c r="H1503" s="295"/>
      <c r="I1503" s="103">
        <f t="shared" si="119"/>
        <v>0</v>
      </c>
      <c r="J1503" s="96"/>
      <c r="K1503" s="77"/>
      <c r="L1503" s="101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53"/>
      <c r="F1504" s="154"/>
      <c r="G1504" s="117"/>
      <c r="H1504" s="295"/>
      <c r="I1504" s="103">
        <f t="shared" si="119"/>
        <v>0</v>
      </c>
      <c r="J1504" s="96"/>
      <c r="K1504" s="77"/>
      <c r="L1504" s="101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53"/>
      <c r="F1505" s="154"/>
      <c r="G1505" s="117"/>
      <c r="H1505" s="295"/>
      <c r="I1505" s="103">
        <f t="shared" si="119"/>
        <v>0</v>
      </c>
      <c r="J1505" s="96"/>
      <c r="K1505" s="77"/>
      <c r="L1505" s="101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53"/>
      <c r="F1506" s="154"/>
      <c r="G1506" s="117"/>
      <c r="H1506" s="295"/>
      <c r="I1506" s="103">
        <f t="shared" si="119"/>
        <v>0</v>
      </c>
      <c r="J1506" s="96"/>
      <c r="K1506" s="77"/>
      <c r="L1506" s="101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53"/>
      <c r="F1507" s="154"/>
      <c r="G1507" s="117"/>
      <c r="H1507" s="295"/>
      <c r="I1507" s="103">
        <f t="shared" si="119"/>
        <v>0</v>
      </c>
      <c r="J1507" s="96"/>
      <c r="K1507" s="77"/>
      <c r="L1507" s="101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53"/>
      <c r="F1508" s="154"/>
      <c r="G1508" s="117"/>
      <c r="H1508" s="295"/>
      <c r="I1508" s="103">
        <f t="shared" si="119"/>
        <v>0</v>
      </c>
      <c r="J1508" s="96"/>
      <c r="K1508" s="77"/>
      <c r="L1508" s="101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53"/>
      <c r="F1509" s="154"/>
      <c r="G1509" s="117"/>
      <c r="H1509" s="295"/>
      <c r="I1509" s="103">
        <f t="shared" si="119"/>
        <v>0</v>
      </c>
      <c r="J1509" s="96"/>
      <c r="K1509" s="77"/>
      <c r="L1509" s="101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53"/>
      <c r="F1510" s="154"/>
      <c r="G1510" s="117"/>
      <c r="H1510" s="295"/>
      <c r="I1510" s="103">
        <f t="shared" si="119"/>
        <v>0</v>
      </c>
      <c r="J1510" s="96"/>
      <c r="K1510" s="77"/>
      <c r="L1510" s="101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53"/>
      <c r="F1511" s="154"/>
      <c r="G1511" s="117"/>
      <c r="H1511" s="295"/>
      <c r="I1511" s="103">
        <f t="shared" si="119"/>
        <v>0</v>
      </c>
      <c r="J1511" s="96"/>
      <c r="K1511" s="77"/>
      <c r="L1511" s="101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53"/>
      <c r="F1512" s="154"/>
      <c r="G1512" s="117"/>
      <c r="H1512" s="295"/>
      <c r="I1512" s="103">
        <f t="shared" si="119"/>
        <v>0</v>
      </c>
      <c r="J1512" s="96"/>
      <c r="K1512" s="77"/>
      <c r="L1512" s="101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53"/>
      <c r="F1513" s="154"/>
      <c r="G1513" s="117"/>
      <c r="H1513" s="295"/>
      <c r="I1513" s="103">
        <f t="shared" si="119"/>
        <v>0</v>
      </c>
      <c r="J1513" s="96"/>
      <c r="K1513" s="77"/>
      <c r="L1513" s="101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53"/>
      <c r="F1514" s="154"/>
      <c r="G1514" s="117"/>
      <c r="H1514" s="295"/>
      <c r="I1514" s="103">
        <f t="shared" si="119"/>
        <v>0</v>
      </c>
      <c r="J1514" s="96"/>
      <c r="K1514" s="77"/>
      <c r="L1514" s="101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53"/>
      <c r="F1515" s="154"/>
      <c r="G1515" s="117"/>
      <c r="H1515" s="295"/>
      <c r="I1515" s="103">
        <f t="shared" si="119"/>
        <v>0</v>
      </c>
      <c r="J1515" s="96"/>
      <c r="K1515" s="77"/>
      <c r="L1515" s="101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53"/>
      <c r="F1516" s="154"/>
      <c r="G1516" s="117"/>
      <c r="H1516" s="295"/>
      <c r="I1516" s="103">
        <f t="shared" si="119"/>
        <v>0</v>
      </c>
      <c r="J1516" s="96"/>
      <c r="K1516" s="77"/>
      <c r="L1516" s="101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53"/>
      <c r="F1517" s="154"/>
      <c r="G1517" s="117"/>
      <c r="H1517" s="295"/>
      <c r="I1517" s="103">
        <f t="shared" si="119"/>
        <v>0</v>
      </c>
      <c r="J1517" s="96"/>
      <c r="K1517" s="77"/>
      <c r="L1517" s="101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53"/>
      <c r="F1518" s="154"/>
      <c r="G1518" s="117"/>
      <c r="H1518" s="295"/>
      <c r="I1518" s="103">
        <f t="shared" si="119"/>
        <v>0</v>
      </c>
      <c r="J1518" s="96"/>
      <c r="K1518" s="77"/>
      <c r="L1518" s="101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53"/>
      <c r="F1519" s="154"/>
      <c r="G1519" s="117"/>
      <c r="H1519" s="295"/>
      <c r="I1519" s="103">
        <f t="shared" si="119"/>
        <v>0</v>
      </c>
      <c r="J1519" s="96"/>
      <c r="K1519" s="77"/>
      <c r="L1519" s="101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53"/>
      <c r="F1520" s="154"/>
      <c r="G1520" s="117"/>
      <c r="H1520" s="295"/>
      <c r="I1520" s="103">
        <f t="shared" si="119"/>
        <v>0</v>
      </c>
      <c r="J1520" s="96"/>
      <c r="K1520" s="77"/>
      <c r="L1520" s="101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53"/>
      <c r="F1521" s="154"/>
      <c r="G1521" s="117"/>
      <c r="H1521" s="295"/>
      <c r="I1521" s="103">
        <f t="shared" si="119"/>
        <v>0</v>
      </c>
      <c r="J1521" s="96"/>
      <c r="K1521" s="77"/>
      <c r="L1521" s="101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53"/>
      <c r="F1522" s="154"/>
      <c r="G1522" s="117"/>
      <c r="H1522" s="295"/>
      <c r="I1522" s="103">
        <f t="shared" si="119"/>
        <v>0</v>
      </c>
      <c r="J1522" s="96"/>
      <c r="K1522" s="77"/>
      <c r="L1522" s="101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53"/>
      <c r="F1523" s="154"/>
      <c r="G1523" s="117"/>
      <c r="H1523" s="295"/>
      <c r="I1523" s="103">
        <f t="shared" si="119"/>
        <v>0</v>
      </c>
      <c r="J1523" s="96"/>
      <c r="K1523" s="77"/>
      <c r="L1523" s="101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53"/>
      <c r="F1524" s="154"/>
      <c r="G1524" s="117"/>
      <c r="H1524" s="295"/>
      <c r="I1524" s="103">
        <f t="shared" si="119"/>
        <v>0</v>
      </c>
      <c r="J1524" s="96"/>
      <c r="K1524" s="77"/>
      <c r="L1524" s="101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53"/>
      <c r="F1525" s="154"/>
      <c r="G1525" s="117"/>
      <c r="H1525" s="295"/>
      <c r="I1525" s="103">
        <f t="shared" si="119"/>
        <v>0</v>
      </c>
      <c r="J1525" s="96"/>
      <c r="K1525" s="77"/>
      <c r="L1525" s="101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53"/>
      <c r="F1526" s="154"/>
      <c r="G1526" s="117"/>
      <c r="H1526" s="295"/>
      <c r="I1526" s="103">
        <f t="shared" si="119"/>
        <v>0</v>
      </c>
      <c r="J1526" s="96"/>
      <c r="K1526" s="77"/>
      <c r="L1526" s="101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53"/>
      <c r="F1527" s="154"/>
      <c r="G1527" s="117"/>
      <c r="H1527" s="295"/>
      <c r="I1527" s="103">
        <f t="shared" si="119"/>
        <v>0</v>
      </c>
      <c r="J1527" s="96"/>
      <c r="K1527" s="77"/>
      <c r="L1527" s="101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53"/>
      <c r="F1528" s="154"/>
      <c r="G1528" s="117"/>
      <c r="H1528" s="295"/>
      <c r="I1528" s="103">
        <f t="shared" si="119"/>
        <v>0</v>
      </c>
      <c r="J1528" s="96"/>
      <c r="K1528" s="77"/>
      <c r="L1528" s="101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53"/>
      <c r="F1529" s="154"/>
      <c r="G1529" s="117"/>
      <c r="H1529" s="295"/>
      <c r="I1529" s="103">
        <f t="shared" si="119"/>
        <v>0</v>
      </c>
      <c r="J1529" s="96"/>
      <c r="K1529" s="77"/>
      <c r="L1529" s="101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53"/>
      <c r="F1530" s="154"/>
      <c r="G1530" s="117"/>
      <c r="H1530" s="295"/>
      <c r="I1530" s="103">
        <f t="shared" si="119"/>
        <v>0</v>
      </c>
      <c r="J1530" s="96"/>
      <c r="K1530" s="77"/>
      <c r="L1530" s="101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53"/>
      <c r="F1531" s="154"/>
      <c r="G1531" s="117"/>
      <c r="H1531" s="295"/>
      <c r="I1531" s="103">
        <f t="shared" si="119"/>
        <v>0</v>
      </c>
      <c r="J1531" s="96"/>
      <c r="K1531" s="77"/>
      <c r="L1531" s="101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53"/>
      <c r="F1532" s="154"/>
      <c r="G1532" s="117"/>
      <c r="H1532" s="295"/>
      <c r="I1532" s="103">
        <f t="shared" si="119"/>
        <v>0</v>
      </c>
      <c r="J1532" s="96"/>
      <c r="K1532" s="77"/>
      <c r="L1532" s="101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53"/>
      <c r="F1533" s="154"/>
      <c r="G1533" s="117"/>
      <c r="H1533" s="295"/>
      <c r="I1533" s="103">
        <f t="shared" si="119"/>
        <v>0</v>
      </c>
      <c r="J1533" s="96"/>
      <c r="K1533" s="77"/>
      <c r="L1533" s="101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53"/>
      <c r="F1534" s="154"/>
      <c r="G1534" s="117"/>
      <c r="H1534" s="295"/>
      <c r="I1534" s="103">
        <f t="shared" si="119"/>
        <v>0</v>
      </c>
      <c r="J1534" s="96"/>
      <c r="K1534" s="77"/>
      <c r="L1534" s="101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53"/>
      <c r="F1535" s="154"/>
      <c r="G1535" s="117"/>
      <c r="H1535" s="295"/>
      <c r="I1535" s="103">
        <f t="shared" si="119"/>
        <v>0</v>
      </c>
      <c r="J1535" s="96"/>
      <c r="K1535" s="77"/>
      <c r="L1535" s="101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53"/>
      <c r="F1536" s="154"/>
      <c r="G1536" s="117"/>
      <c r="H1536" s="295"/>
      <c r="I1536" s="103">
        <f t="shared" si="119"/>
        <v>0</v>
      </c>
      <c r="J1536" s="96"/>
      <c r="K1536" s="77"/>
      <c r="L1536" s="101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53"/>
      <c r="F1537" s="154"/>
      <c r="G1537" s="117"/>
      <c r="H1537" s="295"/>
      <c r="I1537" s="103">
        <f t="shared" si="119"/>
        <v>0</v>
      </c>
      <c r="J1537" s="96"/>
      <c r="K1537" s="77"/>
      <c r="L1537" s="101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53"/>
      <c r="F1538" s="154"/>
      <c r="G1538" s="117"/>
      <c r="H1538" s="295"/>
      <c r="I1538" s="103">
        <f t="shared" si="119"/>
        <v>0</v>
      </c>
      <c r="J1538" s="96"/>
      <c r="K1538" s="77"/>
      <c r="L1538" s="101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53"/>
      <c r="F1539" s="154"/>
      <c r="G1539" s="117"/>
      <c r="H1539" s="295"/>
      <c r="I1539" s="103">
        <f t="shared" si="119"/>
        <v>0</v>
      </c>
      <c r="J1539" s="96"/>
      <c r="K1539" s="77"/>
      <c r="L1539" s="101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53"/>
      <c r="F1540" s="154"/>
      <c r="G1540" s="117"/>
      <c r="H1540" s="295"/>
      <c r="I1540" s="103">
        <f t="shared" si="119"/>
        <v>0</v>
      </c>
      <c r="J1540" s="96"/>
      <c r="K1540" s="77"/>
      <c r="L1540" s="101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53"/>
      <c r="F1541" s="154"/>
      <c r="G1541" s="117"/>
      <c r="H1541" s="295"/>
      <c r="I1541" s="103">
        <f t="shared" si="119"/>
        <v>0</v>
      </c>
      <c r="J1541" s="96"/>
      <c r="K1541" s="77"/>
      <c r="L1541" s="101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53"/>
      <c r="F1542" s="154"/>
      <c r="G1542" s="117"/>
      <c r="H1542" s="295"/>
      <c r="I1542" s="103">
        <f t="shared" si="119"/>
        <v>0</v>
      </c>
      <c r="J1542" s="96"/>
      <c r="K1542" s="77"/>
      <c r="L1542" s="101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53"/>
      <c r="F1543" s="154"/>
      <c r="G1543" s="117"/>
      <c r="H1543" s="295"/>
      <c r="I1543" s="103">
        <f t="shared" si="119"/>
        <v>0</v>
      </c>
      <c r="J1543" s="96"/>
      <c r="K1543" s="77"/>
      <c r="L1543" s="101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53"/>
      <c r="F1544" s="154"/>
      <c r="G1544" s="117"/>
      <c r="H1544" s="295"/>
      <c r="I1544" s="103">
        <f t="shared" ref="I1544:I1607" si="124">IF(H1544="",0,IF(VLOOKUP(H1544,會計科目表,2,FALSE)="Y",VLOOKUP(H1544,會計科目表,3,FALSE),"●此項目尚未啟用"))</f>
        <v>0</v>
      </c>
      <c r="J1544" s="96"/>
      <c r="K1544" s="77"/>
      <c r="L1544" s="101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53"/>
      <c r="F1545" s="154"/>
      <c r="G1545" s="117"/>
      <c r="H1545" s="295"/>
      <c r="I1545" s="103">
        <f t="shared" si="124"/>
        <v>0</v>
      </c>
      <c r="J1545" s="96"/>
      <c r="K1545" s="77"/>
      <c r="L1545" s="101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53"/>
      <c r="F1546" s="154"/>
      <c r="G1546" s="117"/>
      <c r="H1546" s="295"/>
      <c r="I1546" s="103">
        <f t="shared" si="124"/>
        <v>0</v>
      </c>
      <c r="J1546" s="96"/>
      <c r="K1546" s="77"/>
      <c r="L1546" s="101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53"/>
      <c r="F1547" s="154"/>
      <c r="G1547" s="117"/>
      <c r="H1547" s="295"/>
      <c r="I1547" s="103">
        <f t="shared" si="124"/>
        <v>0</v>
      </c>
      <c r="J1547" s="96"/>
      <c r="K1547" s="77"/>
      <c r="L1547" s="101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53"/>
      <c r="F1548" s="154"/>
      <c r="G1548" s="117"/>
      <c r="H1548" s="295"/>
      <c r="I1548" s="103">
        <f t="shared" si="124"/>
        <v>0</v>
      </c>
      <c r="J1548" s="96"/>
      <c r="K1548" s="77"/>
      <c r="L1548" s="101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53"/>
      <c r="F1549" s="154"/>
      <c r="G1549" s="117"/>
      <c r="H1549" s="295"/>
      <c r="I1549" s="103">
        <f t="shared" si="124"/>
        <v>0</v>
      </c>
      <c r="J1549" s="96"/>
      <c r="K1549" s="77"/>
      <c r="L1549" s="101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53"/>
      <c r="F1550" s="154"/>
      <c r="G1550" s="117"/>
      <c r="H1550" s="295"/>
      <c r="I1550" s="103">
        <f t="shared" si="124"/>
        <v>0</v>
      </c>
      <c r="J1550" s="96"/>
      <c r="K1550" s="77"/>
      <c r="L1550" s="101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53"/>
      <c r="F1551" s="154"/>
      <c r="G1551" s="117"/>
      <c r="H1551" s="295"/>
      <c r="I1551" s="103">
        <f t="shared" si="124"/>
        <v>0</v>
      </c>
      <c r="J1551" s="96"/>
      <c r="K1551" s="77"/>
      <c r="L1551" s="101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53"/>
      <c r="F1552" s="154"/>
      <c r="G1552" s="117"/>
      <c r="H1552" s="295"/>
      <c r="I1552" s="103">
        <f t="shared" si="124"/>
        <v>0</v>
      </c>
      <c r="J1552" s="96"/>
      <c r="K1552" s="77"/>
      <c r="L1552" s="101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53"/>
      <c r="F1553" s="154"/>
      <c r="G1553" s="117"/>
      <c r="H1553" s="295"/>
      <c r="I1553" s="103">
        <f t="shared" si="124"/>
        <v>0</v>
      </c>
      <c r="J1553" s="96"/>
      <c r="K1553" s="77"/>
      <c r="L1553" s="101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53"/>
      <c r="F1554" s="154"/>
      <c r="G1554" s="117"/>
      <c r="H1554" s="295"/>
      <c r="I1554" s="103">
        <f t="shared" si="124"/>
        <v>0</v>
      </c>
      <c r="J1554" s="96"/>
      <c r="K1554" s="77"/>
      <c r="L1554" s="101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53"/>
      <c r="F1555" s="154"/>
      <c r="G1555" s="117"/>
      <c r="H1555" s="295"/>
      <c r="I1555" s="103">
        <f t="shared" si="124"/>
        <v>0</v>
      </c>
      <c r="J1555" s="96"/>
      <c r="K1555" s="77"/>
      <c r="L1555" s="101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53"/>
      <c r="F1556" s="154"/>
      <c r="G1556" s="117"/>
      <c r="H1556" s="295"/>
      <c r="I1556" s="103">
        <f t="shared" si="124"/>
        <v>0</v>
      </c>
      <c r="J1556" s="96"/>
      <c r="K1556" s="77"/>
      <c r="L1556" s="101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53"/>
      <c r="F1557" s="154"/>
      <c r="G1557" s="117"/>
      <c r="H1557" s="295"/>
      <c r="I1557" s="103">
        <f t="shared" si="124"/>
        <v>0</v>
      </c>
      <c r="J1557" s="96"/>
      <c r="K1557" s="77"/>
      <c r="L1557" s="101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53"/>
      <c r="F1558" s="154"/>
      <c r="G1558" s="117"/>
      <c r="H1558" s="295"/>
      <c r="I1558" s="103">
        <f t="shared" si="124"/>
        <v>0</v>
      </c>
      <c r="J1558" s="96"/>
      <c r="K1558" s="77"/>
      <c r="L1558" s="101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53"/>
      <c r="F1559" s="154"/>
      <c r="G1559" s="117"/>
      <c r="H1559" s="295"/>
      <c r="I1559" s="103">
        <f t="shared" si="124"/>
        <v>0</v>
      </c>
      <c r="J1559" s="96"/>
      <c r="K1559" s="77"/>
      <c r="L1559" s="101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53"/>
      <c r="F1560" s="154"/>
      <c r="G1560" s="117"/>
      <c r="H1560" s="295"/>
      <c r="I1560" s="103">
        <f t="shared" si="124"/>
        <v>0</v>
      </c>
      <c r="J1560" s="96"/>
      <c r="K1560" s="77"/>
      <c r="L1560" s="101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53"/>
      <c r="F1561" s="154"/>
      <c r="G1561" s="117"/>
      <c r="H1561" s="295"/>
      <c r="I1561" s="103">
        <f t="shared" si="124"/>
        <v>0</v>
      </c>
      <c r="J1561" s="96"/>
      <c r="K1561" s="77"/>
      <c r="L1561" s="101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53"/>
      <c r="F1562" s="154"/>
      <c r="G1562" s="117"/>
      <c r="H1562" s="295"/>
      <c r="I1562" s="103">
        <f t="shared" si="124"/>
        <v>0</v>
      </c>
      <c r="J1562" s="96"/>
      <c r="K1562" s="77"/>
      <c r="L1562" s="101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53"/>
      <c r="F1563" s="154"/>
      <c r="G1563" s="117"/>
      <c r="H1563" s="295"/>
      <c r="I1563" s="103">
        <f t="shared" si="124"/>
        <v>0</v>
      </c>
      <c r="J1563" s="96"/>
      <c r="K1563" s="77"/>
      <c r="L1563" s="101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53"/>
      <c r="F1564" s="154"/>
      <c r="G1564" s="117"/>
      <c r="H1564" s="295"/>
      <c r="I1564" s="103">
        <f t="shared" si="124"/>
        <v>0</v>
      </c>
      <c r="J1564" s="96"/>
      <c r="K1564" s="77"/>
      <c r="L1564" s="101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53"/>
      <c r="F1565" s="154"/>
      <c r="G1565" s="117"/>
      <c r="H1565" s="295"/>
      <c r="I1565" s="103">
        <f t="shared" si="124"/>
        <v>0</v>
      </c>
      <c r="J1565" s="96"/>
      <c r="K1565" s="77"/>
      <c r="L1565" s="101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53"/>
      <c r="F1566" s="154"/>
      <c r="G1566" s="117"/>
      <c r="H1566" s="295"/>
      <c r="I1566" s="103">
        <f t="shared" si="124"/>
        <v>0</v>
      </c>
      <c r="J1566" s="96"/>
      <c r="K1566" s="77"/>
      <c r="L1566" s="101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53"/>
      <c r="F1567" s="154"/>
      <c r="G1567" s="117"/>
      <c r="H1567" s="295"/>
      <c r="I1567" s="103">
        <f t="shared" si="124"/>
        <v>0</v>
      </c>
      <c r="J1567" s="96"/>
      <c r="K1567" s="77"/>
      <c r="L1567" s="101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53"/>
      <c r="F1568" s="154"/>
      <c r="G1568" s="117"/>
      <c r="H1568" s="295"/>
      <c r="I1568" s="103">
        <f t="shared" si="124"/>
        <v>0</v>
      </c>
      <c r="J1568" s="96"/>
      <c r="K1568" s="77"/>
      <c r="L1568" s="101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53"/>
      <c r="F1569" s="154"/>
      <c r="G1569" s="117"/>
      <c r="H1569" s="295"/>
      <c r="I1569" s="103">
        <f t="shared" si="124"/>
        <v>0</v>
      </c>
      <c r="J1569" s="96"/>
      <c r="K1569" s="77"/>
      <c r="L1569" s="101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53"/>
      <c r="F1570" s="154"/>
      <c r="G1570" s="117"/>
      <c r="H1570" s="295"/>
      <c r="I1570" s="103">
        <f t="shared" si="124"/>
        <v>0</v>
      </c>
      <c r="J1570" s="96"/>
      <c r="K1570" s="77"/>
      <c r="L1570" s="101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53"/>
      <c r="F1571" s="154"/>
      <c r="G1571" s="117"/>
      <c r="H1571" s="295"/>
      <c r="I1571" s="103">
        <f t="shared" si="124"/>
        <v>0</v>
      </c>
      <c r="J1571" s="96"/>
      <c r="K1571" s="77"/>
      <c r="L1571" s="101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53"/>
      <c r="F1572" s="154"/>
      <c r="G1572" s="117"/>
      <c r="H1572" s="295"/>
      <c r="I1572" s="103">
        <f t="shared" si="124"/>
        <v>0</v>
      </c>
      <c r="J1572" s="96"/>
      <c r="K1572" s="77"/>
      <c r="L1572" s="101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53"/>
      <c r="F1573" s="154"/>
      <c r="G1573" s="117"/>
      <c r="H1573" s="295"/>
      <c r="I1573" s="103">
        <f t="shared" si="124"/>
        <v>0</v>
      </c>
      <c r="J1573" s="96"/>
      <c r="K1573" s="77"/>
      <c r="L1573" s="101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53"/>
      <c r="F1574" s="154"/>
      <c r="G1574" s="117"/>
      <c r="H1574" s="295"/>
      <c r="I1574" s="103">
        <f t="shared" si="124"/>
        <v>0</v>
      </c>
      <c r="J1574" s="96"/>
      <c r="K1574" s="77"/>
      <c r="L1574" s="101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53"/>
      <c r="F1575" s="154"/>
      <c r="G1575" s="117"/>
      <c r="H1575" s="295"/>
      <c r="I1575" s="103">
        <f t="shared" si="124"/>
        <v>0</v>
      </c>
      <c r="J1575" s="96"/>
      <c r="K1575" s="77"/>
      <c r="L1575" s="101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53"/>
      <c r="F1576" s="154"/>
      <c r="G1576" s="117"/>
      <c r="H1576" s="295"/>
      <c r="I1576" s="103">
        <f t="shared" si="124"/>
        <v>0</v>
      </c>
      <c r="J1576" s="96"/>
      <c r="K1576" s="77"/>
      <c r="L1576" s="101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53"/>
      <c r="F1577" s="154"/>
      <c r="G1577" s="117"/>
      <c r="H1577" s="295"/>
      <c r="I1577" s="103">
        <f t="shared" si="124"/>
        <v>0</v>
      </c>
      <c r="J1577" s="96"/>
      <c r="K1577" s="77"/>
      <c r="L1577" s="101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53"/>
      <c r="F1578" s="154"/>
      <c r="G1578" s="117"/>
      <c r="H1578" s="295"/>
      <c r="I1578" s="103">
        <f t="shared" si="124"/>
        <v>0</v>
      </c>
      <c r="J1578" s="96"/>
      <c r="K1578" s="77"/>
      <c r="L1578" s="101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53"/>
      <c r="F1579" s="154"/>
      <c r="G1579" s="117"/>
      <c r="H1579" s="295"/>
      <c r="I1579" s="103">
        <f t="shared" si="124"/>
        <v>0</v>
      </c>
      <c r="J1579" s="96"/>
      <c r="K1579" s="77"/>
      <c r="L1579" s="101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53"/>
      <c r="F1580" s="154"/>
      <c r="G1580" s="117"/>
      <c r="H1580" s="295"/>
      <c r="I1580" s="103">
        <f t="shared" si="124"/>
        <v>0</v>
      </c>
      <c r="J1580" s="96"/>
      <c r="K1580" s="77"/>
      <c r="L1580" s="101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53"/>
      <c r="F1581" s="154"/>
      <c r="G1581" s="117"/>
      <c r="H1581" s="295"/>
      <c r="I1581" s="103">
        <f t="shared" si="124"/>
        <v>0</v>
      </c>
      <c r="J1581" s="96"/>
      <c r="K1581" s="77"/>
      <c r="L1581" s="101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53"/>
      <c r="F1582" s="154"/>
      <c r="G1582" s="117"/>
      <c r="H1582" s="295"/>
      <c r="I1582" s="103">
        <f t="shared" si="124"/>
        <v>0</v>
      </c>
      <c r="J1582" s="96"/>
      <c r="K1582" s="77"/>
      <c r="L1582" s="101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53"/>
      <c r="F1583" s="154"/>
      <c r="G1583" s="117"/>
      <c r="H1583" s="295"/>
      <c r="I1583" s="103">
        <f t="shared" si="124"/>
        <v>0</v>
      </c>
      <c r="J1583" s="96"/>
      <c r="K1583" s="77"/>
      <c r="L1583" s="101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53"/>
      <c r="F1584" s="154"/>
      <c r="G1584" s="117"/>
      <c r="H1584" s="295"/>
      <c r="I1584" s="103">
        <f t="shared" si="124"/>
        <v>0</v>
      </c>
      <c r="J1584" s="96"/>
      <c r="K1584" s="77"/>
      <c r="L1584" s="101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53"/>
      <c r="F1585" s="154"/>
      <c r="G1585" s="117"/>
      <c r="H1585" s="295"/>
      <c r="I1585" s="103">
        <f t="shared" si="124"/>
        <v>0</v>
      </c>
      <c r="J1585" s="96"/>
      <c r="K1585" s="77"/>
      <c r="L1585" s="101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53"/>
      <c r="F1586" s="154"/>
      <c r="G1586" s="117"/>
      <c r="H1586" s="295"/>
      <c r="I1586" s="103">
        <f t="shared" si="124"/>
        <v>0</v>
      </c>
      <c r="J1586" s="96"/>
      <c r="K1586" s="77"/>
      <c r="L1586" s="101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53"/>
      <c r="F1587" s="154"/>
      <c r="G1587" s="117"/>
      <c r="H1587" s="295"/>
      <c r="I1587" s="103">
        <f t="shared" si="124"/>
        <v>0</v>
      </c>
      <c r="J1587" s="96"/>
      <c r="K1587" s="77"/>
      <c r="L1587" s="101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53"/>
      <c r="F1588" s="154"/>
      <c r="G1588" s="117"/>
      <c r="H1588" s="295"/>
      <c r="I1588" s="103">
        <f t="shared" si="124"/>
        <v>0</v>
      </c>
      <c r="J1588" s="96"/>
      <c r="K1588" s="77"/>
      <c r="L1588" s="101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53"/>
      <c r="F1589" s="154"/>
      <c r="G1589" s="117"/>
      <c r="H1589" s="295"/>
      <c r="I1589" s="103">
        <f t="shared" si="124"/>
        <v>0</v>
      </c>
      <c r="J1589" s="96"/>
      <c r="K1589" s="77"/>
      <c r="L1589" s="101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53"/>
      <c r="F1590" s="154"/>
      <c r="G1590" s="117"/>
      <c r="H1590" s="295"/>
      <c r="I1590" s="103">
        <f t="shared" si="124"/>
        <v>0</v>
      </c>
      <c r="J1590" s="96"/>
      <c r="K1590" s="77"/>
      <c r="L1590" s="101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53"/>
      <c r="F1591" s="154"/>
      <c r="G1591" s="117"/>
      <c r="H1591" s="295"/>
      <c r="I1591" s="103">
        <f t="shared" si="124"/>
        <v>0</v>
      </c>
      <c r="J1591" s="96"/>
      <c r="K1591" s="77"/>
      <c r="L1591" s="101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53"/>
      <c r="F1592" s="154"/>
      <c r="G1592" s="117"/>
      <c r="H1592" s="295"/>
      <c r="I1592" s="103">
        <f t="shared" si="124"/>
        <v>0</v>
      </c>
      <c r="J1592" s="96"/>
      <c r="K1592" s="77"/>
      <c r="L1592" s="101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53"/>
      <c r="F1593" s="154"/>
      <c r="G1593" s="117"/>
      <c r="H1593" s="295"/>
      <c r="I1593" s="103">
        <f t="shared" si="124"/>
        <v>0</v>
      </c>
      <c r="J1593" s="96"/>
      <c r="K1593" s="77"/>
      <c r="L1593" s="101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53"/>
      <c r="F1594" s="154"/>
      <c r="G1594" s="117"/>
      <c r="H1594" s="295"/>
      <c r="I1594" s="103">
        <f t="shared" si="124"/>
        <v>0</v>
      </c>
      <c r="J1594" s="96"/>
      <c r="K1594" s="77"/>
      <c r="L1594" s="101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53"/>
      <c r="F1595" s="154"/>
      <c r="G1595" s="117"/>
      <c r="H1595" s="295"/>
      <c r="I1595" s="103">
        <f t="shared" si="124"/>
        <v>0</v>
      </c>
      <c r="J1595" s="96"/>
      <c r="K1595" s="77"/>
      <c r="L1595" s="101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53"/>
      <c r="F1596" s="154"/>
      <c r="G1596" s="117"/>
      <c r="H1596" s="295"/>
      <c r="I1596" s="103">
        <f t="shared" si="124"/>
        <v>0</v>
      </c>
      <c r="J1596" s="96"/>
      <c r="K1596" s="77"/>
      <c r="L1596" s="101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53"/>
      <c r="F1597" s="154"/>
      <c r="G1597" s="117"/>
      <c r="H1597" s="295"/>
      <c r="I1597" s="103">
        <f t="shared" si="124"/>
        <v>0</v>
      </c>
      <c r="J1597" s="96"/>
      <c r="K1597" s="77"/>
      <c r="L1597" s="101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53"/>
      <c r="F1598" s="154"/>
      <c r="G1598" s="117"/>
      <c r="H1598" s="295"/>
      <c r="I1598" s="103">
        <f t="shared" si="124"/>
        <v>0</v>
      </c>
      <c r="J1598" s="96"/>
      <c r="K1598" s="77"/>
      <c r="L1598" s="101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53"/>
      <c r="F1599" s="154"/>
      <c r="G1599" s="117"/>
      <c r="H1599" s="295"/>
      <c r="I1599" s="103">
        <f t="shared" si="124"/>
        <v>0</v>
      </c>
      <c r="J1599" s="96"/>
      <c r="K1599" s="77"/>
      <c r="L1599" s="101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53"/>
      <c r="F1600" s="154"/>
      <c r="G1600" s="117"/>
      <c r="H1600" s="295"/>
      <c r="I1600" s="103">
        <f t="shared" si="124"/>
        <v>0</v>
      </c>
      <c r="J1600" s="96"/>
      <c r="K1600" s="77"/>
      <c r="L1600" s="101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53"/>
      <c r="F1601" s="154"/>
      <c r="G1601" s="117"/>
      <c r="H1601" s="295"/>
      <c r="I1601" s="103">
        <f t="shared" si="124"/>
        <v>0</v>
      </c>
      <c r="J1601" s="96"/>
      <c r="K1601" s="77"/>
      <c r="L1601" s="101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53"/>
      <c r="F1602" s="154"/>
      <c r="G1602" s="117"/>
      <c r="H1602" s="295"/>
      <c r="I1602" s="103">
        <f t="shared" si="124"/>
        <v>0</v>
      </c>
      <c r="J1602" s="96"/>
      <c r="K1602" s="77"/>
      <c r="L1602" s="101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53"/>
      <c r="F1603" s="154"/>
      <c r="G1603" s="117"/>
      <c r="H1603" s="295"/>
      <c r="I1603" s="103">
        <f t="shared" si="124"/>
        <v>0</v>
      </c>
      <c r="J1603" s="96"/>
      <c r="K1603" s="77"/>
      <c r="L1603" s="101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53"/>
      <c r="F1604" s="154"/>
      <c r="G1604" s="117"/>
      <c r="H1604" s="295"/>
      <c r="I1604" s="103">
        <f t="shared" si="124"/>
        <v>0</v>
      </c>
      <c r="J1604" s="96"/>
      <c r="K1604" s="77"/>
      <c r="L1604" s="101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53"/>
      <c r="F1605" s="154"/>
      <c r="G1605" s="117"/>
      <c r="H1605" s="295"/>
      <c r="I1605" s="103">
        <f t="shared" si="124"/>
        <v>0</v>
      </c>
      <c r="J1605" s="96"/>
      <c r="K1605" s="77"/>
      <c r="L1605" s="101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53"/>
      <c r="F1606" s="154"/>
      <c r="G1606" s="117"/>
      <c r="H1606" s="295"/>
      <c r="I1606" s="103">
        <f t="shared" si="124"/>
        <v>0</v>
      </c>
      <c r="J1606" s="96"/>
      <c r="K1606" s="77"/>
      <c r="L1606" s="101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53"/>
      <c r="F1607" s="154"/>
      <c r="G1607" s="117"/>
      <c r="H1607" s="295"/>
      <c r="I1607" s="103">
        <f t="shared" si="124"/>
        <v>0</v>
      </c>
      <c r="J1607" s="96"/>
      <c r="K1607" s="77"/>
      <c r="L1607" s="101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53"/>
      <c r="F1608" s="154"/>
      <c r="G1608" s="117"/>
      <c r="H1608" s="295"/>
      <c r="I1608" s="103">
        <f t="shared" ref="I1608:I1671" si="129">IF(H1608="",0,IF(VLOOKUP(H1608,會計科目表,2,FALSE)="Y",VLOOKUP(H1608,會計科目表,3,FALSE),"●此項目尚未啟用"))</f>
        <v>0</v>
      </c>
      <c r="J1608" s="96"/>
      <c r="K1608" s="77"/>
      <c r="L1608" s="101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53"/>
      <c r="F1609" s="154"/>
      <c r="G1609" s="117"/>
      <c r="H1609" s="295"/>
      <c r="I1609" s="103">
        <f t="shared" si="129"/>
        <v>0</v>
      </c>
      <c r="J1609" s="96"/>
      <c r="K1609" s="77"/>
      <c r="L1609" s="101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53"/>
      <c r="F1610" s="154"/>
      <c r="G1610" s="117"/>
      <c r="H1610" s="295"/>
      <c r="I1610" s="103">
        <f t="shared" si="129"/>
        <v>0</v>
      </c>
      <c r="J1610" s="96"/>
      <c r="K1610" s="77"/>
      <c r="L1610" s="101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53"/>
      <c r="F1611" s="154"/>
      <c r="G1611" s="117"/>
      <c r="H1611" s="295"/>
      <c r="I1611" s="103">
        <f t="shared" si="129"/>
        <v>0</v>
      </c>
      <c r="J1611" s="96"/>
      <c r="K1611" s="77"/>
      <c r="L1611" s="101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53"/>
      <c r="F1612" s="154"/>
      <c r="G1612" s="117"/>
      <c r="H1612" s="295"/>
      <c r="I1612" s="103">
        <f t="shared" si="129"/>
        <v>0</v>
      </c>
      <c r="J1612" s="96"/>
      <c r="K1612" s="77"/>
      <c r="L1612" s="101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53"/>
      <c r="F1613" s="154"/>
      <c r="G1613" s="117"/>
      <c r="H1613" s="295"/>
      <c r="I1613" s="103">
        <f t="shared" si="129"/>
        <v>0</v>
      </c>
      <c r="J1613" s="96"/>
      <c r="K1613" s="77"/>
      <c r="L1613" s="101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53"/>
      <c r="F1614" s="154"/>
      <c r="G1614" s="117"/>
      <c r="H1614" s="295"/>
      <c r="I1614" s="103">
        <f t="shared" si="129"/>
        <v>0</v>
      </c>
      <c r="J1614" s="96"/>
      <c r="K1614" s="77"/>
      <c r="L1614" s="101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53"/>
      <c r="F1615" s="154"/>
      <c r="G1615" s="117"/>
      <c r="H1615" s="295"/>
      <c r="I1615" s="103">
        <f t="shared" si="129"/>
        <v>0</v>
      </c>
      <c r="J1615" s="96"/>
      <c r="K1615" s="77"/>
      <c r="L1615" s="101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53"/>
      <c r="F1616" s="154"/>
      <c r="G1616" s="117"/>
      <c r="H1616" s="295"/>
      <c r="I1616" s="103">
        <f t="shared" si="129"/>
        <v>0</v>
      </c>
      <c r="J1616" s="96"/>
      <c r="K1616" s="77"/>
      <c r="L1616" s="101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53"/>
      <c r="F1617" s="154"/>
      <c r="G1617" s="117"/>
      <c r="H1617" s="295"/>
      <c r="I1617" s="103">
        <f t="shared" si="129"/>
        <v>0</v>
      </c>
      <c r="J1617" s="96"/>
      <c r="K1617" s="77"/>
      <c r="L1617" s="101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53"/>
      <c r="F1618" s="154"/>
      <c r="G1618" s="117"/>
      <c r="H1618" s="295"/>
      <c r="I1618" s="103">
        <f t="shared" si="129"/>
        <v>0</v>
      </c>
      <c r="J1618" s="96"/>
      <c r="K1618" s="77"/>
      <c r="L1618" s="101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53"/>
      <c r="F1619" s="154"/>
      <c r="G1619" s="117"/>
      <c r="H1619" s="295"/>
      <c r="I1619" s="103">
        <f t="shared" si="129"/>
        <v>0</v>
      </c>
      <c r="J1619" s="96"/>
      <c r="K1619" s="77"/>
      <c r="L1619" s="101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53"/>
      <c r="F1620" s="154"/>
      <c r="G1620" s="117"/>
      <c r="H1620" s="295"/>
      <c r="I1620" s="103">
        <f t="shared" si="129"/>
        <v>0</v>
      </c>
      <c r="J1620" s="96"/>
      <c r="K1620" s="77"/>
      <c r="L1620" s="101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53"/>
      <c r="F1621" s="154"/>
      <c r="G1621" s="117"/>
      <c r="H1621" s="295"/>
      <c r="I1621" s="103">
        <f t="shared" si="129"/>
        <v>0</v>
      </c>
      <c r="J1621" s="96"/>
      <c r="K1621" s="77"/>
      <c r="L1621" s="101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53"/>
      <c r="F1622" s="154"/>
      <c r="G1622" s="117"/>
      <c r="H1622" s="295"/>
      <c r="I1622" s="103">
        <f t="shared" si="129"/>
        <v>0</v>
      </c>
      <c r="J1622" s="96"/>
      <c r="K1622" s="77"/>
      <c r="L1622" s="101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53"/>
      <c r="F1623" s="154"/>
      <c r="G1623" s="117"/>
      <c r="H1623" s="295"/>
      <c r="I1623" s="103">
        <f t="shared" si="129"/>
        <v>0</v>
      </c>
      <c r="J1623" s="96"/>
      <c r="K1623" s="77"/>
      <c r="L1623" s="101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53"/>
      <c r="F1624" s="154"/>
      <c r="G1624" s="117"/>
      <c r="H1624" s="295"/>
      <c r="I1624" s="103">
        <f t="shared" si="129"/>
        <v>0</v>
      </c>
      <c r="J1624" s="96"/>
      <c r="K1624" s="77"/>
      <c r="L1624" s="101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53"/>
      <c r="F1625" s="154"/>
      <c r="G1625" s="117"/>
      <c r="H1625" s="295"/>
      <c r="I1625" s="103">
        <f t="shared" si="129"/>
        <v>0</v>
      </c>
      <c r="J1625" s="96"/>
      <c r="K1625" s="77"/>
      <c r="L1625" s="101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53"/>
      <c r="F1626" s="154"/>
      <c r="G1626" s="117"/>
      <c r="H1626" s="295"/>
      <c r="I1626" s="103">
        <f t="shared" si="129"/>
        <v>0</v>
      </c>
      <c r="J1626" s="96"/>
      <c r="K1626" s="77"/>
      <c r="L1626" s="101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53"/>
      <c r="F1627" s="154"/>
      <c r="G1627" s="117"/>
      <c r="H1627" s="295"/>
      <c r="I1627" s="103">
        <f t="shared" si="129"/>
        <v>0</v>
      </c>
      <c r="J1627" s="96"/>
      <c r="K1627" s="77"/>
      <c r="L1627" s="101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53"/>
      <c r="F1628" s="154"/>
      <c r="G1628" s="117"/>
      <c r="H1628" s="295"/>
      <c r="I1628" s="103">
        <f t="shared" si="129"/>
        <v>0</v>
      </c>
      <c r="J1628" s="96"/>
      <c r="K1628" s="77"/>
      <c r="L1628" s="101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53"/>
      <c r="F1629" s="154"/>
      <c r="G1629" s="117"/>
      <c r="H1629" s="295"/>
      <c r="I1629" s="103">
        <f t="shared" si="129"/>
        <v>0</v>
      </c>
      <c r="J1629" s="96"/>
      <c r="K1629" s="77"/>
      <c r="L1629" s="101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53"/>
      <c r="F1630" s="154"/>
      <c r="G1630" s="117"/>
      <c r="H1630" s="295"/>
      <c r="I1630" s="103">
        <f t="shared" si="129"/>
        <v>0</v>
      </c>
      <c r="J1630" s="96"/>
      <c r="K1630" s="77"/>
      <c r="L1630" s="101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53"/>
      <c r="F1631" s="154"/>
      <c r="G1631" s="117"/>
      <c r="H1631" s="295"/>
      <c r="I1631" s="103">
        <f t="shared" si="129"/>
        <v>0</v>
      </c>
      <c r="J1631" s="96"/>
      <c r="K1631" s="77"/>
      <c r="L1631" s="101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53"/>
      <c r="F1632" s="154"/>
      <c r="G1632" s="117"/>
      <c r="H1632" s="295"/>
      <c r="I1632" s="103">
        <f t="shared" si="129"/>
        <v>0</v>
      </c>
      <c r="J1632" s="96"/>
      <c r="K1632" s="77"/>
      <c r="L1632" s="101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53"/>
      <c r="F1633" s="154"/>
      <c r="G1633" s="117"/>
      <c r="H1633" s="295"/>
      <c r="I1633" s="103">
        <f t="shared" si="129"/>
        <v>0</v>
      </c>
      <c r="J1633" s="96"/>
      <c r="K1633" s="77"/>
      <c r="L1633" s="101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53"/>
      <c r="F1634" s="154"/>
      <c r="G1634" s="117"/>
      <c r="H1634" s="295"/>
      <c r="I1634" s="103">
        <f t="shared" si="129"/>
        <v>0</v>
      </c>
      <c r="J1634" s="96"/>
      <c r="K1634" s="77"/>
      <c r="L1634" s="101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53"/>
      <c r="F1635" s="154"/>
      <c r="G1635" s="117"/>
      <c r="H1635" s="295"/>
      <c r="I1635" s="103">
        <f t="shared" si="129"/>
        <v>0</v>
      </c>
      <c r="J1635" s="96"/>
      <c r="K1635" s="77"/>
      <c r="L1635" s="101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53"/>
      <c r="F1636" s="154"/>
      <c r="G1636" s="117"/>
      <c r="H1636" s="295"/>
      <c r="I1636" s="103">
        <f t="shared" si="129"/>
        <v>0</v>
      </c>
      <c r="J1636" s="96"/>
      <c r="K1636" s="77"/>
      <c r="L1636" s="101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53"/>
      <c r="F1637" s="154"/>
      <c r="G1637" s="117"/>
      <c r="H1637" s="295"/>
      <c r="I1637" s="103">
        <f t="shared" si="129"/>
        <v>0</v>
      </c>
      <c r="J1637" s="96"/>
      <c r="K1637" s="77"/>
      <c r="L1637" s="101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53"/>
      <c r="F1638" s="154"/>
      <c r="G1638" s="117"/>
      <c r="H1638" s="295"/>
      <c r="I1638" s="103">
        <f t="shared" si="129"/>
        <v>0</v>
      </c>
      <c r="J1638" s="96"/>
      <c r="K1638" s="77"/>
      <c r="L1638" s="101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53"/>
      <c r="F1639" s="154"/>
      <c r="G1639" s="117"/>
      <c r="H1639" s="295"/>
      <c r="I1639" s="103">
        <f t="shared" si="129"/>
        <v>0</v>
      </c>
      <c r="J1639" s="96"/>
      <c r="K1639" s="77"/>
      <c r="L1639" s="101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53"/>
      <c r="F1640" s="154"/>
      <c r="G1640" s="117"/>
      <c r="H1640" s="295"/>
      <c r="I1640" s="103">
        <f t="shared" si="129"/>
        <v>0</v>
      </c>
      <c r="J1640" s="96"/>
      <c r="K1640" s="77"/>
      <c r="L1640" s="101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53"/>
      <c r="F1641" s="154"/>
      <c r="G1641" s="117"/>
      <c r="H1641" s="295"/>
      <c r="I1641" s="103">
        <f t="shared" si="129"/>
        <v>0</v>
      </c>
      <c r="J1641" s="96"/>
      <c r="K1641" s="77"/>
      <c r="L1641" s="101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53"/>
      <c r="F1642" s="154"/>
      <c r="G1642" s="117"/>
      <c r="H1642" s="295"/>
      <c r="I1642" s="103">
        <f t="shared" si="129"/>
        <v>0</v>
      </c>
      <c r="J1642" s="96"/>
      <c r="K1642" s="77"/>
      <c r="L1642" s="101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53"/>
      <c r="F1643" s="154"/>
      <c r="G1643" s="117"/>
      <c r="H1643" s="295"/>
      <c r="I1643" s="103">
        <f t="shared" si="129"/>
        <v>0</v>
      </c>
      <c r="J1643" s="96"/>
      <c r="K1643" s="77"/>
      <c r="L1643" s="101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53"/>
      <c r="F1644" s="154"/>
      <c r="G1644" s="117"/>
      <c r="H1644" s="295"/>
      <c r="I1644" s="103">
        <f t="shared" si="129"/>
        <v>0</v>
      </c>
      <c r="J1644" s="96"/>
      <c r="K1644" s="77"/>
      <c r="L1644" s="101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53"/>
      <c r="F1645" s="154"/>
      <c r="G1645" s="117"/>
      <c r="H1645" s="295"/>
      <c r="I1645" s="103">
        <f t="shared" si="129"/>
        <v>0</v>
      </c>
      <c r="J1645" s="96"/>
      <c r="K1645" s="77"/>
      <c r="L1645" s="101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53"/>
      <c r="F1646" s="154"/>
      <c r="G1646" s="117"/>
      <c r="H1646" s="295"/>
      <c r="I1646" s="103">
        <f t="shared" si="129"/>
        <v>0</v>
      </c>
      <c r="J1646" s="96"/>
      <c r="K1646" s="77"/>
      <c r="L1646" s="101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53"/>
      <c r="F1647" s="154"/>
      <c r="G1647" s="117"/>
      <c r="H1647" s="295"/>
      <c r="I1647" s="103">
        <f t="shared" si="129"/>
        <v>0</v>
      </c>
      <c r="J1647" s="96"/>
      <c r="K1647" s="77"/>
      <c r="L1647" s="101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53"/>
      <c r="F1648" s="154"/>
      <c r="G1648" s="117"/>
      <c r="H1648" s="295"/>
      <c r="I1648" s="103">
        <f t="shared" si="129"/>
        <v>0</v>
      </c>
      <c r="J1648" s="96"/>
      <c r="K1648" s="77"/>
      <c r="L1648" s="101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53"/>
      <c r="F1649" s="154"/>
      <c r="G1649" s="117"/>
      <c r="H1649" s="295"/>
      <c r="I1649" s="103">
        <f t="shared" si="129"/>
        <v>0</v>
      </c>
      <c r="J1649" s="96"/>
      <c r="K1649" s="77"/>
      <c r="L1649" s="101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53"/>
      <c r="F1650" s="154"/>
      <c r="G1650" s="117"/>
      <c r="H1650" s="295"/>
      <c r="I1650" s="103">
        <f t="shared" si="129"/>
        <v>0</v>
      </c>
      <c r="J1650" s="96"/>
      <c r="K1650" s="77"/>
      <c r="L1650" s="101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53"/>
      <c r="F1651" s="154"/>
      <c r="G1651" s="117"/>
      <c r="H1651" s="295"/>
      <c r="I1651" s="103">
        <f t="shared" si="129"/>
        <v>0</v>
      </c>
      <c r="J1651" s="96"/>
      <c r="K1651" s="77"/>
      <c r="L1651" s="101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53"/>
      <c r="F1652" s="154"/>
      <c r="G1652" s="117"/>
      <c r="H1652" s="295"/>
      <c r="I1652" s="103">
        <f t="shared" si="129"/>
        <v>0</v>
      </c>
      <c r="J1652" s="96"/>
      <c r="K1652" s="77"/>
      <c r="L1652" s="101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53"/>
      <c r="F1653" s="154"/>
      <c r="G1653" s="117"/>
      <c r="H1653" s="295"/>
      <c r="I1653" s="103">
        <f t="shared" si="129"/>
        <v>0</v>
      </c>
      <c r="J1653" s="96"/>
      <c r="K1653" s="77"/>
      <c r="L1653" s="101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53"/>
      <c r="F1654" s="154"/>
      <c r="G1654" s="117"/>
      <c r="H1654" s="295"/>
      <c r="I1654" s="103">
        <f t="shared" si="129"/>
        <v>0</v>
      </c>
      <c r="J1654" s="96"/>
      <c r="K1654" s="77"/>
      <c r="L1654" s="101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53"/>
      <c r="F1655" s="154"/>
      <c r="G1655" s="117"/>
      <c r="H1655" s="295"/>
      <c r="I1655" s="103">
        <f t="shared" si="129"/>
        <v>0</v>
      </c>
      <c r="J1655" s="96"/>
      <c r="K1655" s="77"/>
      <c r="L1655" s="101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53"/>
      <c r="F1656" s="154"/>
      <c r="G1656" s="117"/>
      <c r="H1656" s="295"/>
      <c r="I1656" s="103">
        <f t="shared" si="129"/>
        <v>0</v>
      </c>
      <c r="J1656" s="96"/>
      <c r="K1656" s="77"/>
      <c r="L1656" s="101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53"/>
      <c r="F1657" s="154"/>
      <c r="G1657" s="117"/>
      <c r="H1657" s="295"/>
      <c r="I1657" s="103">
        <f t="shared" si="129"/>
        <v>0</v>
      </c>
      <c r="J1657" s="96"/>
      <c r="K1657" s="77"/>
      <c r="L1657" s="101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53"/>
      <c r="F1658" s="154"/>
      <c r="G1658" s="117"/>
      <c r="H1658" s="295"/>
      <c r="I1658" s="103">
        <f t="shared" si="129"/>
        <v>0</v>
      </c>
      <c r="J1658" s="96"/>
      <c r="K1658" s="77"/>
      <c r="L1658" s="101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53"/>
      <c r="F1659" s="154"/>
      <c r="G1659" s="117"/>
      <c r="H1659" s="295"/>
      <c r="I1659" s="103">
        <f t="shared" si="129"/>
        <v>0</v>
      </c>
      <c r="J1659" s="96"/>
      <c r="K1659" s="77"/>
      <c r="L1659" s="101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53"/>
      <c r="F1660" s="154"/>
      <c r="G1660" s="117"/>
      <c r="H1660" s="295"/>
      <c r="I1660" s="103">
        <f t="shared" si="129"/>
        <v>0</v>
      </c>
      <c r="J1660" s="96"/>
      <c r="K1660" s="77"/>
      <c r="L1660" s="101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53"/>
      <c r="F1661" s="154"/>
      <c r="G1661" s="117"/>
      <c r="H1661" s="295"/>
      <c r="I1661" s="103">
        <f t="shared" si="129"/>
        <v>0</v>
      </c>
      <c r="J1661" s="96"/>
      <c r="K1661" s="77"/>
      <c r="L1661" s="101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53"/>
      <c r="F1662" s="154"/>
      <c r="G1662" s="117"/>
      <c r="H1662" s="295"/>
      <c r="I1662" s="103">
        <f t="shared" si="129"/>
        <v>0</v>
      </c>
      <c r="J1662" s="96"/>
      <c r="K1662" s="77"/>
      <c r="L1662" s="101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53"/>
      <c r="F1663" s="154"/>
      <c r="G1663" s="117"/>
      <c r="H1663" s="295"/>
      <c r="I1663" s="103">
        <f t="shared" si="129"/>
        <v>0</v>
      </c>
      <c r="J1663" s="96"/>
      <c r="K1663" s="77"/>
      <c r="L1663" s="101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53"/>
      <c r="F1664" s="154"/>
      <c r="G1664" s="117"/>
      <c r="H1664" s="295"/>
      <c r="I1664" s="103">
        <f t="shared" si="129"/>
        <v>0</v>
      </c>
      <c r="J1664" s="96"/>
      <c r="K1664" s="77"/>
      <c r="L1664" s="101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53"/>
      <c r="F1665" s="154"/>
      <c r="G1665" s="117"/>
      <c r="H1665" s="295"/>
      <c r="I1665" s="103">
        <f t="shared" si="129"/>
        <v>0</v>
      </c>
      <c r="J1665" s="96"/>
      <c r="K1665" s="77"/>
      <c r="L1665" s="101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53"/>
      <c r="F1666" s="154"/>
      <c r="G1666" s="117"/>
      <c r="H1666" s="295"/>
      <c r="I1666" s="103">
        <f t="shared" si="129"/>
        <v>0</v>
      </c>
      <c r="J1666" s="96"/>
      <c r="K1666" s="77"/>
      <c r="L1666" s="101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53"/>
      <c r="F1667" s="154"/>
      <c r="G1667" s="117"/>
      <c r="H1667" s="295"/>
      <c r="I1667" s="103">
        <f t="shared" si="129"/>
        <v>0</v>
      </c>
      <c r="J1667" s="96"/>
      <c r="K1667" s="77"/>
      <c r="L1667" s="101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53"/>
      <c r="F1668" s="154"/>
      <c r="G1668" s="117"/>
      <c r="H1668" s="295"/>
      <c r="I1668" s="103">
        <f t="shared" si="129"/>
        <v>0</v>
      </c>
      <c r="J1668" s="96"/>
      <c r="K1668" s="77"/>
      <c r="L1668" s="101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53"/>
      <c r="F1669" s="154"/>
      <c r="G1669" s="117"/>
      <c r="H1669" s="295"/>
      <c r="I1669" s="103">
        <f t="shared" si="129"/>
        <v>0</v>
      </c>
      <c r="J1669" s="96"/>
      <c r="K1669" s="77"/>
      <c r="L1669" s="101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53"/>
      <c r="F1670" s="154"/>
      <c r="G1670" s="117"/>
      <c r="H1670" s="295"/>
      <c r="I1670" s="103">
        <f t="shared" si="129"/>
        <v>0</v>
      </c>
      <c r="J1670" s="96"/>
      <c r="K1670" s="77"/>
      <c r="L1670" s="101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53"/>
      <c r="F1671" s="154"/>
      <c r="G1671" s="117"/>
      <c r="H1671" s="295"/>
      <c r="I1671" s="103">
        <f t="shared" si="129"/>
        <v>0</v>
      </c>
      <c r="J1671" s="96"/>
      <c r="K1671" s="77"/>
      <c r="L1671" s="101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53"/>
      <c r="F1672" s="154"/>
      <c r="G1672" s="117"/>
      <c r="H1672" s="295"/>
      <c r="I1672" s="103">
        <f t="shared" ref="I1672:I1735" si="134">IF(H1672="",0,IF(VLOOKUP(H1672,會計科目表,2,FALSE)="Y",VLOOKUP(H1672,會計科目表,3,FALSE),"●此項目尚未啟用"))</f>
        <v>0</v>
      </c>
      <c r="J1672" s="96"/>
      <c r="K1672" s="77"/>
      <c r="L1672" s="101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53"/>
      <c r="F1673" s="154"/>
      <c r="G1673" s="117"/>
      <c r="H1673" s="295"/>
      <c r="I1673" s="103">
        <f t="shared" si="134"/>
        <v>0</v>
      </c>
      <c r="J1673" s="96"/>
      <c r="K1673" s="77"/>
      <c r="L1673" s="101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53"/>
      <c r="F1674" s="154"/>
      <c r="G1674" s="117"/>
      <c r="H1674" s="295"/>
      <c r="I1674" s="103">
        <f t="shared" si="134"/>
        <v>0</v>
      </c>
      <c r="J1674" s="96"/>
      <c r="K1674" s="77"/>
      <c r="L1674" s="101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53"/>
      <c r="F1675" s="154"/>
      <c r="G1675" s="117"/>
      <c r="H1675" s="295"/>
      <c r="I1675" s="103">
        <f t="shared" si="134"/>
        <v>0</v>
      </c>
      <c r="J1675" s="96"/>
      <c r="K1675" s="77"/>
      <c r="L1675" s="101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53"/>
      <c r="F1676" s="154"/>
      <c r="G1676" s="117"/>
      <c r="H1676" s="295"/>
      <c r="I1676" s="103">
        <f t="shared" si="134"/>
        <v>0</v>
      </c>
      <c r="J1676" s="96"/>
      <c r="K1676" s="77"/>
      <c r="L1676" s="101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53"/>
      <c r="F1677" s="154"/>
      <c r="G1677" s="117"/>
      <c r="H1677" s="295"/>
      <c r="I1677" s="103">
        <f t="shared" si="134"/>
        <v>0</v>
      </c>
      <c r="J1677" s="96"/>
      <c r="K1677" s="77"/>
      <c r="L1677" s="101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53"/>
      <c r="F1678" s="154"/>
      <c r="G1678" s="117"/>
      <c r="H1678" s="295"/>
      <c r="I1678" s="103">
        <f t="shared" si="134"/>
        <v>0</v>
      </c>
      <c r="J1678" s="96"/>
      <c r="K1678" s="77"/>
      <c r="L1678" s="101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53"/>
      <c r="F1679" s="154"/>
      <c r="G1679" s="117"/>
      <c r="H1679" s="295"/>
      <c r="I1679" s="103">
        <f t="shared" si="134"/>
        <v>0</v>
      </c>
      <c r="J1679" s="96"/>
      <c r="K1679" s="77"/>
      <c r="L1679" s="101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53"/>
      <c r="F1680" s="154"/>
      <c r="G1680" s="117"/>
      <c r="H1680" s="295"/>
      <c r="I1680" s="103">
        <f t="shared" si="134"/>
        <v>0</v>
      </c>
      <c r="J1680" s="96"/>
      <c r="K1680" s="77"/>
      <c r="L1680" s="101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53"/>
      <c r="F1681" s="154"/>
      <c r="G1681" s="117"/>
      <c r="H1681" s="295"/>
      <c r="I1681" s="103">
        <f t="shared" si="134"/>
        <v>0</v>
      </c>
      <c r="J1681" s="96"/>
      <c r="K1681" s="77"/>
      <c r="L1681" s="101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53"/>
      <c r="F1682" s="154"/>
      <c r="G1682" s="117"/>
      <c r="H1682" s="295"/>
      <c r="I1682" s="103">
        <f t="shared" si="134"/>
        <v>0</v>
      </c>
      <c r="J1682" s="96"/>
      <c r="K1682" s="77"/>
      <c r="L1682" s="101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53"/>
      <c r="F1683" s="154"/>
      <c r="G1683" s="117"/>
      <c r="H1683" s="295"/>
      <c r="I1683" s="103">
        <f t="shared" si="134"/>
        <v>0</v>
      </c>
      <c r="J1683" s="96"/>
      <c r="K1683" s="77"/>
      <c r="L1683" s="101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53"/>
      <c r="F1684" s="154"/>
      <c r="G1684" s="117"/>
      <c r="H1684" s="295"/>
      <c r="I1684" s="103">
        <f t="shared" si="134"/>
        <v>0</v>
      </c>
      <c r="J1684" s="96"/>
      <c r="K1684" s="77"/>
      <c r="L1684" s="101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53"/>
      <c r="F1685" s="154"/>
      <c r="G1685" s="117"/>
      <c r="H1685" s="295"/>
      <c r="I1685" s="103">
        <f t="shared" si="134"/>
        <v>0</v>
      </c>
      <c r="J1685" s="96"/>
      <c r="K1685" s="77"/>
      <c r="L1685" s="101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53"/>
      <c r="F1686" s="154"/>
      <c r="G1686" s="117"/>
      <c r="H1686" s="295"/>
      <c r="I1686" s="103">
        <f t="shared" si="134"/>
        <v>0</v>
      </c>
      <c r="J1686" s="96"/>
      <c r="K1686" s="77"/>
      <c r="L1686" s="101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53"/>
      <c r="F1687" s="154"/>
      <c r="G1687" s="117"/>
      <c r="H1687" s="295"/>
      <c r="I1687" s="103">
        <f t="shared" si="134"/>
        <v>0</v>
      </c>
      <c r="J1687" s="96"/>
      <c r="K1687" s="77"/>
      <c r="L1687" s="101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53"/>
      <c r="F1688" s="154"/>
      <c r="G1688" s="117"/>
      <c r="H1688" s="295"/>
      <c r="I1688" s="103">
        <f t="shared" si="134"/>
        <v>0</v>
      </c>
      <c r="J1688" s="96"/>
      <c r="K1688" s="77"/>
      <c r="L1688" s="101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53"/>
      <c r="F1689" s="154"/>
      <c r="G1689" s="117"/>
      <c r="H1689" s="295"/>
      <c r="I1689" s="103">
        <f t="shared" si="134"/>
        <v>0</v>
      </c>
      <c r="J1689" s="96"/>
      <c r="K1689" s="77"/>
      <c r="L1689" s="101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53"/>
      <c r="F1690" s="154"/>
      <c r="G1690" s="117"/>
      <c r="H1690" s="295"/>
      <c r="I1690" s="103">
        <f t="shared" si="134"/>
        <v>0</v>
      </c>
      <c r="J1690" s="96"/>
      <c r="K1690" s="77"/>
      <c r="L1690" s="101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53"/>
      <c r="F1691" s="154"/>
      <c r="G1691" s="117"/>
      <c r="H1691" s="295"/>
      <c r="I1691" s="103">
        <f t="shared" si="134"/>
        <v>0</v>
      </c>
      <c r="J1691" s="96"/>
      <c r="K1691" s="77"/>
      <c r="L1691" s="101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53"/>
      <c r="F1692" s="154"/>
      <c r="G1692" s="117"/>
      <c r="H1692" s="295"/>
      <c r="I1692" s="103">
        <f t="shared" si="134"/>
        <v>0</v>
      </c>
      <c r="J1692" s="96"/>
      <c r="K1692" s="77"/>
      <c r="L1692" s="101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53"/>
      <c r="F1693" s="154"/>
      <c r="G1693" s="117"/>
      <c r="H1693" s="295"/>
      <c r="I1693" s="103">
        <f t="shared" si="134"/>
        <v>0</v>
      </c>
      <c r="J1693" s="96"/>
      <c r="K1693" s="77"/>
      <c r="L1693" s="101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53"/>
      <c r="F1694" s="154"/>
      <c r="G1694" s="117"/>
      <c r="H1694" s="295"/>
      <c r="I1694" s="103">
        <f t="shared" si="134"/>
        <v>0</v>
      </c>
      <c r="J1694" s="96"/>
      <c r="K1694" s="77"/>
      <c r="L1694" s="101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53"/>
      <c r="F1695" s="154"/>
      <c r="G1695" s="117"/>
      <c r="H1695" s="295"/>
      <c r="I1695" s="103">
        <f t="shared" si="134"/>
        <v>0</v>
      </c>
      <c r="J1695" s="96"/>
      <c r="K1695" s="77"/>
      <c r="L1695" s="101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53"/>
      <c r="F1696" s="154"/>
      <c r="G1696" s="117"/>
      <c r="H1696" s="295"/>
      <c r="I1696" s="103">
        <f t="shared" si="134"/>
        <v>0</v>
      </c>
      <c r="J1696" s="96"/>
      <c r="K1696" s="77"/>
      <c r="L1696" s="101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53"/>
      <c r="F1697" s="154"/>
      <c r="G1697" s="117"/>
      <c r="H1697" s="295"/>
      <c r="I1697" s="103">
        <f t="shared" si="134"/>
        <v>0</v>
      </c>
      <c r="J1697" s="96"/>
      <c r="K1697" s="77"/>
      <c r="L1697" s="101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53"/>
      <c r="F1698" s="154"/>
      <c r="G1698" s="117"/>
      <c r="H1698" s="295"/>
      <c r="I1698" s="103">
        <f t="shared" si="134"/>
        <v>0</v>
      </c>
      <c r="J1698" s="96"/>
      <c r="K1698" s="77"/>
      <c r="L1698" s="101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53"/>
      <c r="F1699" s="154"/>
      <c r="G1699" s="117"/>
      <c r="H1699" s="295"/>
      <c r="I1699" s="103">
        <f t="shared" si="134"/>
        <v>0</v>
      </c>
      <c r="J1699" s="96"/>
      <c r="K1699" s="77"/>
      <c r="L1699" s="101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53"/>
      <c r="F1700" s="154"/>
      <c r="G1700" s="117"/>
      <c r="H1700" s="295"/>
      <c r="I1700" s="103">
        <f t="shared" si="134"/>
        <v>0</v>
      </c>
      <c r="J1700" s="96"/>
      <c r="K1700" s="77"/>
      <c r="L1700" s="101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53"/>
      <c r="F1701" s="154"/>
      <c r="G1701" s="117"/>
      <c r="H1701" s="295"/>
      <c r="I1701" s="103">
        <f t="shared" si="134"/>
        <v>0</v>
      </c>
      <c r="J1701" s="96"/>
      <c r="K1701" s="77"/>
      <c r="L1701" s="101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53"/>
      <c r="F1702" s="154"/>
      <c r="G1702" s="117"/>
      <c r="H1702" s="295"/>
      <c r="I1702" s="103">
        <f t="shared" si="134"/>
        <v>0</v>
      </c>
      <c r="J1702" s="96"/>
      <c r="K1702" s="77"/>
      <c r="L1702" s="101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53"/>
      <c r="F1703" s="154"/>
      <c r="G1703" s="117"/>
      <c r="H1703" s="295"/>
      <c r="I1703" s="103">
        <f t="shared" si="134"/>
        <v>0</v>
      </c>
      <c r="J1703" s="96"/>
      <c r="K1703" s="77"/>
      <c r="L1703" s="101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53"/>
      <c r="F1704" s="154"/>
      <c r="G1704" s="117"/>
      <c r="H1704" s="295"/>
      <c r="I1704" s="103">
        <f t="shared" si="134"/>
        <v>0</v>
      </c>
      <c r="J1704" s="96"/>
      <c r="K1704" s="77"/>
      <c r="L1704" s="101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53"/>
      <c r="F1705" s="154"/>
      <c r="G1705" s="117"/>
      <c r="H1705" s="295"/>
      <c r="I1705" s="103">
        <f t="shared" si="134"/>
        <v>0</v>
      </c>
      <c r="J1705" s="96"/>
      <c r="K1705" s="77"/>
      <c r="L1705" s="101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53"/>
      <c r="F1706" s="154"/>
      <c r="G1706" s="117"/>
      <c r="H1706" s="295"/>
      <c r="I1706" s="103">
        <f t="shared" si="134"/>
        <v>0</v>
      </c>
      <c r="J1706" s="96"/>
      <c r="K1706" s="77"/>
      <c r="L1706" s="101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53"/>
      <c r="F1707" s="154"/>
      <c r="G1707" s="117"/>
      <c r="H1707" s="295"/>
      <c r="I1707" s="103">
        <f t="shared" si="134"/>
        <v>0</v>
      </c>
      <c r="J1707" s="96"/>
      <c r="K1707" s="77"/>
      <c r="L1707" s="101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53"/>
      <c r="F1708" s="154"/>
      <c r="G1708" s="117"/>
      <c r="H1708" s="295"/>
      <c r="I1708" s="103">
        <f t="shared" si="134"/>
        <v>0</v>
      </c>
      <c r="J1708" s="96"/>
      <c r="K1708" s="77"/>
      <c r="L1708" s="101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53"/>
      <c r="F1709" s="154"/>
      <c r="G1709" s="117"/>
      <c r="H1709" s="295"/>
      <c r="I1709" s="103">
        <f t="shared" si="134"/>
        <v>0</v>
      </c>
      <c r="J1709" s="96"/>
      <c r="K1709" s="77"/>
      <c r="L1709" s="101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53"/>
      <c r="F1710" s="154"/>
      <c r="G1710" s="117"/>
      <c r="H1710" s="295"/>
      <c r="I1710" s="103">
        <f t="shared" si="134"/>
        <v>0</v>
      </c>
      <c r="J1710" s="96"/>
      <c r="K1710" s="77"/>
      <c r="L1710" s="101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53"/>
      <c r="F1711" s="154"/>
      <c r="G1711" s="117"/>
      <c r="H1711" s="295"/>
      <c r="I1711" s="103">
        <f t="shared" si="134"/>
        <v>0</v>
      </c>
      <c r="J1711" s="96"/>
      <c r="K1711" s="77"/>
      <c r="L1711" s="101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53"/>
      <c r="F1712" s="154"/>
      <c r="G1712" s="117"/>
      <c r="H1712" s="295"/>
      <c r="I1712" s="103">
        <f t="shared" si="134"/>
        <v>0</v>
      </c>
      <c r="J1712" s="96"/>
      <c r="K1712" s="77"/>
      <c r="L1712" s="101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53"/>
      <c r="F1713" s="154"/>
      <c r="G1713" s="117"/>
      <c r="H1713" s="295"/>
      <c r="I1713" s="103">
        <f t="shared" si="134"/>
        <v>0</v>
      </c>
      <c r="J1713" s="96"/>
      <c r="K1713" s="77"/>
      <c r="L1713" s="101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53"/>
      <c r="F1714" s="154"/>
      <c r="G1714" s="117"/>
      <c r="H1714" s="295"/>
      <c r="I1714" s="103">
        <f t="shared" si="134"/>
        <v>0</v>
      </c>
      <c r="J1714" s="96"/>
      <c r="K1714" s="77"/>
      <c r="L1714" s="101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53"/>
      <c r="F1715" s="154"/>
      <c r="G1715" s="117"/>
      <c r="H1715" s="295"/>
      <c r="I1715" s="103">
        <f t="shared" si="134"/>
        <v>0</v>
      </c>
      <c r="J1715" s="96"/>
      <c r="K1715" s="77"/>
      <c r="L1715" s="101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53"/>
      <c r="F1716" s="154"/>
      <c r="G1716" s="117"/>
      <c r="H1716" s="295"/>
      <c r="I1716" s="103">
        <f t="shared" si="134"/>
        <v>0</v>
      </c>
      <c r="J1716" s="96"/>
      <c r="K1716" s="77"/>
      <c r="L1716" s="101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53"/>
      <c r="F1717" s="154"/>
      <c r="G1717" s="117"/>
      <c r="H1717" s="295"/>
      <c r="I1717" s="103">
        <f t="shared" si="134"/>
        <v>0</v>
      </c>
      <c r="J1717" s="96"/>
      <c r="K1717" s="77"/>
      <c r="L1717" s="101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53"/>
      <c r="F1718" s="154"/>
      <c r="G1718" s="117"/>
      <c r="H1718" s="295"/>
      <c r="I1718" s="103">
        <f t="shared" si="134"/>
        <v>0</v>
      </c>
      <c r="J1718" s="96"/>
      <c r="K1718" s="77"/>
      <c r="L1718" s="101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53"/>
      <c r="F1719" s="154"/>
      <c r="G1719" s="117"/>
      <c r="H1719" s="295"/>
      <c r="I1719" s="103">
        <f t="shared" si="134"/>
        <v>0</v>
      </c>
      <c r="J1719" s="96"/>
      <c r="K1719" s="77"/>
      <c r="L1719" s="101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53"/>
      <c r="F1720" s="154"/>
      <c r="G1720" s="117"/>
      <c r="H1720" s="295"/>
      <c r="I1720" s="103">
        <f t="shared" si="134"/>
        <v>0</v>
      </c>
      <c r="J1720" s="96"/>
      <c r="K1720" s="77"/>
      <c r="L1720" s="101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53"/>
      <c r="F1721" s="154"/>
      <c r="G1721" s="117"/>
      <c r="H1721" s="295"/>
      <c r="I1721" s="103">
        <f t="shared" si="134"/>
        <v>0</v>
      </c>
      <c r="J1721" s="96"/>
      <c r="K1721" s="77"/>
      <c r="L1721" s="101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53"/>
      <c r="F1722" s="154"/>
      <c r="G1722" s="117"/>
      <c r="H1722" s="295"/>
      <c r="I1722" s="103">
        <f t="shared" si="134"/>
        <v>0</v>
      </c>
      <c r="J1722" s="96"/>
      <c r="K1722" s="77"/>
      <c r="L1722" s="101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53"/>
      <c r="F1723" s="154"/>
      <c r="G1723" s="117"/>
      <c r="H1723" s="295"/>
      <c r="I1723" s="103">
        <f t="shared" si="134"/>
        <v>0</v>
      </c>
      <c r="J1723" s="96"/>
      <c r="K1723" s="77"/>
      <c r="L1723" s="101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53"/>
      <c r="F1724" s="154"/>
      <c r="G1724" s="117"/>
      <c r="H1724" s="295"/>
      <c r="I1724" s="103">
        <f t="shared" si="134"/>
        <v>0</v>
      </c>
      <c r="J1724" s="96"/>
      <c r="K1724" s="77"/>
      <c r="L1724" s="101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53"/>
      <c r="F1725" s="154"/>
      <c r="G1725" s="117"/>
      <c r="H1725" s="295"/>
      <c r="I1725" s="103">
        <f t="shared" si="134"/>
        <v>0</v>
      </c>
      <c r="J1725" s="96"/>
      <c r="K1725" s="77"/>
      <c r="L1725" s="101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53"/>
      <c r="F1726" s="154"/>
      <c r="G1726" s="117"/>
      <c r="H1726" s="295"/>
      <c r="I1726" s="103">
        <f t="shared" si="134"/>
        <v>0</v>
      </c>
      <c r="J1726" s="96"/>
      <c r="K1726" s="77"/>
      <c r="L1726" s="101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53"/>
      <c r="F1727" s="154"/>
      <c r="G1727" s="117"/>
      <c r="H1727" s="295"/>
      <c r="I1727" s="103">
        <f t="shared" si="134"/>
        <v>0</v>
      </c>
      <c r="J1727" s="96"/>
      <c r="K1727" s="77"/>
      <c r="L1727" s="101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53"/>
      <c r="F1728" s="154"/>
      <c r="G1728" s="117"/>
      <c r="H1728" s="295"/>
      <c r="I1728" s="103">
        <f t="shared" si="134"/>
        <v>0</v>
      </c>
      <c r="J1728" s="96"/>
      <c r="K1728" s="77"/>
      <c r="L1728" s="101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53"/>
      <c r="F1729" s="154"/>
      <c r="G1729" s="117"/>
      <c r="H1729" s="295"/>
      <c r="I1729" s="103">
        <f t="shared" si="134"/>
        <v>0</v>
      </c>
      <c r="J1729" s="96"/>
      <c r="K1729" s="77"/>
      <c r="L1729" s="101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53"/>
      <c r="F1730" s="154"/>
      <c r="G1730" s="117"/>
      <c r="H1730" s="295"/>
      <c r="I1730" s="103">
        <f t="shared" si="134"/>
        <v>0</v>
      </c>
      <c r="J1730" s="96"/>
      <c r="K1730" s="77"/>
      <c r="L1730" s="101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53"/>
      <c r="F1731" s="154"/>
      <c r="G1731" s="117"/>
      <c r="H1731" s="295"/>
      <c r="I1731" s="103">
        <f t="shared" si="134"/>
        <v>0</v>
      </c>
      <c r="J1731" s="96"/>
      <c r="K1731" s="77"/>
      <c r="L1731" s="101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53"/>
      <c r="F1732" s="154"/>
      <c r="G1732" s="117"/>
      <c r="H1732" s="295"/>
      <c r="I1732" s="103">
        <f t="shared" si="134"/>
        <v>0</v>
      </c>
      <c r="J1732" s="96"/>
      <c r="K1732" s="77"/>
      <c r="L1732" s="101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53"/>
      <c r="F1733" s="154"/>
      <c r="G1733" s="117"/>
      <c r="H1733" s="295"/>
      <c r="I1733" s="103">
        <f t="shared" si="134"/>
        <v>0</v>
      </c>
      <c r="J1733" s="96"/>
      <c r="K1733" s="77"/>
      <c r="L1733" s="101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53"/>
      <c r="F1734" s="154"/>
      <c r="G1734" s="117"/>
      <c r="H1734" s="295"/>
      <c r="I1734" s="103">
        <f t="shared" si="134"/>
        <v>0</v>
      </c>
      <c r="J1734" s="96"/>
      <c r="K1734" s="77"/>
      <c r="L1734" s="101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53"/>
      <c r="F1735" s="154"/>
      <c r="G1735" s="117"/>
      <c r="H1735" s="295"/>
      <c r="I1735" s="103">
        <f t="shared" si="134"/>
        <v>0</v>
      </c>
      <c r="J1735" s="96"/>
      <c r="K1735" s="77"/>
      <c r="L1735" s="101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53"/>
      <c r="F1736" s="154"/>
      <c r="G1736" s="117"/>
      <c r="H1736" s="295"/>
      <c r="I1736" s="103">
        <f t="shared" ref="I1736:I1799" si="139">IF(H1736="",0,IF(VLOOKUP(H1736,會計科目表,2,FALSE)="Y",VLOOKUP(H1736,會計科目表,3,FALSE),"●此項目尚未啟用"))</f>
        <v>0</v>
      </c>
      <c r="J1736" s="96"/>
      <c r="K1736" s="77"/>
      <c r="L1736" s="101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53"/>
      <c r="F1737" s="154"/>
      <c r="G1737" s="117"/>
      <c r="H1737" s="295"/>
      <c r="I1737" s="103">
        <f t="shared" si="139"/>
        <v>0</v>
      </c>
      <c r="J1737" s="96"/>
      <c r="K1737" s="77"/>
      <c r="L1737" s="101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53"/>
      <c r="F1738" s="154"/>
      <c r="G1738" s="117"/>
      <c r="H1738" s="295"/>
      <c r="I1738" s="103">
        <f t="shared" si="139"/>
        <v>0</v>
      </c>
      <c r="J1738" s="96"/>
      <c r="K1738" s="77"/>
      <c r="L1738" s="101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53"/>
      <c r="F1739" s="154"/>
      <c r="G1739" s="117"/>
      <c r="H1739" s="295"/>
      <c r="I1739" s="103">
        <f t="shared" si="139"/>
        <v>0</v>
      </c>
      <c r="J1739" s="96"/>
      <c r="K1739" s="77"/>
      <c r="L1739" s="101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53"/>
      <c r="F1740" s="154"/>
      <c r="G1740" s="117"/>
      <c r="H1740" s="295"/>
      <c r="I1740" s="103">
        <f t="shared" si="139"/>
        <v>0</v>
      </c>
      <c r="J1740" s="96"/>
      <c r="K1740" s="77"/>
      <c r="L1740" s="101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53"/>
      <c r="F1741" s="154"/>
      <c r="G1741" s="117"/>
      <c r="H1741" s="295"/>
      <c r="I1741" s="103">
        <f t="shared" si="139"/>
        <v>0</v>
      </c>
      <c r="J1741" s="96"/>
      <c r="K1741" s="77"/>
      <c r="L1741" s="101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53"/>
      <c r="F1742" s="154"/>
      <c r="G1742" s="117"/>
      <c r="H1742" s="295"/>
      <c r="I1742" s="103">
        <f t="shared" si="139"/>
        <v>0</v>
      </c>
      <c r="J1742" s="96"/>
      <c r="K1742" s="77"/>
      <c r="L1742" s="101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53"/>
      <c r="F1743" s="154"/>
      <c r="G1743" s="117"/>
      <c r="H1743" s="295"/>
      <c r="I1743" s="103">
        <f t="shared" si="139"/>
        <v>0</v>
      </c>
      <c r="J1743" s="96"/>
      <c r="K1743" s="77"/>
      <c r="L1743" s="101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53"/>
      <c r="F1744" s="154"/>
      <c r="G1744" s="117"/>
      <c r="H1744" s="295"/>
      <c r="I1744" s="103">
        <f t="shared" si="139"/>
        <v>0</v>
      </c>
      <c r="J1744" s="96"/>
      <c r="K1744" s="77"/>
      <c r="L1744" s="101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53"/>
      <c r="F1745" s="154"/>
      <c r="G1745" s="117"/>
      <c r="H1745" s="295"/>
      <c r="I1745" s="103">
        <f t="shared" si="139"/>
        <v>0</v>
      </c>
      <c r="J1745" s="96"/>
      <c r="K1745" s="77"/>
      <c r="L1745" s="101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53"/>
      <c r="F1746" s="154"/>
      <c r="G1746" s="117"/>
      <c r="H1746" s="295"/>
      <c r="I1746" s="103">
        <f t="shared" si="139"/>
        <v>0</v>
      </c>
      <c r="J1746" s="96"/>
      <c r="K1746" s="77"/>
      <c r="L1746" s="101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53"/>
      <c r="F1747" s="154"/>
      <c r="G1747" s="117"/>
      <c r="H1747" s="295"/>
      <c r="I1747" s="103">
        <f t="shared" si="139"/>
        <v>0</v>
      </c>
      <c r="J1747" s="96"/>
      <c r="K1747" s="77"/>
      <c r="L1747" s="101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53"/>
      <c r="F1748" s="154"/>
      <c r="G1748" s="117"/>
      <c r="H1748" s="295"/>
      <c r="I1748" s="103">
        <f t="shared" si="139"/>
        <v>0</v>
      </c>
      <c r="J1748" s="96"/>
      <c r="K1748" s="77"/>
      <c r="L1748" s="101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53"/>
      <c r="F1749" s="154"/>
      <c r="G1749" s="117"/>
      <c r="H1749" s="295"/>
      <c r="I1749" s="103">
        <f t="shared" si="139"/>
        <v>0</v>
      </c>
      <c r="J1749" s="96"/>
      <c r="K1749" s="77"/>
      <c r="L1749" s="101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53"/>
      <c r="F1750" s="154"/>
      <c r="G1750" s="117"/>
      <c r="H1750" s="295"/>
      <c r="I1750" s="103">
        <f t="shared" si="139"/>
        <v>0</v>
      </c>
      <c r="J1750" s="96"/>
      <c r="K1750" s="77"/>
      <c r="L1750" s="101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53"/>
      <c r="F1751" s="154"/>
      <c r="G1751" s="117"/>
      <c r="H1751" s="295"/>
      <c r="I1751" s="103">
        <f t="shared" si="139"/>
        <v>0</v>
      </c>
      <c r="J1751" s="96"/>
      <c r="K1751" s="77"/>
      <c r="L1751" s="101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53"/>
      <c r="F1752" s="154"/>
      <c r="G1752" s="117"/>
      <c r="H1752" s="295"/>
      <c r="I1752" s="103">
        <f t="shared" si="139"/>
        <v>0</v>
      </c>
      <c r="J1752" s="96"/>
      <c r="K1752" s="77"/>
      <c r="L1752" s="101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53"/>
      <c r="F1753" s="154"/>
      <c r="G1753" s="117"/>
      <c r="H1753" s="295"/>
      <c r="I1753" s="103">
        <f t="shared" si="139"/>
        <v>0</v>
      </c>
      <c r="J1753" s="96"/>
      <c r="K1753" s="77"/>
      <c r="L1753" s="101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53"/>
      <c r="F1754" s="154"/>
      <c r="G1754" s="117"/>
      <c r="H1754" s="295"/>
      <c r="I1754" s="103">
        <f t="shared" si="139"/>
        <v>0</v>
      </c>
      <c r="J1754" s="96"/>
      <c r="K1754" s="77"/>
      <c r="L1754" s="101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53"/>
      <c r="F1755" s="154"/>
      <c r="G1755" s="117"/>
      <c r="H1755" s="295"/>
      <c r="I1755" s="103">
        <f t="shared" si="139"/>
        <v>0</v>
      </c>
      <c r="J1755" s="96"/>
      <c r="K1755" s="77"/>
      <c r="L1755" s="101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53"/>
      <c r="F1756" s="154"/>
      <c r="G1756" s="117"/>
      <c r="H1756" s="295"/>
      <c r="I1756" s="103">
        <f t="shared" si="139"/>
        <v>0</v>
      </c>
      <c r="J1756" s="96"/>
      <c r="K1756" s="77"/>
      <c r="L1756" s="101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53"/>
      <c r="F1757" s="154"/>
      <c r="G1757" s="117"/>
      <c r="H1757" s="295"/>
      <c r="I1757" s="103">
        <f t="shared" si="139"/>
        <v>0</v>
      </c>
      <c r="J1757" s="96"/>
      <c r="K1757" s="77"/>
      <c r="L1757" s="101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53"/>
      <c r="F1758" s="154"/>
      <c r="G1758" s="117"/>
      <c r="H1758" s="295"/>
      <c r="I1758" s="103">
        <f t="shared" si="139"/>
        <v>0</v>
      </c>
      <c r="J1758" s="96"/>
      <c r="K1758" s="77"/>
      <c r="L1758" s="101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53"/>
      <c r="F1759" s="154"/>
      <c r="G1759" s="117"/>
      <c r="H1759" s="295"/>
      <c r="I1759" s="103">
        <f t="shared" si="139"/>
        <v>0</v>
      </c>
      <c r="J1759" s="96"/>
      <c r="K1759" s="77"/>
      <c r="L1759" s="101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53"/>
      <c r="F1760" s="154"/>
      <c r="G1760" s="117"/>
      <c r="H1760" s="295"/>
      <c r="I1760" s="103">
        <f t="shared" si="139"/>
        <v>0</v>
      </c>
      <c r="J1760" s="96"/>
      <c r="K1760" s="77"/>
      <c r="L1760" s="101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53"/>
      <c r="F1761" s="154"/>
      <c r="G1761" s="117"/>
      <c r="H1761" s="295"/>
      <c r="I1761" s="103">
        <f t="shared" si="139"/>
        <v>0</v>
      </c>
      <c r="J1761" s="96"/>
      <c r="K1761" s="77"/>
      <c r="L1761" s="101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53"/>
      <c r="F1762" s="154"/>
      <c r="G1762" s="117"/>
      <c r="H1762" s="295"/>
      <c r="I1762" s="103">
        <f t="shared" si="139"/>
        <v>0</v>
      </c>
      <c r="J1762" s="96"/>
      <c r="K1762" s="77"/>
      <c r="L1762" s="101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53"/>
      <c r="F1763" s="154"/>
      <c r="G1763" s="117"/>
      <c r="H1763" s="295"/>
      <c r="I1763" s="103">
        <f t="shared" si="139"/>
        <v>0</v>
      </c>
      <c r="J1763" s="96"/>
      <c r="K1763" s="77"/>
      <c r="L1763" s="101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53"/>
      <c r="F1764" s="154"/>
      <c r="G1764" s="117"/>
      <c r="H1764" s="295"/>
      <c r="I1764" s="103">
        <f t="shared" si="139"/>
        <v>0</v>
      </c>
      <c r="J1764" s="96"/>
      <c r="K1764" s="77"/>
      <c r="L1764" s="101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53"/>
      <c r="F1765" s="154"/>
      <c r="G1765" s="117"/>
      <c r="H1765" s="295"/>
      <c r="I1765" s="103">
        <f t="shared" si="139"/>
        <v>0</v>
      </c>
      <c r="J1765" s="96"/>
      <c r="K1765" s="77"/>
      <c r="L1765" s="101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53"/>
      <c r="F1766" s="154"/>
      <c r="G1766" s="117"/>
      <c r="H1766" s="295"/>
      <c r="I1766" s="103">
        <f t="shared" si="139"/>
        <v>0</v>
      </c>
      <c r="J1766" s="96"/>
      <c r="K1766" s="77"/>
      <c r="L1766" s="101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53"/>
      <c r="F1767" s="154"/>
      <c r="G1767" s="117"/>
      <c r="H1767" s="295"/>
      <c r="I1767" s="103">
        <f t="shared" si="139"/>
        <v>0</v>
      </c>
      <c r="J1767" s="96"/>
      <c r="K1767" s="77"/>
      <c r="L1767" s="101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53"/>
      <c r="F1768" s="154"/>
      <c r="G1768" s="117"/>
      <c r="H1768" s="295"/>
      <c r="I1768" s="103">
        <f t="shared" si="139"/>
        <v>0</v>
      </c>
      <c r="J1768" s="96"/>
      <c r="K1768" s="77"/>
      <c r="L1768" s="101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53"/>
      <c r="F1769" s="154"/>
      <c r="G1769" s="117"/>
      <c r="H1769" s="295"/>
      <c r="I1769" s="103">
        <f t="shared" si="139"/>
        <v>0</v>
      </c>
      <c r="J1769" s="96"/>
      <c r="K1769" s="77"/>
      <c r="L1769" s="101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53"/>
      <c r="F1770" s="154"/>
      <c r="G1770" s="117"/>
      <c r="H1770" s="295"/>
      <c r="I1770" s="103">
        <f t="shared" si="139"/>
        <v>0</v>
      </c>
      <c r="J1770" s="96"/>
      <c r="K1770" s="77"/>
      <c r="L1770" s="101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53"/>
      <c r="F1771" s="154"/>
      <c r="G1771" s="117"/>
      <c r="H1771" s="295"/>
      <c r="I1771" s="103">
        <f t="shared" si="139"/>
        <v>0</v>
      </c>
      <c r="J1771" s="96"/>
      <c r="K1771" s="77"/>
      <c r="L1771" s="101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53"/>
      <c r="F1772" s="154"/>
      <c r="G1772" s="117"/>
      <c r="H1772" s="295"/>
      <c r="I1772" s="103">
        <f t="shared" si="139"/>
        <v>0</v>
      </c>
      <c r="J1772" s="96"/>
      <c r="K1772" s="77"/>
      <c r="L1772" s="101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53"/>
      <c r="F1773" s="154"/>
      <c r="G1773" s="117"/>
      <c r="H1773" s="295"/>
      <c r="I1773" s="103">
        <f t="shared" si="139"/>
        <v>0</v>
      </c>
      <c r="J1773" s="96"/>
      <c r="K1773" s="77"/>
      <c r="L1773" s="101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53"/>
      <c r="F1774" s="154"/>
      <c r="G1774" s="117"/>
      <c r="H1774" s="295"/>
      <c r="I1774" s="103">
        <f t="shared" si="139"/>
        <v>0</v>
      </c>
      <c r="J1774" s="96"/>
      <c r="K1774" s="77"/>
      <c r="L1774" s="101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53"/>
      <c r="F1775" s="154"/>
      <c r="G1775" s="117"/>
      <c r="H1775" s="295"/>
      <c r="I1775" s="103">
        <f t="shared" si="139"/>
        <v>0</v>
      </c>
      <c r="J1775" s="96"/>
      <c r="K1775" s="77"/>
      <c r="L1775" s="101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53"/>
      <c r="F1776" s="154"/>
      <c r="G1776" s="117"/>
      <c r="H1776" s="295"/>
      <c r="I1776" s="103">
        <f t="shared" si="139"/>
        <v>0</v>
      </c>
      <c r="J1776" s="96"/>
      <c r="K1776" s="77"/>
      <c r="L1776" s="101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53"/>
      <c r="F1777" s="154"/>
      <c r="G1777" s="117"/>
      <c r="H1777" s="295"/>
      <c r="I1777" s="103">
        <f t="shared" si="139"/>
        <v>0</v>
      </c>
      <c r="J1777" s="96"/>
      <c r="K1777" s="77"/>
      <c r="L1777" s="101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53"/>
      <c r="F1778" s="154"/>
      <c r="G1778" s="117"/>
      <c r="H1778" s="295"/>
      <c r="I1778" s="103">
        <f t="shared" si="139"/>
        <v>0</v>
      </c>
      <c r="J1778" s="96"/>
      <c r="K1778" s="77"/>
      <c r="L1778" s="101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53"/>
      <c r="F1779" s="154"/>
      <c r="G1779" s="117"/>
      <c r="H1779" s="295"/>
      <c r="I1779" s="103">
        <f t="shared" si="139"/>
        <v>0</v>
      </c>
      <c r="J1779" s="96"/>
      <c r="K1779" s="77"/>
      <c r="L1779" s="101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53"/>
      <c r="F1780" s="154"/>
      <c r="G1780" s="117"/>
      <c r="H1780" s="295"/>
      <c r="I1780" s="103">
        <f t="shared" si="139"/>
        <v>0</v>
      </c>
      <c r="J1780" s="96"/>
      <c r="K1780" s="77"/>
      <c r="L1780" s="101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53"/>
      <c r="F1781" s="154"/>
      <c r="G1781" s="117"/>
      <c r="H1781" s="295"/>
      <c r="I1781" s="103">
        <f t="shared" si="139"/>
        <v>0</v>
      </c>
      <c r="J1781" s="96"/>
      <c r="K1781" s="77"/>
      <c r="L1781" s="101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53"/>
      <c r="F1782" s="154"/>
      <c r="G1782" s="117"/>
      <c r="H1782" s="295"/>
      <c r="I1782" s="103">
        <f t="shared" si="139"/>
        <v>0</v>
      </c>
      <c r="J1782" s="96"/>
      <c r="K1782" s="77"/>
      <c r="L1782" s="101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53"/>
      <c r="F1783" s="154"/>
      <c r="G1783" s="117"/>
      <c r="H1783" s="295"/>
      <c r="I1783" s="103">
        <f t="shared" si="139"/>
        <v>0</v>
      </c>
      <c r="J1783" s="96"/>
      <c r="K1783" s="77"/>
      <c r="L1783" s="101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53"/>
      <c r="F1784" s="154"/>
      <c r="G1784" s="117"/>
      <c r="H1784" s="295"/>
      <c r="I1784" s="103">
        <f t="shared" si="139"/>
        <v>0</v>
      </c>
      <c r="J1784" s="96"/>
      <c r="K1784" s="77"/>
      <c r="L1784" s="101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53"/>
      <c r="F1785" s="154"/>
      <c r="G1785" s="117"/>
      <c r="H1785" s="295"/>
      <c r="I1785" s="103">
        <f t="shared" si="139"/>
        <v>0</v>
      </c>
      <c r="J1785" s="96"/>
      <c r="K1785" s="77"/>
      <c r="L1785" s="101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53"/>
      <c r="F1786" s="154"/>
      <c r="G1786" s="117"/>
      <c r="H1786" s="295"/>
      <c r="I1786" s="103">
        <f t="shared" si="139"/>
        <v>0</v>
      </c>
      <c r="J1786" s="96"/>
      <c r="K1786" s="77"/>
      <c r="L1786" s="101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53"/>
      <c r="F1787" s="154"/>
      <c r="G1787" s="117"/>
      <c r="H1787" s="295"/>
      <c r="I1787" s="103">
        <f t="shared" si="139"/>
        <v>0</v>
      </c>
      <c r="J1787" s="96"/>
      <c r="K1787" s="77"/>
      <c r="L1787" s="101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53"/>
      <c r="F1788" s="154"/>
      <c r="G1788" s="117"/>
      <c r="H1788" s="295"/>
      <c r="I1788" s="103">
        <f t="shared" si="139"/>
        <v>0</v>
      </c>
      <c r="J1788" s="96"/>
      <c r="K1788" s="77"/>
      <c r="L1788" s="101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53"/>
      <c r="F1789" s="154"/>
      <c r="G1789" s="117"/>
      <c r="H1789" s="295"/>
      <c r="I1789" s="103">
        <f t="shared" si="139"/>
        <v>0</v>
      </c>
      <c r="J1789" s="96"/>
      <c r="K1789" s="77"/>
      <c r="L1789" s="101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53"/>
      <c r="F1790" s="154"/>
      <c r="G1790" s="117"/>
      <c r="H1790" s="295"/>
      <c r="I1790" s="103">
        <f t="shared" si="139"/>
        <v>0</v>
      </c>
      <c r="J1790" s="96"/>
      <c r="K1790" s="77"/>
      <c r="L1790" s="101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53"/>
      <c r="F1791" s="154"/>
      <c r="G1791" s="117"/>
      <c r="H1791" s="295"/>
      <c r="I1791" s="103">
        <f t="shared" si="139"/>
        <v>0</v>
      </c>
      <c r="J1791" s="96"/>
      <c r="K1791" s="77"/>
      <c r="L1791" s="101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53"/>
      <c r="F1792" s="154"/>
      <c r="G1792" s="117"/>
      <c r="H1792" s="295"/>
      <c r="I1792" s="103">
        <f t="shared" si="139"/>
        <v>0</v>
      </c>
      <c r="J1792" s="96"/>
      <c r="K1792" s="77"/>
      <c r="L1792" s="101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53"/>
      <c r="F1793" s="154"/>
      <c r="G1793" s="117"/>
      <c r="H1793" s="295"/>
      <c r="I1793" s="103">
        <f t="shared" si="139"/>
        <v>0</v>
      </c>
      <c r="J1793" s="96"/>
      <c r="K1793" s="77"/>
      <c r="L1793" s="101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53"/>
      <c r="F1794" s="154"/>
      <c r="G1794" s="117"/>
      <c r="H1794" s="295"/>
      <c r="I1794" s="103">
        <f t="shared" si="139"/>
        <v>0</v>
      </c>
      <c r="J1794" s="96"/>
      <c r="K1794" s="77"/>
      <c r="L1794" s="101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53"/>
      <c r="F1795" s="154"/>
      <c r="G1795" s="117"/>
      <c r="H1795" s="295"/>
      <c r="I1795" s="103">
        <f t="shared" si="139"/>
        <v>0</v>
      </c>
      <c r="J1795" s="96"/>
      <c r="K1795" s="77"/>
      <c r="L1795" s="101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53"/>
      <c r="F1796" s="154"/>
      <c r="G1796" s="117"/>
      <c r="H1796" s="295"/>
      <c r="I1796" s="103">
        <f t="shared" si="139"/>
        <v>0</v>
      </c>
      <c r="J1796" s="96"/>
      <c r="K1796" s="77"/>
      <c r="L1796" s="101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53"/>
      <c r="F1797" s="154"/>
      <c r="G1797" s="117"/>
      <c r="H1797" s="295"/>
      <c r="I1797" s="103">
        <f t="shared" si="139"/>
        <v>0</v>
      </c>
      <c r="J1797" s="96"/>
      <c r="K1797" s="77"/>
      <c r="L1797" s="101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53"/>
      <c r="F1798" s="154"/>
      <c r="G1798" s="117"/>
      <c r="H1798" s="295"/>
      <c r="I1798" s="103">
        <f t="shared" si="139"/>
        <v>0</v>
      </c>
      <c r="J1798" s="96"/>
      <c r="K1798" s="77"/>
      <c r="L1798" s="101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53"/>
      <c r="F1799" s="154"/>
      <c r="G1799" s="117"/>
      <c r="H1799" s="295"/>
      <c r="I1799" s="103">
        <f t="shared" si="139"/>
        <v>0</v>
      </c>
      <c r="J1799" s="96"/>
      <c r="K1799" s="77"/>
      <c r="L1799" s="101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53"/>
      <c r="F1800" s="154"/>
      <c r="G1800" s="117"/>
      <c r="H1800" s="295"/>
      <c r="I1800" s="103">
        <f t="shared" ref="I1800:I1863" si="144">IF(H1800="",0,IF(VLOOKUP(H1800,會計科目表,2,FALSE)="Y",VLOOKUP(H1800,會計科目表,3,FALSE),"●此項目尚未啟用"))</f>
        <v>0</v>
      </c>
      <c r="J1800" s="96"/>
      <c r="K1800" s="77"/>
      <c r="L1800" s="101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53"/>
      <c r="F1801" s="154"/>
      <c r="G1801" s="117"/>
      <c r="H1801" s="295"/>
      <c r="I1801" s="103">
        <f t="shared" si="144"/>
        <v>0</v>
      </c>
      <c r="J1801" s="96"/>
      <c r="K1801" s="77"/>
      <c r="L1801" s="101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53"/>
      <c r="F1802" s="154"/>
      <c r="G1802" s="117"/>
      <c r="H1802" s="295"/>
      <c r="I1802" s="103">
        <f t="shared" si="144"/>
        <v>0</v>
      </c>
      <c r="J1802" s="96"/>
      <c r="K1802" s="77"/>
      <c r="L1802" s="101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53"/>
      <c r="F1803" s="154"/>
      <c r="G1803" s="117"/>
      <c r="H1803" s="295"/>
      <c r="I1803" s="103">
        <f t="shared" si="144"/>
        <v>0</v>
      </c>
      <c r="J1803" s="96"/>
      <c r="K1803" s="77"/>
      <c r="L1803" s="101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53"/>
      <c r="F1804" s="154"/>
      <c r="G1804" s="117"/>
      <c r="H1804" s="295"/>
      <c r="I1804" s="103">
        <f t="shared" si="144"/>
        <v>0</v>
      </c>
      <c r="J1804" s="96"/>
      <c r="K1804" s="77"/>
      <c r="L1804" s="101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53"/>
      <c r="F1805" s="154"/>
      <c r="G1805" s="117"/>
      <c r="H1805" s="295"/>
      <c r="I1805" s="103">
        <f t="shared" si="144"/>
        <v>0</v>
      </c>
      <c r="J1805" s="96"/>
      <c r="K1805" s="77"/>
      <c r="L1805" s="101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53"/>
      <c r="F1806" s="154"/>
      <c r="G1806" s="117"/>
      <c r="H1806" s="295"/>
      <c r="I1806" s="103">
        <f t="shared" si="144"/>
        <v>0</v>
      </c>
      <c r="J1806" s="96"/>
      <c r="K1806" s="77"/>
      <c r="L1806" s="101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53"/>
      <c r="F1807" s="154"/>
      <c r="G1807" s="117"/>
      <c r="H1807" s="295"/>
      <c r="I1807" s="103">
        <f t="shared" si="144"/>
        <v>0</v>
      </c>
      <c r="J1807" s="96"/>
      <c r="K1807" s="77"/>
      <c r="L1807" s="101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53"/>
      <c r="F1808" s="154"/>
      <c r="G1808" s="117"/>
      <c r="H1808" s="295"/>
      <c r="I1808" s="103">
        <f t="shared" si="144"/>
        <v>0</v>
      </c>
      <c r="J1808" s="96"/>
      <c r="K1808" s="77"/>
      <c r="L1808" s="101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53"/>
      <c r="F1809" s="154"/>
      <c r="G1809" s="117"/>
      <c r="H1809" s="295"/>
      <c r="I1809" s="103">
        <f t="shared" si="144"/>
        <v>0</v>
      </c>
      <c r="J1809" s="96"/>
      <c r="K1809" s="77"/>
      <c r="L1809" s="101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53"/>
      <c r="F1810" s="154"/>
      <c r="G1810" s="117"/>
      <c r="H1810" s="295"/>
      <c r="I1810" s="103">
        <f t="shared" si="144"/>
        <v>0</v>
      </c>
      <c r="J1810" s="96"/>
      <c r="K1810" s="77"/>
      <c r="L1810" s="101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53"/>
      <c r="F1811" s="154"/>
      <c r="G1811" s="117"/>
      <c r="H1811" s="295"/>
      <c r="I1811" s="103">
        <f t="shared" si="144"/>
        <v>0</v>
      </c>
      <c r="J1811" s="96"/>
      <c r="K1811" s="77"/>
      <c r="L1811" s="101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53"/>
      <c r="F1812" s="154"/>
      <c r="G1812" s="117"/>
      <c r="H1812" s="295"/>
      <c r="I1812" s="103">
        <f t="shared" si="144"/>
        <v>0</v>
      </c>
      <c r="J1812" s="96"/>
      <c r="K1812" s="77"/>
      <c r="L1812" s="101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53"/>
      <c r="F1813" s="154"/>
      <c r="G1813" s="117"/>
      <c r="H1813" s="295"/>
      <c r="I1813" s="103">
        <f t="shared" si="144"/>
        <v>0</v>
      </c>
      <c r="J1813" s="96"/>
      <c r="K1813" s="77"/>
      <c r="L1813" s="101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53"/>
      <c r="F1814" s="154"/>
      <c r="G1814" s="117"/>
      <c r="H1814" s="295"/>
      <c r="I1814" s="103">
        <f t="shared" si="144"/>
        <v>0</v>
      </c>
      <c r="J1814" s="96"/>
      <c r="K1814" s="77"/>
      <c r="L1814" s="101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53"/>
      <c r="F1815" s="154"/>
      <c r="G1815" s="117"/>
      <c r="H1815" s="295"/>
      <c r="I1815" s="103">
        <f t="shared" si="144"/>
        <v>0</v>
      </c>
      <c r="J1815" s="96"/>
      <c r="K1815" s="77"/>
      <c r="L1815" s="101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53"/>
      <c r="F1816" s="154"/>
      <c r="G1816" s="117"/>
      <c r="H1816" s="295"/>
      <c r="I1816" s="103">
        <f t="shared" si="144"/>
        <v>0</v>
      </c>
      <c r="J1816" s="96"/>
      <c r="K1816" s="77"/>
      <c r="L1816" s="101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53"/>
      <c r="F1817" s="154"/>
      <c r="G1817" s="117"/>
      <c r="H1817" s="295"/>
      <c r="I1817" s="103">
        <f t="shared" si="144"/>
        <v>0</v>
      </c>
      <c r="J1817" s="96"/>
      <c r="K1817" s="77"/>
      <c r="L1817" s="101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53"/>
      <c r="F1818" s="154"/>
      <c r="G1818" s="117"/>
      <c r="H1818" s="295"/>
      <c r="I1818" s="103">
        <f t="shared" si="144"/>
        <v>0</v>
      </c>
      <c r="J1818" s="96"/>
      <c r="K1818" s="77"/>
      <c r="L1818" s="101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53"/>
      <c r="F1819" s="154"/>
      <c r="G1819" s="117"/>
      <c r="H1819" s="295"/>
      <c r="I1819" s="103">
        <f t="shared" si="144"/>
        <v>0</v>
      </c>
      <c r="J1819" s="96"/>
      <c r="K1819" s="77"/>
      <c r="L1819" s="101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53"/>
      <c r="F1820" s="154"/>
      <c r="G1820" s="117"/>
      <c r="H1820" s="295"/>
      <c r="I1820" s="103">
        <f t="shared" si="144"/>
        <v>0</v>
      </c>
      <c r="J1820" s="96"/>
      <c r="K1820" s="77"/>
      <c r="L1820" s="101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53"/>
      <c r="F1821" s="154"/>
      <c r="G1821" s="117"/>
      <c r="H1821" s="295"/>
      <c r="I1821" s="103">
        <f t="shared" si="144"/>
        <v>0</v>
      </c>
      <c r="J1821" s="96"/>
      <c r="K1821" s="77"/>
      <c r="L1821" s="101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53"/>
      <c r="F1822" s="154"/>
      <c r="G1822" s="117"/>
      <c r="H1822" s="295"/>
      <c r="I1822" s="103">
        <f t="shared" si="144"/>
        <v>0</v>
      </c>
      <c r="J1822" s="96"/>
      <c r="K1822" s="77"/>
      <c r="L1822" s="101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53"/>
      <c r="F1823" s="154"/>
      <c r="G1823" s="117"/>
      <c r="H1823" s="295"/>
      <c r="I1823" s="103">
        <f t="shared" si="144"/>
        <v>0</v>
      </c>
      <c r="J1823" s="96"/>
      <c r="K1823" s="77"/>
      <c r="L1823" s="101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53"/>
      <c r="F1824" s="154"/>
      <c r="G1824" s="117"/>
      <c r="H1824" s="295"/>
      <c r="I1824" s="103">
        <f t="shared" si="144"/>
        <v>0</v>
      </c>
      <c r="J1824" s="96"/>
      <c r="K1824" s="77"/>
      <c r="L1824" s="101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53"/>
      <c r="F1825" s="154"/>
      <c r="G1825" s="117"/>
      <c r="H1825" s="295"/>
      <c r="I1825" s="103">
        <f t="shared" si="144"/>
        <v>0</v>
      </c>
      <c r="J1825" s="96"/>
      <c r="K1825" s="77"/>
      <c r="L1825" s="101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53"/>
      <c r="F1826" s="154"/>
      <c r="G1826" s="117"/>
      <c r="H1826" s="295"/>
      <c r="I1826" s="103">
        <f t="shared" si="144"/>
        <v>0</v>
      </c>
      <c r="J1826" s="96"/>
      <c r="K1826" s="77"/>
      <c r="L1826" s="101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53"/>
      <c r="F1827" s="154"/>
      <c r="G1827" s="117"/>
      <c r="H1827" s="295"/>
      <c r="I1827" s="103">
        <f t="shared" si="144"/>
        <v>0</v>
      </c>
      <c r="J1827" s="96"/>
      <c r="K1827" s="77"/>
      <c r="L1827" s="101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53"/>
      <c r="F1828" s="154"/>
      <c r="G1828" s="117"/>
      <c r="H1828" s="295"/>
      <c r="I1828" s="103">
        <f t="shared" si="144"/>
        <v>0</v>
      </c>
      <c r="J1828" s="96"/>
      <c r="K1828" s="77"/>
      <c r="L1828" s="101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53"/>
      <c r="F1829" s="154"/>
      <c r="G1829" s="117"/>
      <c r="H1829" s="295"/>
      <c r="I1829" s="103">
        <f t="shared" si="144"/>
        <v>0</v>
      </c>
      <c r="J1829" s="96"/>
      <c r="K1829" s="77"/>
      <c r="L1829" s="101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53"/>
      <c r="F1830" s="154"/>
      <c r="G1830" s="117"/>
      <c r="H1830" s="295"/>
      <c r="I1830" s="103">
        <f t="shared" si="144"/>
        <v>0</v>
      </c>
      <c r="J1830" s="96"/>
      <c r="K1830" s="77"/>
      <c r="L1830" s="101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53"/>
      <c r="F1831" s="154"/>
      <c r="G1831" s="117"/>
      <c r="H1831" s="295"/>
      <c r="I1831" s="103">
        <f t="shared" si="144"/>
        <v>0</v>
      </c>
      <c r="J1831" s="96"/>
      <c r="K1831" s="77"/>
      <c r="L1831" s="101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53"/>
      <c r="F1832" s="154"/>
      <c r="G1832" s="117"/>
      <c r="H1832" s="295"/>
      <c r="I1832" s="103">
        <f t="shared" si="144"/>
        <v>0</v>
      </c>
      <c r="J1832" s="96"/>
      <c r="K1832" s="77"/>
      <c r="L1832" s="101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53"/>
      <c r="F1833" s="154"/>
      <c r="G1833" s="117"/>
      <c r="H1833" s="295"/>
      <c r="I1833" s="103">
        <f t="shared" si="144"/>
        <v>0</v>
      </c>
      <c r="J1833" s="96"/>
      <c r="K1833" s="77"/>
      <c r="L1833" s="101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53"/>
      <c r="F1834" s="154"/>
      <c r="G1834" s="117"/>
      <c r="H1834" s="295"/>
      <c r="I1834" s="103">
        <f t="shared" si="144"/>
        <v>0</v>
      </c>
      <c r="J1834" s="96"/>
      <c r="K1834" s="77"/>
      <c r="L1834" s="101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53"/>
      <c r="F1835" s="154"/>
      <c r="G1835" s="117"/>
      <c r="H1835" s="295"/>
      <c r="I1835" s="103">
        <f t="shared" si="144"/>
        <v>0</v>
      </c>
      <c r="J1835" s="96"/>
      <c r="K1835" s="77"/>
      <c r="L1835" s="101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53"/>
      <c r="F1836" s="154"/>
      <c r="G1836" s="117"/>
      <c r="H1836" s="295"/>
      <c r="I1836" s="103">
        <f t="shared" si="144"/>
        <v>0</v>
      </c>
      <c r="J1836" s="96"/>
      <c r="K1836" s="77"/>
      <c r="L1836" s="101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53"/>
      <c r="F1837" s="154"/>
      <c r="G1837" s="117"/>
      <c r="H1837" s="295"/>
      <c r="I1837" s="103">
        <f t="shared" si="144"/>
        <v>0</v>
      </c>
      <c r="J1837" s="96"/>
      <c r="K1837" s="77"/>
      <c r="L1837" s="101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53"/>
      <c r="F1838" s="154"/>
      <c r="G1838" s="117"/>
      <c r="H1838" s="295"/>
      <c r="I1838" s="103">
        <f t="shared" si="144"/>
        <v>0</v>
      </c>
      <c r="J1838" s="96"/>
      <c r="K1838" s="77"/>
      <c r="L1838" s="101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53"/>
      <c r="F1839" s="154"/>
      <c r="G1839" s="117"/>
      <c r="H1839" s="295"/>
      <c r="I1839" s="103">
        <f t="shared" si="144"/>
        <v>0</v>
      </c>
      <c r="J1839" s="96"/>
      <c r="K1839" s="77"/>
      <c r="L1839" s="101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53"/>
      <c r="F1840" s="154"/>
      <c r="G1840" s="117"/>
      <c r="H1840" s="295"/>
      <c r="I1840" s="103">
        <f t="shared" si="144"/>
        <v>0</v>
      </c>
      <c r="J1840" s="96"/>
      <c r="K1840" s="77"/>
      <c r="L1840" s="101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53"/>
      <c r="F1841" s="154"/>
      <c r="G1841" s="117"/>
      <c r="H1841" s="295"/>
      <c r="I1841" s="103">
        <f t="shared" si="144"/>
        <v>0</v>
      </c>
      <c r="J1841" s="96"/>
      <c r="K1841" s="77"/>
      <c r="L1841" s="101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53"/>
      <c r="F1842" s="154"/>
      <c r="G1842" s="117"/>
      <c r="H1842" s="295"/>
      <c r="I1842" s="103">
        <f t="shared" si="144"/>
        <v>0</v>
      </c>
      <c r="J1842" s="96"/>
      <c r="K1842" s="77"/>
      <c r="L1842" s="101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53"/>
      <c r="F1843" s="154"/>
      <c r="G1843" s="117"/>
      <c r="H1843" s="295"/>
      <c r="I1843" s="103">
        <f t="shared" si="144"/>
        <v>0</v>
      </c>
      <c r="J1843" s="96"/>
      <c r="K1843" s="77"/>
      <c r="L1843" s="101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53"/>
      <c r="F1844" s="154"/>
      <c r="G1844" s="117"/>
      <c r="H1844" s="295"/>
      <c r="I1844" s="103">
        <f t="shared" si="144"/>
        <v>0</v>
      </c>
      <c r="J1844" s="96"/>
      <c r="K1844" s="77"/>
      <c r="L1844" s="101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53"/>
      <c r="F1845" s="154"/>
      <c r="G1845" s="117"/>
      <c r="H1845" s="295"/>
      <c r="I1845" s="103">
        <f t="shared" si="144"/>
        <v>0</v>
      </c>
      <c r="J1845" s="96"/>
      <c r="K1845" s="77"/>
      <c r="L1845" s="101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53"/>
      <c r="F1846" s="154"/>
      <c r="G1846" s="117"/>
      <c r="H1846" s="295"/>
      <c r="I1846" s="103">
        <f t="shared" si="144"/>
        <v>0</v>
      </c>
      <c r="J1846" s="96"/>
      <c r="K1846" s="77"/>
      <c r="L1846" s="101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53"/>
      <c r="F1847" s="154"/>
      <c r="G1847" s="117"/>
      <c r="H1847" s="295"/>
      <c r="I1847" s="103">
        <f t="shared" si="144"/>
        <v>0</v>
      </c>
      <c r="J1847" s="96"/>
      <c r="K1847" s="77"/>
      <c r="L1847" s="101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53"/>
      <c r="F1848" s="154"/>
      <c r="G1848" s="117"/>
      <c r="H1848" s="295"/>
      <c r="I1848" s="103">
        <f t="shared" si="144"/>
        <v>0</v>
      </c>
      <c r="J1848" s="96"/>
      <c r="K1848" s="77"/>
      <c r="L1848" s="101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53"/>
      <c r="F1849" s="154"/>
      <c r="G1849" s="117"/>
      <c r="H1849" s="295"/>
      <c r="I1849" s="103">
        <f t="shared" si="144"/>
        <v>0</v>
      </c>
      <c r="J1849" s="96"/>
      <c r="K1849" s="77"/>
      <c r="L1849" s="101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53"/>
      <c r="F1850" s="154"/>
      <c r="G1850" s="117"/>
      <c r="H1850" s="295"/>
      <c r="I1850" s="103">
        <f t="shared" si="144"/>
        <v>0</v>
      </c>
      <c r="J1850" s="96"/>
      <c r="K1850" s="77"/>
      <c r="L1850" s="101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53"/>
      <c r="F1851" s="154"/>
      <c r="G1851" s="117"/>
      <c r="H1851" s="295"/>
      <c r="I1851" s="103">
        <f t="shared" si="144"/>
        <v>0</v>
      </c>
      <c r="J1851" s="96"/>
      <c r="K1851" s="77"/>
      <c r="L1851" s="101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53"/>
      <c r="F1852" s="154"/>
      <c r="G1852" s="117"/>
      <c r="H1852" s="295"/>
      <c r="I1852" s="103">
        <f t="shared" si="144"/>
        <v>0</v>
      </c>
      <c r="J1852" s="96"/>
      <c r="K1852" s="77"/>
      <c r="L1852" s="101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53"/>
      <c r="F1853" s="154"/>
      <c r="G1853" s="117"/>
      <c r="H1853" s="295"/>
      <c r="I1853" s="103">
        <f t="shared" si="144"/>
        <v>0</v>
      </c>
      <c r="J1853" s="96"/>
      <c r="K1853" s="77"/>
      <c r="L1853" s="101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53"/>
      <c r="F1854" s="154"/>
      <c r="G1854" s="117"/>
      <c r="H1854" s="295"/>
      <c r="I1854" s="103">
        <f t="shared" si="144"/>
        <v>0</v>
      </c>
      <c r="J1854" s="96"/>
      <c r="K1854" s="77"/>
      <c r="L1854" s="101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53"/>
      <c r="F1855" s="154"/>
      <c r="G1855" s="117"/>
      <c r="H1855" s="295"/>
      <c r="I1855" s="103">
        <f t="shared" si="144"/>
        <v>0</v>
      </c>
      <c r="J1855" s="96"/>
      <c r="K1855" s="77"/>
      <c r="L1855" s="101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53"/>
      <c r="F1856" s="154"/>
      <c r="G1856" s="117"/>
      <c r="H1856" s="295"/>
      <c r="I1856" s="103">
        <f t="shared" si="144"/>
        <v>0</v>
      </c>
      <c r="J1856" s="96"/>
      <c r="K1856" s="77"/>
      <c r="L1856" s="101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53"/>
      <c r="F1857" s="154"/>
      <c r="G1857" s="117"/>
      <c r="H1857" s="295"/>
      <c r="I1857" s="103">
        <f t="shared" si="144"/>
        <v>0</v>
      </c>
      <c r="J1857" s="96"/>
      <c r="K1857" s="77"/>
      <c r="L1857" s="101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53"/>
      <c r="F1858" s="154"/>
      <c r="G1858" s="117"/>
      <c r="H1858" s="295"/>
      <c r="I1858" s="103">
        <f t="shared" si="144"/>
        <v>0</v>
      </c>
      <c r="J1858" s="96"/>
      <c r="K1858" s="77"/>
      <c r="L1858" s="101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53"/>
      <c r="F1859" s="154"/>
      <c r="G1859" s="117"/>
      <c r="H1859" s="295"/>
      <c r="I1859" s="103">
        <f t="shared" si="144"/>
        <v>0</v>
      </c>
      <c r="J1859" s="96"/>
      <c r="K1859" s="77"/>
      <c r="L1859" s="101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53"/>
      <c r="F1860" s="154"/>
      <c r="G1860" s="117"/>
      <c r="H1860" s="295"/>
      <c r="I1860" s="103">
        <f t="shared" si="144"/>
        <v>0</v>
      </c>
      <c r="J1860" s="96"/>
      <c r="K1860" s="77"/>
      <c r="L1860" s="101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53"/>
      <c r="F1861" s="154"/>
      <c r="G1861" s="117"/>
      <c r="H1861" s="295"/>
      <c r="I1861" s="103">
        <f t="shared" si="144"/>
        <v>0</v>
      </c>
      <c r="J1861" s="96"/>
      <c r="K1861" s="77"/>
      <c r="L1861" s="101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53"/>
      <c r="F1862" s="154"/>
      <c r="G1862" s="117"/>
      <c r="H1862" s="295"/>
      <c r="I1862" s="103">
        <f t="shared" si="144"/>
        <v>0</v>
      </c>
      <c r="J1862" s="96"/>
      <c r="K1862" s="77"/>
      <c r="L1862" s="101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53"/>
      <c r="F1863" s="154"/>
      <c r="G1863" s="117"/>
      <c r="H1863" s="295"/>
      <c r="I1863" s="103">
        <f t="shared" si="144"/>
        <v>0</v>
      </c>
      <c r="J1863" s="96"/>
      <c r="K1863" s="77"/>
      <c r="L1863" s="101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53"/>
      <c r="F1864" s="154"/>
      <c r="G1864" s="117"/>
      <c r="H1864" s="295"/>
      <c r="I1864" s="103">
        <f t="shared" ref="I1864:I1927" si="149">IF(H1864="",0,IF(VLOOKUP(H1864,會計科目表,2,FALSE)="Y",VLOOKUP(H1864,會計科目表,3,FALSE),"●此項目尚未啟用"))</f>
        <v>0</v>
      </c>
      <c r="J1864" s="96"/>
      <c r="K1864" s="77"/>
      <c r="L1864" s="101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53"/>
      <c r="F1865" s="154"/>
      <c r="G1865" s="117"/>
      <c r="H1865" s="295"/>
      <c r="I1865" s="103">
        <f t="shared" si="149"/>
        <v>0</v>
      </c>
      <c r="J1865" s="96"/>
      <c r="K1865" s="77"/>
      <c r="L1865" s="101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53"/>
      <c r="F1866" s="154"/>
      <c r="G1866" s="117"/>
      <c r="H1866" s="295"/>
      <c r="I1866" s="103">
        <f t="shared" si="149"/>
        <v>0</v>
      </c>
      <c r="J1866" s="96"/>
      <c r="K1866" s="77"/>
      <c r="L1866" s="101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53"/>
      <c r="F1867" s="154"/>
      <c r="G1867" s="117"/>
      <c r="H1867" s="295"/>
      <c r="I1867" s="103">
        <f t="shared" si="149"/>
        <v>0</v>
      </c>
      <c r="J1867" s="96"/>
      <c r="K1867" s="77"/>
      <c r="L1867" s="101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53"/>
      <c r="F1868" s="154"/>
      <c r="G1868" s="117"/>
      <c r="H1868" s="295"/>
      <c r="I1868" s="103">
        <f t="shared" si="149"/>
        <v>0</v>
      </c>
      <c r="J1868" s="96"/>
      <c r="K1868" s="77"/>
      <c r="L1868" s="101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53"/>
      <c r="F1869" s="154"/>
      <c r="G1869" s="117"/>
      <c r="H1869" s="295"/>
      <c r="I1869" s="103">
        <f t="shared" si="149"/>
        <v>0</v>
      </c>
      <c r="J1869" s="96"/>
      <c r="K1869" s="77"/>
      <c r="L1869" s="101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53"/>
      <c r="F1870" s="154"/>
      <c r="G1870" s="117"/>
      <c r="H1870" s="295"/>
      <c r="I1870" s="103">
        <f t="shared" si="149"/>
        <v>0</v>
      </c>
      <c r="J1870" s="96"/>
      <c r="K1870" s="77"/>
      <c r="L1870" s="101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53"/>
      <c r="F1871" s="154"/>
      <c r="G1871" s="117"/>
      <c r="H1871" s="295"/>
      <c r="I1871" s="103">
        <f t="shared" si="149"/>
        <v>0</v>
      </c>
      <c r="J1871" s="96"/>
      <c r="K1871" s="77"/>
      <c r="L1871" s="101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53"/>
      <c r="F1872" s="154"/>
      <c r="G1872" s="117"/>
      <c r="H1872" s="295"/>
      <c r="I1872" s="103">
        <f t="shared" si="149"/>
        <v>0</v>
      </c>
      <c r="J1872" s="96"/>
      <c r="K1872" s="77"/>
      <c r="L1872" s="101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53"/>
      <c r="F1873" s="154"/>
      <c r="G1873" s="117"/>
      <c r="H1873" s="295"/>
      <c r="I1873" s="103">
        <f t="shared" si="149"/>
        <v>0</v>
      </c>
      <c r="J1873" s="96"/>
      <c r="K1873" s="77"/>
      <c r="L1873" s="101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53"/>
      <c r="F1874" s="154"/>
      <c r="G1874" s="117"/>
      <c r="H1874" s="295"/>
      <c r="I1874" s="103">
        <f t="shared" si="149"/>
        <v>0</v>
      </c>
      <c r="J1874" s="96"/>
      <c r="K1874" s="77"/>
      <c r="L1874" s="101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53"/>
      <c r="F1875" s="154"/>
      <c r="G1875" s="117"/>
      <c r="H1875" s="295"/>
      <c r="I1875" s="103">
        <f t="shared" si="149"/>
        <v>0</v>
      </c>
      <c r="J1875" s="96"/>
      <c r="K1875" s="77"/>
      <c r="L1875" s="101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53"/>
      <c r="F1876" s="154"/>
      <c r="G1876" s="117"/>
      <c r="H1876" s="295"/>
      <c r="I1876" s="103">
        <f t="shared" si="149"/>
        <v>0</v>
      </c>
      <c r="J1876" s="96"/>
      <c r="K1876" s="77"/>
      <c r="L1876" s="101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53"/>
      <c r="F1877" s="154"/>
      <c r="G1877" s="117"/>
      <c r="H1877" s="295"/>
      <c r="I1877" s="103">
        <f t="shared" si="149"/>
        <v>0</v>
      </c>
      <c r="J1877" s="96"/>
      <c r="K1877" s="77"/>
      <c r="L1877" s="101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53"/>
      <c r="F1878" s="154"/>
      <c r="G1878" s="117"/>
      <c r="H1878" s="295"/>
      <c r="I1878" s="103">
        <f t="shared" si="149"/>
        <v>0</v>
      </c>
      <c r="J1878" s="96"/>
      <c r="K1878" s="77"/>
      <c r="L1878" s="101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53"/>
      <c r="F1879" s="154"/>
      <c r="G1879" s="117"/>
      <c r="H1879" s="295"/>
      <c r="I1879" s="103">
        <f t="shared" si="149"/>
        <v>0</v>
      </c>
      <c r="J1879" s="96"/>
      <c r="K1879" s="77"/>
      <c r="L1879" s="101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53"/>
      <c r="F1880" s="154"/>
      <c r="G1880" s="117"/>
      <c r="H1880" s="295"/>
      <c r="I1880" s="103">
        <f t="shared" si="149"/>
        <v>0</v>
      </c>
      <c r="J1880" s="96"/>
      <c r="K1880" s="77"/>
      <c r="L1880" s="101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53"/>
      <c r="F1881" s="154"/>
      <c r="G1881" s="117"/>
      <c r="H1881" s="295"/>
      <c r="I1881" s="103">
        <f t="shared" si="149"/>
        <v>0</v>
      </c>
      <c r="J1881" s="96"/>
      <c r="K1881" s="77"/>
      <c r="L1881" s="101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53"/>
      <c r="F1882" s="154"/>
      <c r="G1882" s="117"/>
      <c r="H1882" s="295"/>
      <c r="I1882" s="103">
        <f t="shared" si="149"/>
        <v>0</v>
      </c>
      <c r="J1882" s="96"/>
      <c r="K1882" s="77"/>
      <c r="L1882" s="101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53"/>
      <c r="F1883" s="154"/>
      <c r="G1883" s="117"/>
      <c r="H1883" s="295"/>
      <c r="I1883" s="103">
        <f t="shared" si="149"/>
        <v>0</v>
      </c>
      <c r="J1883" s="96"/>
      <c r="K1883" s="77"/>
      <c r="L1883" s="101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53"/>
      <c r="F1884" s="154"/>
      <c r="G1884" s="117"/>
      <c r="H1884" s="295"/>
      <c r="I1884" s="103">
        <f t="shared" si="149"/>
        <v>0</v>
      </c>
      <c r="J1884" s="96"/>
      <c r="K1884" s="77"/>
      <c r="L1884" s="101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53"/>
      <c r="F1885" s="154"/>
      <c r="G1885" s="117"/>
      <c r="H1885" s="295"/>
      <c r="I1885" s="103">
        <f t="shared" si="149"/>
        <v>0</v>
      </c>
      <c r="J1885" s="96"/>
      <c r="K1885" s="77"/>
      <c r="L1885" s="101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53"/>
      <c r="F1886" s="154"/>
      <c r="G1886" s="117"/>
      <c r="H1886" s="295"/>
      <c r="I1886" s="103">
        <f t="shared" si="149"/>
        <v>0</v>
      </c>
      <c r="J1886" s="96"/>
      <c r="K1886" s="77"/>
      <c r="L1886" s="101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53"/>
      <c r="F1887" s="154"/>
      <c r="G1887" s="117"/>
      <c r="H1887" s="295"/>
      <c r="I1887" s="103">
        <f t="shared" si="149"/>
        <v>0</v>
      </c>
      <c r="J1887" s="96"/>
      <c r="K1887" s="77"/>
      <c r="L1887" s="101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53"/>
      <c r="F1888" s="154"/>
      <c r="G1888" s="117"/>
      <c r="H1888" s="295"/>
      <c r="I1888" s="103">
        <f t="shared" si="149"/>
        <v>0</v>
      </c>
      <c r="J1888" s="96"/>
      <c r="K1888" s="77"/>
      <c r="L1888" s="101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53"/>
      <c r="F1889" s="154"/>
      <c r="G1889" s="117"/>
      <c r="H1889" s="295"/>
      <c r="I1889" s="103">
        <f t="shared" si="149"/>
        <v>0</v>
      </c>
      <c r="J1889" s="96"/>
      <c r="K1889" s="77"/>
      <c r="L1889" s="101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53"/>
      <c r="F1890" s="154"/>
      <c r="G1890" s="117"/>
      <c r="H1890" s="295"/>
      <c r="I1890" s="103">
        <f t="shared" si="149"/>
        <v>0</v>
      </c>
      <c r="J1890" s="96"/>
      <c r="K1890" s="77"/>
      <c r="L1890" s="101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53"/>
      <c r="F1891" s="154"/>
      <c r="G1891" s="117"/>
      <c r="H1891" s="295"/>
      <c r="I1891" s="103">
        <f t="shared" si="149"/>
        <v>0</v>
      </c>
      <c r="J1891" s="96"/>
      <c r="K1891" s="77"/>
      <c r="L1891" s="101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53"/>
      <c r="F1892" s="154"/>
      <c r="G1892" s="117"/>
      <c r="H1892" s="295"/>
      <c r="I1892" s="103">
        <f t="shared" si="149"/>
        <v>0</v>
      </c>
      <c r="J1892" s="96"/>
      <c r="K1892" s="77"/>
      <c r="L1892" s="101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53"/>
      <c r="F1893" s="154"/>
      <c r="G1893" s="117"/>
      <c r="H1893" s="295"/>
      <c r="I1893" s="103">
        <f t="shared" si="149"/>
        <v>0</v>
      </c>
      <c r="J1893" s="96"/>
      <c r="K1893" s="77"/>
      <c r="L1893" s="101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53"/>
      <c r="F1894" s="154"/>
      <c r="G1894" s="117"/>
      <c r="H1894" s="295"/>
      <c r="I1894" s="103">
        <f t="shared" si="149"/>
        <v>0</v>
      </c>
      <c r="J1894" s="96"/>
      <c r="K1894" s="77"/>
      <c r="L1894" s="101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53"/>
      <c r="F1895" s="154"/>
      <c r="G1895" s="117"/>
      <c r="H1895" s="295"/>
      <c r="I1895" s="103">
        <f t="shared" si="149"/>
        <v>0</v>
      </c>
      <c r="J1895" s="96"/>
      <c r="K1895" s="77"/>
      <c r="L1895" s="101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53"/>
      <c r="F1896" s="154"/>
      <c r="G1896" s="117"/>
      <c r="H1896" s="295"/>
      <c r="I1896" s="103">
        <f t="shared" si="149"/>
        <v>0</v>
      </c>
      <c r="J1896" s="96"/>
      <c r="K1896" s="77"/>
      <c r="L1896" s="101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53"/>
      <c r="F1897" s="154"/>
      <c r="G1897" s="117"/>
      <c r="H1897" s="295"/>
      <c r="I1897" s="103">
        <f t="shared" si="149"/>
        <v>0</v>
      </c>
      <c r="J1897" s="96"/>
      <c r="K1897" s="77"/>
      <c r="L1897" s="101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53"/>
      <c r="F1898" s="154"/>
      <c r="G1898" s="117"/>
      <c r="H1898" s="295"/>
      <c r="I1898" s="103">
        <f t="shared" si="149"/>
        <v>0</v>
      </c>
      <c r="J1898" s="96"/>
      <c r="K1898" s="77"/>
      <c r="L1898" s="101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53"/>
      <c r="F1899" s="154"/>
      <c r="G1899" s="117"/>
      <c r="H1899" s="295"/>
      <c r="I1899" s="103">
        <f t="shared" si="149"/>
        <v>0</v>
      </c>
      <c r="J1899" s="96"/>
      <c r="K1899" s="77"/>
      <c r="L1899" s="101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53"/>
      <c r="F1900" s="154"/>
      <c r="G1900" s="117"/>
      <c r="H1900" s="295"/>
      <c r="I1900" s="103">
        <f t="shared" si="149"/>
        <v>0</v>
      </c>
      <c r="J1900" s="96"/>
      <c r="K1900" s="77"/>
      <c r="L1900" s="101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53"/>
      <c r="F1901" s="154"/>
      <c r="G1901" s="117"/>
      <c r="H1901" s="295"/>
      <c r="I1901" s="103">
        <f t="shared" si="149"/>
        <v>0</v>
      </c>
      <c r="J1901" s="96"/>
      <c r="K1901" s="77"/>
      <c r="L1901" s="101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53"/>
      <c r="F1902" s="154"/>
      <c r="G1902" s="117"/>
      <c r="H1902" s="295"/>
      <c r="I1902" s="103">
        <f t="shared" si="149"/>
        <v>0</v>
      </c>
      <c r="J1902" s="96"/>
      <c r="K1902" s="77"/>
      <c r="L1902" s="101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53"/>
      <c r="F1903" s="154"/>
      <c r="G1903" s="117"/>
      <c r="H1903" s="295"/>
      <c r="I1903" s="103">
        <f t="shared" si="149"/>
        <v>0</v>
      </c>
      <c r="J1903" s="96"/>
      <c r="K1903" s="77"/>
      <c r="L1903" s="101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53"/>
      <c r="F1904" s="154"/>
      <c r="G1904" s="117"/>
      <c r="H1904" s="295"/>
      <c r="I1904" s="103">
        <f t="shared" si="149"/>
        <v>0</v>
      </c>
      <c r="J1904" s="96"/>
      <c r="K1904" s="77"/>
      <c r="L1904" s="101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53"/>
      <c r="F1905" s="154"/>
      <c r="G1905" s="117"/>
      <c r="H1905" s="295"/>
      <c r="I1905" s="103">
        <f t="shared" si="149"/>
        <v>0</v>
      </c>
      <c r="J1905" s="96"/>
      <c r="K1905" s="77"/>
      <c r="L1905" s="101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53"/>
      <c r="F1906" s="154"/>
      <c r="G1906" s="117"/>
      <c r="H1906" s="295"/>
      <c r="I1906" s="103">
        <f t="shared" si="149"/>
        <v>0</v>
      </c>
      <c r="J1906" s="96"/>
      <c r="K1906" s="77"/>
      <c r="L1906" s="101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53"/>
      <c r="F1907" s="154"/>
      <c r="G1907" s="117"/>
      <c r="H1907" s="295"/>
      <c r="I1907" s="103">
        <f t="shared" si="149"/>
        <v>0</v>
      </c>
      <c r="J1907" s="96"/>
      <c r="K1907" s="77"/>
      <c r="L1907" s="101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53"/>
      <c r="F1908" s="154"/>
      <c r="G1908" s="117"/>
      <c r="H1908" s="295"/>
      <c r="I1908" s="103">
        <f t="shared" si="149"/>
        <v>0</v>
      </c>
      <c r="J1908" s="96"/>
      <c r="K1908" s="77"/>
      <c r="L1908" s="101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53"/>
      <c r="F1909" s="154"/>
      <c r="G1909" s="117"/>
      <c r="H1909" s="295"/>
      <c r="I1909" s="103">
        <f t="shared" si="149"/>
        <v>0</v>
      </c>
      <c r="J1909" s="96"/>
      <c r="K1909" s="77"/>
      <c r="L1909" s="101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53"/>
      <c r="F1910" s="154"/>
      <c r="G1910" s="117"/>
      <c r="H1910" s="295"/>
      <c r="I1910" s="103">
        <f t="shared" si="149"/>
        <v>0</v>
      </c>
      <c r="J1910" s="96"/>
      <c r="K1910" s="77"/>
      <c r="L1910" s="101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53"/>
      <c r="F1911" s="154"/>
      <c r="G1911" s="117"/>
      <c r="H1911" s="295"/>
      <c r="I1911" s="103">
        <f t="shared" si="149"/>
        <v>0</v>
      </c>
      <c r="J1911" s="96"/>
      <c r="K1911" s="77"/>
      <c r="L1911" s="101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53"/>
      <c r="F1912" s="154"/>
      <c r="G1912" s="117"/>
      <c r="H1912" s="295"/>
      <c r="I1912" s="103">
        <f t="shared" si="149"/>
        <v>0</v>
      </c>
      <c r="J1912" s="96"/>
      <c r="K1912" s="77"/>
      <c r="L1912" s="101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53"/>
      <c r="F1913" s="154"/>
      <c r="G1913" s="117"/>
      <c r="H1913" s="295"/>
      <c r="I1913" s="103">
        <f t="shared" si="149"/>
        <v>0</v>
      </c>
      <c r="J1913" s="96"/>
      <c r="K1913" s="77"/>
      <c r="L1913" s="101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53"/>
      <c r="F1914" s="154"/>
      <c r="G1914" s="117"/>
      <c r="H1914" s="295"/>
      <c r="I1914" s="103">
        <f t="shared" si="149"/>
        <v>0</v>
      </c>
      <c r="J1914" s="96"/>
      <c r="K1914" s="77"/>
      <c r="L1914" s="101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53"/>
      <c r="F1915" s="154"/>
      <c r="G1915" s="117"/>
      <c r="H1915" s="295"/>
      <c r="I1915" s="103">
        <f t="shared" si="149"/>
        <v>0</v>
      </c>
      <c r="J1915" s="96"/>
      <c r="K1915" s="77"/>
      <c r="L1915" s="101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53"/>
      <c r="F1916" s="154"/>
      <c r="G1916" s="117"/>
      <c r="H1916" s="295"/>
      <c r="I1916" s="103">
        <f t="shared" si="149"/>
        <v>0</v>
      </c>
      <c r="J1916" s="96"/>
      <c r="K1916" s="77"/>
      <c r="L1916" s="101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53"/>
      <c r="F1917" s="154"/>
      <c r="G1917" s="117"/>
      <c r="H1917" s="295"/>
      <c r="I1917" s="103">
        <f t="shared" si="149"/>
        <v>0</v>
      </c>
      <c r="J1917" s="96"/>
      <c r="K1917" s="77"/>
      <c r="L1917" s="101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53"/>
      <c r="F1918" s="154"/>
      <c r="G1918" s="117"/>
      <c r="H1918" s="295"/>
      <c r="I1918" s="103">
        <f t="shared" si="149"/>
        <v>0</v>
      </c>
      <c r="J1918" s="96"/>
      <c r="K1918" s="77"/>
      <c r="L1918" s="101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53"/>
      <c r="F1919" s="154"/>
      <c r="G1919" s="117"/>
      <c r="H1919" s="295"/>
      <c r="I1919" s="103">
        <f t="shared" si="149"/>
        <v>0</v>
      </c>
      <c r="J1919" s="96"/>
      <c r="K1919" s="77"/>
      <c r="L1919" s="101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53"/>
      <c r="F1920" s="154"/>
      <c r="G1920" s="117"/>
      <c r="H1920" s="295"/>
      <c r="I1920" s="103">
        <f t="shared" si="149"/>
        <v>0</v>
      </c>
      <c r="J1920" s="96"/>
      <c r="K1920" s="77"/>
      <c r="L1920" s="101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53"/>
      <c r="F1921" s="154"/>
      <c r="G1921" s="117"/>
      <c r="H1921" s="295"/>
      <c r="I1921" s="103">
        <f t="shared" si="149"/>
        <v>0</v>
      </c>
      <c r="J1921" s="96"/>
      <c r="K1921" s="77"/>
      <c r="L1921" s="101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53"/>
      <c r="F1922" s="154"/>
      <c r="G1922" s="117"/>
      <c r="H1922" s="295"/>
      <c r="I1922" s="103">
        <f t="shared" si="149"/>
        <v>0</v>
      </c>
      <c r="J1922" s="96"/>
      <c r="K1922" s="77"/>
      <c r="L1922" s="101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53"/>
      <c r="F1923" s="154"/>
      <c r="G1923" s="117"/>
      <c r="H1923" s="295"/>
      <c r="I1923" s="103">
        <f t="shared" si="149"/>
        <v>0</v>
      </c>
      <c r="J1923" s="96"/>
      <c r="K1923" s="77"/>
      <c r="L1923" s="101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53"/>
      <c r="F1924" s="154"/>
      <c r="G1924" s="117"/>
      <c r="H1924" s="295"/>
      <c r="I1924" s="103">
        <f t="shared" si="149"/>
        <v>0</v>
      </c>
      <c r="J1924" s="96"/>
      <c r="K1924" s="77"/>
      <c r="L1924" s="101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53"/>
      <c r="F1925" s="154"/>
      <c r="G1925" s="117"/>
      <c r="H1925" s="295"/>
      <c r="I1925" s="103">
        <f t="shared" si="149"/>
        <v>0</v>
      </c>
      <c r="J1925" s="96"/>
      <c r="K1925" s="77"/>
      <c r="L1925" s="101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53"/>
      <c r="F1926" s="154"/>
      <c r="G1926" s="117"/>
      <c r="H1926" s="295"/>
      <c r="I1926" s="103">
        <f t="shared" si="149"/>
        <v>0</v>
      </c>
      <c r="J1926" s="96"/>
      <c r="K1926" s="77"/>
      <c r="L1926" s="101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53"/>
      <c r="F1927" s="154"/>
      <c r="G1927" s="117"/>
      <c r="H1927" s="295"/>
      <c r="I1927" s="103">
        <f t="shared" si="149"/>
        <v>0</v>
      </c>
      <c r="J1927" s="96"/>
      <c r="K1927" s="77"/>
      <c r="L1927" s="101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53"/>
      <c r="F1928" s="154"/>
      <c r="G1928" s="117"/>
      <c r="H1928" s="295"/>
      <c r="I1928" s="103">
        <f t="shared" ref="I1928:I1991" si="154">IF(H1928="",0,IF(VLOOKUP(H1928,會計科目表,2,FALSE)="Y",VLOOKUP(H1928,會計科目表,3,FALSE),"●此項目尚未啟用"))</f>
        <v>0</v>
      </c>
      <c r="J1928" s="96"/>
      <c r="K1928" s="77"/>
      <c r="L1928" s="101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53"/>
      <c r="F1929" s="154"/>
      <c r="G1929" s="117"/>
      <c r="H1929" s="295"/>
      <c r="I1929" s="103">
        <f t="shared" si="154"/>
        <v>0</v>
      </c>
      <c r="J1929" s="96"/>
      <c r="K1929" s="77"/>
      <c r="L1929" s="101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53"/>
      <c r="F1930" s="154"/>
      <c r="G1930" s="117"/>
      <c r="H1930" s="295"/>
      <c r="I1930" s="103">
        <f t="shared" si="154"/>
        <v>0</v>
      </c>
      <c r="J1930" s="96"/>
      <c r="K1930" s="77"/>
      <c r="L1930" s="101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53"/>
      <c r="F1931" s="154"/>
      <c r="G1931" s="117"/>
      <c r="H1931" s="295"/>
      <c r="I1931" s="103">
        <f t="shared" si="154"/>
        <v>0</v>
      </c>
      <c r="J1931" s="96"/>
      <c r="K1931" s="77"/>
      <c r="L1931" s="101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53"/>
      <c r="F1932" s="154"/>
      <c r="G1932" s="117"/>
      <c r="H1932" s="295"/>
      <c r="I1932" s="103">
        <f t="shared" si="154"/>
        <v>0</v>
      </c>
      <c r="J1932" s="96"/>
      <c r="K1932" s="77"/>
      <c r="L1932" s="101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53"/>
      <c r="F1933" s="154"/>
      <c r="G1933" s="117"/>
      <c r="H1933" s="295"/>
      <c r="I1933" s="103">
        <f t="shared" si="154"/>
        <v>0</v>
      </c>
      <c r="J1933" s="96"/>
      <c r="K1933" s="77"/>
      <c r="L1933" s="101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53"/>
      <c r="F1934" s="154"/>
      <c r="G1934" s="117"/>
      <c r="H1934" s="295"/>
      <c r="I1934" s="103">
        <f t="shared" si="154"/>
        <v>0</v>
      </c>
      <c r="J1934" s="96"/>
      <c r="K1934" s="77"/>
      <c r="L1934" s="101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53"/>
      <c r="F1935" s="154"/>
      <c r="G1935" s="117"/>
      <c r="H1935" s="295"/>
      <c r="I1935" s="103">
        <f t="shared" si="154"/>
        <v>0</v>
      </c>
      <c r="J1935" s="96"/>
      <c r="K1935" s="77"/>
      <c r="L1935" s="101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53"/>
      <c r="F1936" s="154"/>
      <c r="G1936" s="117"/>
      <c r="H1936" s="295"/>
      <c r="I1936" s="103">
        <f t="shared" si="154"/>
        <v>0</v>
      </c>
      <c r="J1936" s="96"/>
      <c r="K1936" s="77"/>
      <c r="L1936" s="101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53"/>
      <c r="F1937" s="154"/>
      <c r="G1937" s="117"/>
      <c r="H1937" s="295"/>
      <c r="I1937" s="103">
        <f t="shared" si="154"/>
        <v>0</v>
      </c>
      <c r="J1937" s="96"/>
      <c r="K1937" s="77"/>
      <c r="L1937" s="101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53"/>
      <c r="F1938" s="154"/>
      <c r="G1938" s="117"/>
      <c r="H1938" s="295"/>
      <c r="I1938" s="103">
        <f t="shared" si="154"/>
        <v>0</v>
      </c>
      <c r="J1938" s="96"/>
      <c r="K1938" s="77"/>
      <c r="L1938" s="101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53"/>
      <c r="F1939" s="154"/>
      <c r="G1939" s="117"/>
      <c r="H1939" s="295"/>
      <c r="I1939" s="103">
        <f t="shared" si="154"/>
        <v>0</v>
      </c>
      <c r="J1939" s="96"/>
      <c r="K1939" s="77"/>
      <c r="L1939" s="101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53"/>
      <c r="F1940" s="154"/>
      <c r="G1940" s="117"/>
      <c r="H1940" s="295"/>
      <c r="I1940" s="103">
        <f t="shared" si="154"/>
        <v>0</v>
      </c>
      <c r="J1940" s="96"/>
      <c r="K1940" s="77"/>
      <c r="L1940" s="101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53"/>
      <c r="F1941" s="154"/>
      <c r="G1941" s="117"/>
      <c r="H1941" s="295"/>
      <c r="I1941" s="103">
        <f t="shared" si="154"/>
        <v>0</v>
      </c>
      <c r="J1941" s="96"/>
      <c r="K1941" s="77"/>
      <c r="L1941" s="101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53"/>
      <c r="F1942" s="154"/>
      <c r="G1942" s="117"/>
      <c r="H1942" s="295"/>
      <c r="I1942" s="103">
        <f t="shared" si="154"/>
        <v>0</v>
      </c>
      <c r="J1942" s="96"/>
      <c r="K1942" s="77"/>
      <c r="L1942" s="101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53"/>
      <c r="F1943" s="154"/>
      <c r="G1943" s="117"/>
      <c r="H1943" s="295"/>
      <c r="I1943" s="103">
        <f t="shared" si="154"/>
        <v>0</v>
      </c>
      <c r="J1943" s="96"/>
      <c r="K1943" s="77"/>
      <c r="L1943" s="101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53"/>
      <c r="F1944" s="154"/>
      <c r="G1944" s="117"/>
      <c r="H1944" s="295"/>
      <c r="I1944" s="103">
        <f t="shared" si="154"/>
        <v>0</v>
      </c>
      <c r="J1944" s="96"/>
      <c r="K1944" s="77"/>
      <c r="L1944" s="101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53"/>
      <c r="F1945" s="154"/>
      <c r="G1945" s="117"/>
      <c r="H1945" s="295"/>
      <c r="I1945" s="103">
        <f t="shared" si="154"/>
        <v>0</v>
      </c>
      <c r="J1945" s="96"/>
      <c r="K1945" s="77"/>
      <c r="L1945" s="101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53"/>
      <c r="F1946" s="154"/>
      <c r="G1946" s="117"/>
      <c r="H1946" s="295"/>
      <c r="I1946" s="103">
        <f t="shared" si="154"/>
        <v>0</v>
      </c>
      <c r="J1946" s="96"/>
      <c r="K1946" s="77"/>
      <c r="L1946" s="101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53"/>
      <c r="F1947" s="154"/>
      <c r="G1947" s="117"/>
      <c r="H1947" s="295"/>
      <c r="I1947" s="103">
        <f t="shared" si="154"/>
        <v>0</v>
      </c>
      <c r="J1947" s="96"/>
      <c r="K1947" s="77"/>
      <c r="L1947" s="101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53"/>
      <c r="F1948" s="154"/>
      <c r="G1948" s="117"/>
      <c r="H1948" s="295"/>
      <c r="I1948" s="103">
        <f t="shared" si="154"/>
        <v>0</v>
      </c>
      <c r="J1948" s="96"/>
      <c r="K1948" s="77"/>
      <c r="L1948" s="101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53"/>
      <c r="F1949" s="154"/>
      <c r="G1949" s="117"/>
      <c r="H1949" s="295"/>
      <c r="I1949" s="103">
        <f t="shared" si="154"/>
        <v>0</v>
      </c>
      <c r="J1949" s="96"/>
      <c r="K1949" s="77"/>
      <c r="L1949" s="101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53"/>
      <c r="F1950" s="154"/>
      <c r="G1950" s="117"/>
      <c r="H1950" s="295"/>
      <c r="I1950" s="103">
        <f t="shared" si="154"/>
        <v>0</v>
      </c>
      <c r="J1950" s="96"/>
      <c r="K1950" s="77"/>
      <c r="L1950" s="101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53"/>
      <c r="F1951" s="154"/>
      <c r="G1951" s="117"/>
      <c r="H1951" s="295"/>
      <c r="I1951" s="103">
        <f t="shared" si="154"/>
        <v>0</v>
      </c>
      <c r="J1951" s="96"/>
      <c r="K1951" s="77"/>
      <c r="L1951" s="101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53"/>
      <c r="F1952" s="154"/>
      <c r="G1952" s="117"/>
      <c r="H1952" s="295"/>
      <c r="I1952" s="103">
        <f t="shared" si="154"/>
        <v>0</v>
      </c>
      <c r="J1952" s="96"/>
      <c r="K1952" s="77"/>
      <c r="L1952" s="101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53"/>
      <c r="F1953" s="154"/>
      <c r="G1953" s="117"/>
      <c r="H1953" s="295"/>
      <c r="I1953" s="103">
        <f t="shared" si="154"/>
        <v>0</v>
      </c>
      <c r="J1953" s="96"/>
      <c r="K1953" s="77"/>
      <c r="L1953" s="101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53"/>
      <c r="F1954" s="154"/>
      <c r="G1954" s="117"/>
      <c r="H1954" s="295"/>
      <c r="I1954" s="103">
        <f t="shared" si="154"/>
        <v>0</v>
      </c>
      <c r="J1954" s="96"/>
      <c r="K1954" s="77"/>
      <c r="L1954" s="101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53"/>
      <c r="F1955" s="154"/>
      <c r="G1955" s="117"/>
      <c r="H1955" s="295"/>
      <c r="I1955" s="103">
        <f t="shared" si="154"/>
        <v>0</v>
      </c>
      <c r="J1955" s="96"/>
      <c r="K1955" s="77"/>
      <c r="L1955" s="101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53"/>
      <c r="F1956" s="154"/>
      <c r="G1956" s="117"/>
      <c r="H1956" s="295"/>
      <c r="I1956" s="103">
        <f t="shared" si="154"/>
        <v>0</v>
      </c>
      <c r="J1956" s="96"/>
      <c r="K1956" s="77"/>
      <c r="L1956" s="101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53"/>
      <c r="F1957" s="154"/>
      <c r="G1957" s="117"/>
      <c r="H1957" s="295"/>
      <c r="I1957" s="103">
        <f t="shared" si="154"/>
        <v>0</v>
      </c>
      <c r="J1957" s="96"/>
      <c r="K1957" s="77"/>
      <c r="L1957" s="101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53"/>
      <c r="F1958" s="154"/>
      <c r="G1958" s="117"/>
      <c r="H1958" s="295"/>
      <c r="I1958" s="103">
        <f t="shared" si="154"/>
        <v>0</v>
      </c>
      <c r="J1958" s="96"/>
      <c r="K1958" s="77"/>
      <c r="L1958" s="101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53"/>
      <c r="F1959" s="154"/>
      <c r="G1959" s="117"/>
      <c r="H1959" s="295"/>
      <c r="I1959" s="103">
        <f t="shared" si="154"/>
        <v>0</v>
      </c>
      <c r="J1959" s="96"/>
      <c r="K1959" s="77"/>
      <c r="L1959" s="101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53"/>
      <c r="F1960" s="154"/>
      <c r="G1960" s="117"/>
      <c r="H1960" s="295"/>
      <c r="I1960" s="103">
        <f t="shared" si="154"/>
        <v>0</v>
      </c>
      <c r="J1960" s="96"/>
      <c r="K1960" s="77"/>
      <c r="L1960" s="101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53"/>
      <c r="F1961" s="154"/>
      <c r="G1961" s="117"/>
      <c r="H1961" s="295"/>
      <c r="I1961" s="103">
        <f t="shared" si="154"/>
        <v>0</v>
      </c>
      <c r="J1961" s="96"/>
      <c r="K1961" s="77"/>
      <c r="L1961" s="101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53"/>
      <c r="F1962" s="154"/>
      <c r="G1962" s="117"/>
      <c r="H1962" s="295"/>
      <c r="I1962" s="103">
        <f t="shared" si="154"/>
        <v>0</v>
      </c>
      <c r="J1962" s="96"/>
      <c r="K1962" s="77"/>
      <c r="L1962" s="101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53"/>
      <c r="F1963" s="154"/>
      <c r="G1963" s="117"/>
      <c r="H1963" s="295"/>
      <c r="I1963" s="103">
        <f t="shared" si="154"/>
        <v>0</v>
      </c>
      <c r="J1963" s="96"/>
      <c r="K1963" s="77"/>
      <c r="L1963" s="101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53"/>
      <c r="F1964" s="154"/>
      <c r="G1964" s="117"/>
      <c r="H1964" s="295"/>
      <c r="I1964" s="103">
        <f t="shared" si="154"/>
        <v>0</v>
      </c>
      <c r="J1964" s="96"/>
      <c r="K1964" s="77"/>
      <c r="L1964" s="101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53"/>
      <c r="F1965" s="154"/>
      <c r="G1965" s="117"/>
      <c r="H1965" s="295"/>
      <c r="I1965" s="103">
        <f t="shared" si="154"/>
        <v>0</v>
      </c>
      <c r="J1965" s="96"/>
      <c r="K1965" s="77"/>
      <c r="L1965" s="101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53"/>
      <c r="F1966" s="154"/>
      <c r="G1966" s="117"/>
      <c r="H1966" s="295"/>
      <c r="I1966" s="103">
        <f t="shared" si="154"/>
        <v>0</v>
      </c>
      <c r="J1966" s="96"/>
      <c r="K1966" s="77"/>
      <c r="L1966" s="101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53"/>
      <c r="F1967" s="154"/>
      <c r="G1967" s="117"/>
      <c r="H1967" s="295"/>
      <c r="I1967" s="103">
        <f t="shared" si="154"/>
        <v>0</v>
      </c>
      <c r="J1967" s="96"/>
      <c r="K1967" s="77"/>
      <c r="L1967" s="101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53"/>
      <c r="F1968" s="154"/>
      <c r="G1968" s="117"/>
      <c r="H1968" s="295"/>
      <c r="I1968" s="103">
        <f t="shared" si="154"/>
        <v>0</v>
      </c>
      <c r="J1968" s="96"/>
      <c r="K1968" s="77"/>
      <c r="L1968" s="101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53"/>
      <c r="F1969" s="154"/>
      <c r="G1969" s="117"/>
      <c r="H1969" s="295"/>
      <c r="I1969" s="103">
        <f t="shared" si="154"/>
        <v>0</v>
      </c>
      <c r="J1969" s="96"/>
      <c r="K1969" s="77"/>
      <c r="L1969" s="101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53"/>
      <c r="F1970" s="154"/>
      <c r="G1970" s="117"/>
      <c r="H1970" s="295"/>
      <c r="I1970" s="103">
        <f t="shared" si="154"/>
        <v>0</v>
      </c>
      <c r="J1970" s="96"/>
      <c r="K1970" s="77"/>
      <c r="L1970" s="101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53"/>
      <c r="F1971" s="154"/>
      <c r="G1971" s="117"/>
      <c r="H1971" s="295"/>
      <c r="I1971" s="103">
        <f t="shared" si="154"/>
        <v>0</v>
      </c>
      <c r="J1971" s="96"/>
      <c r="K1971" s="77"/>
      <c r="L1971" s="101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53"/>
      <c r="F1972" s="154"/>
      <c r="G1972" s="117"/>
      <c r="H1972" s="295"/>
      <c r="I1972" s="103">
        <f t="shared" si="154"/>
        <v>0</v>
      </c>
      <c r="J1972" s="96"/>
      <c r="K1972" s="77"/>
      <c r="L1972" s="101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53"/>
      <c r="F1973" s="154"/>
      <c r="G1973" s="117"/>
      <c r="H1973" s="295"/>
      <c r="I1973" s="103">
        <f t="shared" si="154"/>
        <v>0</v>
      </c>
      <c r="J1973" s="96"/>
      <c r="K1973" s="77"/>
      <c r="L1973" s="101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53"/>
      <c r="F1974" s="154"/>
      <c r="G1974" s="117"/>
      <c r="H1974" s="295"/>
      <c r="I1974" s="103">
        <f t="shared" si="154"/>
        <v>0</v>
      </c>
      <c r="J1974" s="96"/>
      <c r="K1974" s="77"/>
      <c r="L1974" s="101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53"/>
      <c r="F1975" s="154"/>
      <c r="G1975" s="117"/>
      <c r="H1975" s="295"/>
      <c r="I1975" s="103">
        <f t="shared" si="154"/>
        <v>0</v>
      </c>
      <c r="J1975" s="96"/>
      <c r="K1975" s="77"/>
      <c r="L1975" s="101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53"/>
      <c r="F1976" s="154"/>
      <c r="G1976" s="117"/>
      <c r="H1976" s="295"/>
      <c r="I1976" s="103">
        <f t="shared" si="154"/>
        <v>0</v>
      </c>
      <c r="J1976" s="96"/>
      <c r="K1976" s="77"/>
      <c r="L1976" s="101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53"/>
      <c r="F1977" s="154"/>
      <c r="G1977" s="117"/>
      <c r="H1977" s="295"/>
      <c r="I1977" s="103">
        <f t="shared" si="154"/>
        <v>0</v>
      </c>
      <c r="J1977" s="96"/>
      <c r="K1977" s="77"/>
      <c r="L1977" s="101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53"/>
      <c r="F1978" s="154"/>
      <c r="G1978" s="117"/>
      <c r="H1978" s="295"/>
      <c r="I1978" s="103">
        <f t="shared" si="154"/>
        <v>0</v>
      </c>
      <c r="J1978" s="96"/>
      <c r="K1978" s="77"/>
      <c r="L1978" s="101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53"/>
      <c r="F1979" s="154"/>
      <c r="G1979" s="117"/>
      <c r="H1979" s="295"/>
      <c r="I1979" s="103">
        <f t="shared" si="154"/>
        <v>0</v>
      </c>
      <c r="J1979" s="96"/>
      <c r="K1979" s="77"/>
      <c r="L1979" s="101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53"/>
      <c r="F1980" s="154"/>
      <c r="G1980" s="117"/>
      <c r="H1980" s="295"/>
      <c r="I1980" s="103">
        <f t="shared" si="154"/>
        <v>0</v>
      </c>
      <c r="J1980" s="96"/>
      <c r="K1980" s="77"/>
      <c r="L1980" s="101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53"/>
      <c r="F1981" s="154"/>
      <c r="G1981" s="117"/>
      <c r="H1981" s="295"/>
      <c r="I1981" s="103">
        <f t="shared" si="154"/>
        <v>0</v>
      </c>
      <c r="J1981" s="96"/>
      <c r="K1981" s="77"/>
      <c r="L1981" s="101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53"/>
      <c r="F1982" s="154"/>
      <c r="G1982" s="117"/>
      <c r="H1982" s="295"/>
      <c r="I1982" s="103">
        <f t="shared" si="154"/>
        <v>0</v>
      </c>
      <c r="J1982" s="96"/>
      <c r="K1982" s="77"/>
      <c r="L1982" s="101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53"/>
      <c r="F1983" s="154"/>
      <c r="G1983" s="117"/>
      <c r="H1983" s="295"/>
      <c r="I1983" s="103">
        <f t="shared" si="154"/>
        <v>0</v>
      </c>
      <c r="J1983" s="96"/>
      <c r="K1983" s="77"/>
      <c r="L1983" s="101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53"/>
      <c r="F1984" s="154"/>
      <c r="G1984" s="117"/>
      <c r="H1984" s="295"/>
      <c r="I1984" s="103">
        <f t="shared" si="154"/>
        <v>0</v>
      </c>
      <c r="J1984" s="96"/>
      <c r="K1984" s="77"/>
      <c r="L1984" s="101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53"/>
      <c r="F1985" s="154"/>
      <c r="G1985" s="117"/>
      <c r="H1985" s="295"/>
      <c r="I1985" s="103">
        <f t="shared" si="154"/>
        <v>0</v>
      </c>
      <c r="J1985" s="96"/>
      <c r="K1985" s="77"/>
      <c r="L1985" s="101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53"/>
      <c r="F1986" s="154"/>
      <c r="G1986" s="117"/>
      <c r="H1986" s="295"/>
      <c r="I1986" s="103">
        <f t="shared" si="154"/>
        <v>0</v>
      </c>
      <c r="J1986" s="96"/>
      <c r="K1986" s="77"/>
      <c r="L1986" s="101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53"/>
      <c r="F1987" s="154"/>
      <c r="G1987" s="117"/>
      <c r="H1987" s="295"/>
      <c r="I1987" s="103">
        <f t="shared" si="154"/>
        <v>0</v>
      </c>
      <c r="J1987" s="96"/>
      <c r="K1987" s="77"/>
      <c r="L1987" s="101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53"/>
      <c r="F1988" s="154"/>
      <c r="G1988" s="117"/>
      <c r="H1988" s="295"/>
      <c r="I1988" s="103">
        <f t="shared" si="154"/>
        <v>0</v>
      </c>
      <c r="J1988" s="96"/>
      <c r="K1988" s="77"/>
      <c r="L1988" s="101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53"/>
      <c r="F1989" s="154"/>
      <c r="G1989" s="117"/>
      <c r="H1989" s="295"/>
      <c r="I1989" s="103">
        <f t="shared" si="154"/>
        <v>0</v>
      </c>
      <c r="J1989" s="96"/>
      <c r="K1989" s="77"/>
      <c r="L1989" s="101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53"/>
      <c r="F1990" s="154"/>
      <c r="G1990" s="117"/>
      <c r="H1990" s="295"/>
      <c r="I1990" s="103">
        <f t="shared" si="154"/>
        <v>0</v>
      </c>
      <c r="J1990" s="96"/>
      <c r="K1990" s="77"/>
      <c r="L1990" s="101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53"/>
      <c r="F1991" s="154"/>
      <c r="G1991" s="117"/>
      <c r="H1991" s="295"/>
      <c r="I1991" s="103">
        <f t="shared" si="154"/>
        <v>0</v>
      </c>
      <c r="J1991" s="96"/>
      <c r="K1991" s="77"/>
      <c r="L1991" s="101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53"/>
      <c r="F1992" s="154"/>
      <c r="G1992" s="117"/>
      <c r="H1992" s="295"/>
      <c r="I1992" s="103">
        <f t="shared" ref="I1992:I2055" si="159">IF(H1992="",0,IF(VLOOKUP(H1992,會計科目表,2,FALSE)="Y",VLOOKUP(H1992,會計科目表,3,FALSE),"●此項目尚未啟用"))</f>
        <v>0</v>
      </c>
      <c r="J1992" s="96"/>
      <c r="K1992" s="77"/>
      <c r="L1992" s="101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53"/>
      <c r="F1993" s="154"/>
      <c r="G1993" s="117"/>
      <c r="H1993" s="295"/>
      <c r="I1993" s="103">
        <f t="shared" si="159"/>
        <v>0</v>
      </c>
      <c r="J1993" s="96"/>
      <c r="K1993" s="77"/>
      <c r="L1993" s="101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53"/>
      <c r="F1994" s="154"/>
      <c r="G1994" s="117"/>
      <c r="H1994" s="295"/>
      <c r="I1994" s="103">
        <f t="shared" si="159"/>
        <v>0</v>
      </c>
      <c r="J1994" s="96"/>
      <c r="K1994" s="77"/>
      <c r="L1994" s="101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53"/>
      <c r="F1995" s="154"/>
      <c r="G1995" s="117"/>
      <c r="H1995" s="295"/>
      <c r="I1995" s="103">
        <f t="shared" si="159"/>
        <v>0</v>
      </c>
      <c r="J1995" s="96"/>
      <c r="K1995" s="77"/>
      <c r="L1995" s="101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53"/>
      <c r="F1996" s="154"/>
      <c r="G1996" s="117"/>
      <c r="H1996" s="295"/>
      <c r="I1996" s="103">
        <f t="shared" si="159"/>
        <v>0</v>
      </c>
      <c r="J1996" s="96"/>
      <c r="K1996" s="77"/>
      <c r="L1996" s="101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53"/>
      <c r="F1997" s="154"/>
      <c r="G1997" s="117"/>
      <c r="H1997" s="295"/>
      <c r="I1997" s="103">
        <f t="shared" si="159"/>
        <v>0</v>
      </c>
      <c r="J1997" s="96"/>
      <c r="K1997" s="77"/>
      <c r="L1997" s="101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53"/>
      <c r="F1998" s="154"/>
      <c r="G1998" s="117"/>
      <c r="H1998" s="295"/>
      <c r="I1998" s="103">
        <f t="shared" si="159"/>
        <v>0</v>
      </c>
      <c r="J1998" s="96"/>
      <c r="K1998" s="77"/>
      <c r="L1998" s="101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53"/>
      <c r="F1999" s="154"/>
      <c r="G1999" s="117"/>
      <c r="H1999" s="295"/>
      <c r="I1999" s="103">
        <f t="shared" si="159"/>
        <v>0</v>
      </c>
      <c r="J1999" s="96"/>
      <c r="K1999" s="77"/>
      <c r="L1999" s="101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53"/>
      <c r="F2000" s="154"/>
      <c r="G2000" s="117"/>
      <c r="H2000" s="295"/>
      <c r="I2000" s="103">
        <f t="shared" si="159"/>
        <v>0</v>
      </c>
      <c r="J2000" s="96"/>
      <c r="K2000" s="77"/>
      <c r="L2000" s="101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53"/>
      <c r="F2001" s="154"/>
      <c r="G2001" s="117"/>
      <c r="H2001" s="295"/>
      <c r="I2001" s="103">
        <f t="shared" si="159"/>
        <v>0</v>
      </c>
      <c r="J2001" s="96"/>
      <c r="K2001" s="77"/>
      <c r="L2001" s="101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53"/>
      <c r="F2002" s="154"/>
      <c r="G2002" s="117"/>
      <c r="H2002" s="295"/>
      <c r="I2002" s="103">
        <f t="shared" si="159"/>
        <v>0</v>
      </c>
      <c r="J2002" s="96"/>
      <c r="K2002" s="77"/>
      <c r="L2002" s="101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53"/>
      <c r="F2003" s="154"/>
      <c r="G2003" s="117"/>
      <c r="H2003" s="295"/>
      <c r="I2003" s="103">
        <f t="shared" si="159"/>
        <v>0</v>
      </c>
      <c r="J2003" s="96"/>
      <c r="K2003" s="77"/>
      <c r="L2003" s="101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53"/>
      <c r="F2004" s="154"/>
      <c r="G2004" s="117"/>
      <c r="H2004" s="295"/>
      <c r="I2004" s="103">
        <f t="shared" si="159"/>
        <v>0</v>
      </c>
      <c r="J2004" s="96"/>
      <c r="K2004" s="77"/>
      <c r="L2004" s="101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53"/>
      <c r="F2005" s="154"/>
      <c r="G2005" s="117"/>
      <c r="H2005" s="295"/>
      <c r="I2005" s="103">
        <f t="shared" si="159"/>
        <v>0</v>
      </c>
      <c r="J2005" s="96"/>
      <c r="K2005" s="77"/>
      <c r="L2005" s="101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53"/>
      <c r="F2006" s="154"/>
      <c r="G2006" s="117"/>
      <c r="H2006" s="295"/>
      <c r="I2006" s="103">
        <f t="shared" si="159"/>
        <v>0</v>
      </c>
      <c r="J2006" s="96"/>
      <c r="K2006" s="77"/>
      <c r="L2006" s="101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53"/>
      <c r="F2007" s="154"/>
      <c r="G2007" s="117"/>
      <c r="H2007" s="295"/>
      <c r="I2007" s="103">
        <f t="shared" si="159"/>
        <v>0</v>
      </c>
      <c r="J2007" s="96"/>
      <c r="K2007" s="77"/>
      <c r="L2007" s="101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53"/>
      <c r="F2008" s="154"/>
      <c r="G2008" s="117"/>
      <c r="H2008" s="295"/>
      <c r="I2008" s="103">
        <f t="shared" si="159"/>
        <v>0</v>
      </c>
      <c r="J2008" s="96"/>
      <c r="K2008" s="77"/>
      <c r="L2008" s="101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53"/>
      <c r="F2009" s="154"/>
      <c r="G2009" s="117"/>
      <c r="H2009" s="295"/>
      <c r="I2009" s="103">
        <f t="shared" si="159"/>
        <v>0</v>
      </c>
      <c r="J2009" s="96"/>
      <c r="K2009" s="77"/>
      <c r="L2009" s="101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53"/>
      <c r="F2010" s="154"/>
      <c r="G2010" s="117"/>
      <c r="H2010" s="295"/>
      <c r="I2010" s="103">
        <f t="shared" si="159"/>
        <v>0</v>
      </c>
      <c r="J2010" s="96"/>
      <c r="K2010" s="77"/>
      <c r="L2010" s="101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53"/>
      <c r="F2011" s="154"/>
      <c r="G2011" s="117"/>
      <c r="H2011" s="295"/>
      <c r="I2011" s="103">
        <f t="shared" si="159"/>
        <v>0</v>
      </c>
      <c r="J2011" s="96"/>
      <c r="K2011" s="77"/>
      <c r="L2011" s="101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53"/>
      <c r="F2012" s="154"/>
      <c r="G2012" s="117"/>
      <c r="H2012" s="295"/>
      <c r="I2012" s="103">
        <f t="shared" si="159"/>
        <v>0</v>
      </c>
      <c r="J2012" s="96"/>
      <c r="K2012" s="77"/>
      <c r="L2012" s="101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53"/>
      <c r="F2013" s="154"/>
      <c r="G2013" s="117"/>
      <c r="H2013" s="295"/>
      <c r="I2013" s="103">
        <f t="shared" si="159"/>
        <v>0</v>
      </c>
      <c r="J2013" s="96"/>
      <c r="K2013" s="77"/>
      <c r="L2013" s="101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53"/>
      <c r="F2014" s="154"/>
      <c r="G2014" s="117"/>
      <c r="H2014" s="295"/>
      <c r="I2014" s="103">
        <f t="shared" si="159"/>
        <v>0</v>
      </c>
      <c r="J2014" s="96"/>
      <c r="K2014" s="77"/>
      <c r="L2014" s="101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53"/>
      <c r="F2015" s="154"/>
      <c r="G2015" s="117"/>
      <c r="H2015" s="295"/>
      <c r="I2015" s="103">
        <f t="shared" si="159"/>
        <v>0</v>
      </c>
      <c r="J2015" s="96"/>
      <c r="K2015" s="77"/>
      <c r="L2015" s="101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53"/>
      <c r="F2016" s="154"/>
      <c r="G2016" s="117"/>
      <c r="H2016" s="295"/>
      <c r="I2016" s="103">
        <f t="shared" si="159"/>
        <v>0</v>
      </c>
      <c r="J2016" s="96"/>
      <c r="K2016" s="77"/>
      <c r="L2016" s="101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53"/>
      <c r="F2017" s="154"/>
      <c r="G2017" s="117"/>
      <c r="H2017" s="295"/>
      <c r="I2017" s="103">
        <f t="shared" si="159"/>
        <v>0</v>
      </c>
      <c r="J2017" s="96"/>
      <c r="K2017" s="77"/>
      <c r="L2017" s="101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53"/>
      <c r="F2018" s="154"/>
      <c r="G2018" s="117"/>
      <c r="H2018" s="295"/>
      <c r="I2018" s="103">
        <f t="shared" si="159"/>
        <v>0</v>
      </c>
      <c r="J2018" s="96"/>
      <c r="K2018" s="77"/>
      <c r="L2018" s="101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53"/>
      <c r="F2019" s="154"/>
      <c r="G2019" s="117"/>
      <c r="H2019" s="295"/>
      <c r="I2019" s="103">
        <f t="shared" si="159"/>
        <v>0</v>
      </c>
      <c r="J2019" s="96"/>
      <c r="K2019" s="77"/>
      <c r="L2019" s="101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53"/>
      <c r="F2020" s="154"/>
      <c r="G2020" s="117"/>
      <c r="H2020" s="295"/>
      <c r="I2020" s="103">
        <f t="shared" si="159"/>
        <v>0</v>
      </c>
      <c r="J2020" s="96"/>
      <c r="K2020" s="77"/>
      <c r="L2020" s="101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53"/>
      <c r="F2021" s="154"/>
      <c r="G2021" s="117"/>
      <c r="H2021" s="295"/>
      <c r="I2021" s="103">
        <f t="shared" si="159"/>
        <v>0</v>
      </c>
      <c r="J2021" s="96"/>
      <c r="K2021" s="77"/>
      <c r="L2021" s="101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53"/>
      <c r="F2022" s="154"/>
      <c r="G2022" s="117"/>
      <c r="H2022" s="295"/>
      <c r="I2022" s="103">
        <f t="shared" si="159"/>
        <v>0</v>
      </c>
      <c r="J2022" s="96"/>
      <c r="K2022" s="77"/>
      <c r="L2022" s="101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53"/>
      <c r="F2023" s="154"/>
      <c r="G2023" s="117"/>
      <c r="H2023" s="295"/>
      <c r="I2023" s="103">
        <f t="shared" si="159"/>
        <v>0</v>
      </c>
      <c r="J2023" s="96"/>
      <c r="K2023" s="77"/>
      <c r="L2023" s="101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53"/>
      <c r="F2024" s="154"/>
      <c r="G2024" s="117"/>
      <c r="H2024" s="295"/>
      <c r="I2024" s="103">
        <f t="shared" si="159"/>
        <v>0</v>
      </c>
      <c r="J2024" s="96"/>
      <c r="K2024" s="77"/>
      <c r="L2024" s="101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53"/>
      <c r="F2025" s="154"/>
      <c r="G2025" s="117"/>
      <c r="H2025" s="295"/>
      <c r="I2025" s="103">
        <f t="shared" si="159"/>
        <v>0</v>
      </c>
      <c r="J2025" s="96"/>
      <c r="K2025" s="77"/>
      <c r="L2025" s="101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53"/>
      <c r="F2026" s="154"/>
      <c r="G2026" s="117"/>
      <c r="H2026" s="295"/>
      <c r="I2026" s="103">
        <f t="shared" si="159"/>
        <v>0</v>
      </c>
      <c r="J2026" s="96"/>
      <c r="K2026" s="77"/>
      <c r="L2026" s="101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53"/>
      <c r="F2027" s="154"/>
      <c r="G2027" s="117"/>
      <c r="H2027" s="295"/>
      <c r="I2027" s="103">
        <f t="shared" si="159"/>
        <v>0</v>
      </c>
      <c r="J2027" s="96"/>
      <c r="K2027" s="77"/>
      <c r="L2027" s="101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53"/>
      <c r="F2028" s="154"/>
      <c r="G2028" s="117"/>
      <c r="H2028" s="295"/>
      <c r="I2028" s="103">
        <f t="shared" si="159"/>
        <v>0</v>
      </c>
      <c r="J2028" s="96"/>
      <c r="K2028" s="77"/>
      <c r="L2028" s="101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53"/>
      <c r="F2029" s="154"/>
      <c r="G2029" s="117"/>
      <c r="H2029" s="295"/>
      <c r="I2029" s="103">
        <f t="shared" si="159"/>
        <v>0</v>
      </c>
      <c r="J2029" s="96"/>
      <c r="K2029" s="77"/>
      <c r="L2029" s="101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53"/>
      <c r="F2030" s="154"/>
      <c r="G2030" s="117"/>
      <c r="H2030" s="295"/>
      <c r="I2030" s="103">
        <f t="shared" si="159"/>
        <v>0</v>
      </c>
      <c r="J2030" s="96"/>
      <c r="K2030" s="77"/>
      <c r="L2030" s="101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53"/>
      <c r="F2031" s="154"/>
      <c r="G2031" s="117"/>
      <c r="H2031" s="295"/>
      <c r="I2031" s="103">
        <f t="shared" si="159"/>
        <v>0</v>
      </c>
      <c r="J2031" s="96"/>
      <c r="K2031" s="77"/>
      <c r="L2031" s="101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53"/>
      <c r="F2032" s="154"/>
      <c r="G2032" s="117"/>
      <c r="H2032" s="295"/>
      <c r="I2032" s="103">
        <f t="shared" si="159"/>
        <v>0</v>
      </c>
      <c r="J2032" s="96"/>
      <c r="K2032" s="77"/>
      <c r="L2032" s="101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53"/>
      <c r="F2033" s="154"/>
      <c r="G2033" s="117"/>
      <c r="H2033" s="295"/>
      <c r="I2033" s="103">
        <f t="shared" si="159"/>
        <v>0</v>
      </c>
      <c r="J2033" s="96"/>
      <c r="K2033" s="77"/>
      <c r="L2033" s="101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53"/>
      <c r="F2034" s="154"/>
      <c r="G2034" s="117"/>
      <c r="H2034" s="295"/>
      <c r="I2034" s="103">
        <f t="shared" si="159"/>
        <v>0</v>
      </c>
      <c r="J2034" s="96"/>
      <c r="K2034" s="77"/>
      <c r="L2034" s="101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53"/>
      <c r="F2035" s="154"/>
      <c r="G2035" s="117"/>
      <c r="H2035" s="295"/>
      <c r="I2035" s="103">
        <f t="shared" si="159"/>
        <v>0</v>
      </c>
      <c r="J2035" s="96"/>
      <c r="K2035" s="77"/>
      <c r="L2035" s="101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53"/>
      <c r="F2036" s="154"/>
      <c r="G2036" s="117"/>
      <c r="H2036" s="295"/>
      <c r="I2036" s="103">
        <f t="shared" si="159"/>
        <v>0</v>
      </c>
      <c r="J2036" s="96"/>
      <c r="K2036" s="77"/>
      <c r="L2036" s="101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53"/>
      <c r="F2037" s="154"/>
      <c r="G2037" s="117"/>
      <c r="H2037" s="295"/>
      <c r="I2037" s="103">
        <f t="shared" si="159"/>
        <v>0</v>
      </c>
      <c r="J2037" s="96"/>
      <c r="K2037" s="77"/>
      <c r="L2037" s="101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53"/>
      <c r="F2038" s="154"/>
      <c r="G2038" s="117"/>
      <c r="H2038" s="295"/>
      <c r="I2038" s="103">
        <f t="shared" si="159"/>
        <v>0</v>
      </c>
      <c r="J2038" s="96"/>
      <c r="K2038" s="77"/>
      <c r="L2038" s="101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53"/>
      <c r="F2039" s="154"/>
      <c r="G2039" s="117"/>
      <c r="H2039" s="295"/>
      <c r="I2039" s="103">
        <f t="shared" si="159"/>
        <v>0</v>
      </c>
      <c r="J2039" s="96"/>
      <c r="K2039" s="77"/>
      <c r="L2039" s="101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53"/>
      <c r="F2040" s="154"/>
      <c r="G2040" s="117"/>
      <c r="H2040" s="295"/>
      <c r="I2040" s="103">
        <f t="shared" si="159"/>
        <v>0</v>
      </c>
      <c r="J2040" s="96"/>
      <c r="K2040" s="77"/>
      <c r="L2040" s="101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53"/>
      <c r="F2041" s="154"/>
      <c r="G2041" s="117"/>
      <c r="H2041" s="295"/>
      <c r="I2041" s="103">
        <f t="shared" si="159"/>
        <v>0</v>
      </c>
      <c r="J2041" s="96"/>
      <c r="K2041" s="77"/>
      <c r="L2041" s="101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53"/>
      <c r="F2042" s="154"/>
      <c r="G2042" s="117"/>
      <c r="H2042" s="295"/>
      <c r="I2042" s="103">
        <f t="shared" si="159"/>
        <v>0</v>
      </c>
      <c r="J2042" s="96"/>
      <c r="K2042" s="77"/>
      <c r="L2042" s="101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53"/>
      <c r="F2043" s="154"/>
      <c r="G2043" s="117"/>
      <c r="H2043" s="295"/>
      <c r="I2043" s="103">
        <f t="shared" si="159"/>
        <v>0</v>
      </c>
      <c r="J2043" s="96"/>
      <c r="K2043" s="77"/>
      <c r="L2043" s="101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53"/>
      <c r="F2044" s="154"/>
      <c r="G2044" s="117"/>
      <c r="H2044" s="295"/>
      <c r="I2044" s="103">
        <f t="shared" si="159"/>
        <v>0</v>
      </c>
      <c r="J2044" s="96"/>
      <c r="K2044" s="77"/>
      <c r="L2044" s="101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53"/>
      <c r="F2045" s="154"/>
      <c r="G2045" s="117"/>
      <c r="H2045" s="295"/>
      <c r="I2045" s="103">
        <f t="shared" si="159"/>
        <v>0</v>
      </c>
      <c r="J2045" s="96"/>
      <c r="K2045" s="77"/>
      <c r="L2045" s="101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53"/>
      <c r="F2046" s="154"/>
      <c r="G2046" s="117"/>
      <c r="H2046" s="295"/>
      <c r="I2046" s="103">
        <f t="shared" si="159"/>
        <v>0</v>
      </c>
      <c r="J2046" s="96"/>
      <c r="K2046" s="77"/>
      <c r="L2046" s="101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53"/>
      <c r="F2047" s="154"/>
      <c r="G2047" s="117"/>
      <c r="H2047" s="295"/>
      <c r="I2047" s="103">
        <f t="shared" si="159"/>
        <v>0</v>
      </c>
      <c r="J2047" s="96"/>
      <c r="K2047" s="77"/>
      <c r="L2047" s="101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53"/>
      <c r="F2048" s="154"/>
      <c r="G2048" s="117"/>
      <c r="H2048" s="295"/>
      <c r="I2048" s="103">
        <f t="shared" si="159"/>
        <v>0</v>
      </c>
      <c r="J2048" s="96"/>
      <c r="K2048" s="77"/>
      <c r="L2048" s="101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53"/>
      <c r="F2049" s="154"/>
      <c r="G2049" s="117"/>
      <c r="H2049" s="295"/>
      <c r="I2049" s="103">
        <f t="shared" si="159"/>
        <v>0</v>
      </c>
      <c r="J2049" s="96"/>
      <c r="K2049" s="77"/>
      <c r="L2049" s="101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53"/>
      <c r="F2050" s="154"/>
      <c r="G2050" s="117"/>
      <c r="H2050" s="295"/>
      <c r="I2050" s="103">
        <f t="shared" si="159"/>
        <v>0</v>
      </c>
      <c r="J2050" s="96"/>
      <c r="K2050" s="77"/>
      <c r="L2050" s="101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53"/>
      <c r="F2051" s="154"/>
      <c r="G2051" s="117"/>
      <c r="H2051" s="295"/>
      <c r="I2051" s="103">
        <f t="shared" si="159"/>
        <v>0</v>
      </c>
      <c r="J2051" s="96"/>
      <c r="K2051" s="77"/>
      <c r="L2051" s="101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53"/>
      <c r="F2052" s="154"/>
      <c r="G2052" s="117"/>
      <c r="H2052" s="295"/>
      <c r="I2052" s="103">
        <f t="shared" si="159"/>
        <v>0</v>
      </c>
      <c r="J2052" s="96"/>
      <c r="K2052" s="77"/>
      <c r="L2052" s="101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53"/>
      <c r="F2053" s="154"/>
      <c r="G2053" s="117"/>
      <c r="H2053" s="295"/>
      <c r="I2053" s="103">
        <f t="shared" si="159"/>
        <v>0</v>
      </c>
      <c r="J2053" s="96"/>
      <c r="K2053" s="77"/>
      <c r="L2053" s="101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53"/>
      <c r="F2054" s="154"/>
      <c r="G2054" s="117"/>
      <c r="H2054" s="295"/>
      <c r="I2054" s="103">
        <f t="shared" si="159"/>
        <v>0</v>
      </c>
      <c r="J2054" s="96"/>
      <c r="K2054" s="77"/>
      <c r="L2054" s="101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53"/>
      <c r="F2055" s="154"/>
      <c r="G2055" s="117"/>
      <c r="H2055" s="295"/>
      <c r="I2055" s="103">
        <f t="shared" si="159"/>
        <v>0</v>
      </c>
      <c r="J2055" s="96"/>
      <c r="K2055" s="77"/>
      <c r="L2055" s="101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53"/>
      <c r="F2056" s="154"/>
      <c r="G2056" s="117"/>
      <c r="H2056" s="295"/>
      <c r="I2056" s="103">
        <f t="shared" ref="I2056:I2119" si="164">IF(H2056="",0,IF(VLOOKUP(H2056,會計科目表,2,FALSE)="Y",VLOOKUP(H2056,會計科目表,3,FALSE),"●此項目尚未啟用"))</f>
        <v>0</v>
      </c>
      <c r="J2056" s="96"/>
      <c r="K2056" s="77"/>
      <c r="L2056" s="101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53"/>
      <c r="F2057" s="154"/>
      <c r="G2057" s="117"/>
      <c r="H2057" s="295"/>
      <c r="I2057" s="103">
        <f t="shared" si="164"/>
        <v>0</v>
      </c>
      <c r="J2057" s="96"/>
      <c r="K2057" s="77"/>
      <c r="L2057" s="101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53"/>
      <c r="F2058" s="154"/>
      <c r="G2058" s="117"/>
      <c r="H2058" s="295"/>
      <c r="I2058" s="103">
        <f t="shared" si="164"/>
        <v>0</v>
      </c>
      <c r="J2058" s="96"/>
      <c r="K2058" s="77"/>
      <c r="L2058" s="101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53"/>
      <c r="F2059" s="154"/>
      <c r="G2059" s="117"/>
      <c r="H2059" s="295"/>
      <c r="I2059" s="103">
        <f t="shared" si="164"/>
        <v>0</v>
      </c>
      <c r="J2059" s="96"/>
      <c r="K2059" s="77"/>
      <c r="L2059" s="101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53"/>
      <c r="F2060" s="154"/>
      <c r="G2060" s="117"/>
      <c r="H2060" s="295"/>
      <c r="I2060" s="103">
        <f t="shared" si="164"/>
        <v>0</v>
      </c>
      <c r="J2060" s="96"/>
      <c r="K2060" s="77"/>
      <c r="L2060" s="101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53"/>
      <c r="F2061" s="154"/>
      <c r="G2061" s="117"/>
      <c r="H2061" s="295"/>
      <c r="I2061" s="103">
        <f t="shared" si="164"/>
        <v>0</v>
      </c>
      <c r="J2061" s="96"/>
      <c r="K2061" s="77"/>
      <c r="L2061" s="101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53"/>
      <c r="F2062" s="154"/>
      <c r="G2062" s="117"/>
      <c r="H2062" s="295"/>
      <c r="I2062" s="103">
        <f t="shared" si="164"/>
        <v>0</v>
      </c>
      <c r="J2062" s="96"/>
      <c r="K2062" s="77"/>
      <c r="L2062" s="101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53"/>
      <c r="F2063" s="154"/>
      <c r="G2063" s="117"/>
      <c r="H2063" s="295"/>
      <c r="I2063" s="103">
        <f t="shared" si="164"/>
        <v>0</v>
      </c>
      <c r="J2063" s="96"/>
      <c r="K2063" s="77"/>
      <c r="L2063" s="101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53"/>
      <c r="F2064" s="154"/>
      <c r="G2064" s="117"/>
      <c r="H2064" s="295"/>
      <c r="I2064" s="103">
        <f t="shared" si="164"/>
        <v>0</v>
      </c>
      <c r="J2064" s="96"/>
      <c r="K2064" s="77"/>
      <c r="L2064" s="101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53"/>
      <c r="F2065" s="154"/>
      <c r="G2065" s="117"/>
      <c r="H2065" s="295"/>
      <c r="I2065" s="103">
        <f t="shared" si="164"/>
        <v>0</v>
      </c>
      <c r="J2065" s="96"/>
      <c r="K2065" s="77"/>
      <c r="L2065" s="101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53"/>
      <c r="F2066" s="154"/>
      <c r="G2066" s="117"/>
      <c r="H2066" s="295"/>
      <c r="I2066" s="103">
        <f t="shared" si="164"/>
        <v>0</v>
      </c>
      <c r="J2066" s="96"/>
      <c r="K2066" s="77"/>
      <c r="L2066" s="101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53"/>
      <c r="F2067" s="154"/>
      <c r="G2067" s="117"/>
      <c r="H2067" s="295"/>
      <c r="I2067" s="103">
        <f t="shared" si="164"/>
        <v>0</v>
      </c>
      <c r="J2067" s="96"/>
      <c r="K2067" s="77"/>
      <c r="L2067" s="101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53"/>
      <c r="F2068" s="154"/>
      <c r="G2068" s="117"/>
      <c r="H2068" s="295"/>
      <c r="I2068" s="103">
        <f t="shared" si="164"/>
        <v>0</v>
      </c>
      <c r="J2068" s="96"/>
      <c r="K2068" s="77"/>
      <c r="L2068" s="101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53"/>
      <c r="F2069" s="154"/>
      <c r="G2069" s="117"/>
      <c r="H2069" s="295"/>
      <c r="I2069" s="103">
        <f t="shared" si="164"/>
        <v>0</v>
      </c>
      <c r="J2069" s="96"/>
      <c r="K2069" s="77"/>
      <c r="L2069" s="101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53"/>
      <c r="F2070" s="154"/>
      <c r="G2070" s="117"/>
      <c r="H2070" s="295"/>
      <c r="I2070" s="103">
        <f t="shared" si="164"/>
        <v>0</v>
      </c>
      <c r="J2070" s="96"/>
      <c r="K2070" s="77"/>
      <c r="L2070" s="101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53"/>
      <c r="F2071" s="154"/>
      <c r="G2071" s="117"/>
      <c r="H2071" s="295"/>
      <c r="I2071" s="103">
        <f t="shared" si="164"/>
        <v>0</v>
      </c>
      <c r="J2071" s="96"/>
      <c r="K2071" s="77"/>
      <c r="L2071" s="101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53"/>
      <c r="F2072" s="154"/>
      <c r="G2072" s="117"/>
      <c r="H2072" s="295"/>
      <c r="I2072" s="103">
        <f t="shared" si="164"/>
        <v>0</v>
      </c>
      <c r="J2072" s="96"/>
      <c r="K2072" s="77"/>
      <c r="L2072" s="101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53"/>
      <c r="F2073" s="154"/>
      <c r="G2073" s="117"/>
      <c r="H2073" s="295"/>
      <c r="I2073" s="103">
        <f t="shared" si="164"/>
        <v>0</v>
      </c>
      <c r="J2073" s="96"/>
      <c r="K2073" s="77"/>
      <c r="L2073" s="101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53"/>
      <c r="F2074" s="154"/>
      <c r="G2074" s="117"/>
      <c r="H2074" s="295"/>
      <c r="I2074" s="103">
        <f t="shared" si="164"/>
        <v>0</v>
      </c>
      <c r="J2074" s="96"/>
      <c r="K2074" s="77"/>
      <c r="L2074" s="101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53"/>
      <c r="F2075" s="154"/>
      <c r="G2075" s="117"/>
      <c r="H2075" s="295"/>
      <c r="I2075" s="103">
        <f t="shared" si="164"/>
        <v>0</v>
      </c>
      <c r="J2075" s="96"/>
      <c r="K2075" s="77"/>
      <c r="L2075" s="101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53"/>
      <c r="F2076" s="154"/>
      <c r="G2076" s="117"/>
      <c r="H2076" s="295"/>
      <c r="I2076" s="103">
        <f t="shared" si="164"/>
        <v>0</v>
      </c>
      <c r="J2076" s="96"/>
      <c r="K2076" s="77"/>
      <c r="L2076" s="101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53"/>
      <c r="F2077" s="154"/>
      <c r="G2077" s="117"/>
      <c r="H2077" s="295"/>
      <c r="I2077" s="103">
        <f t="shared" si="164"/>
        <v>0</v>
      </c>
      <c r="J2077" s="96"/>
      <c r="K2077" s="77"/>
      <c r="L2077" s="101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53"/>
      <c r="F2078" s="154"/>
      <c r="G2078" s="117"/>
      <c r="H2078" s="295"/>
      <c r="I2078" s="103">
        <f t="shared" si="164"/>
        <v>0</v>
      </c>
      <c r="J2078" s="96"/>
      <c r="K2078" s="77"/>
      <c r="L2078" s="101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53"/>
      <c r="F2079" s="154"/>
      <c r="G2079" s="117"/>
      <c r="H2079" s="295"/>
      <c r="I2079" s="103">
        <f t="shared" si="164"/>
        <v>0</v>
      </c>
      <c r="J2079" s="96"/>
      <c r="K2079" s="77"/>
      <c r="L2079" s="101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53"/>
      <c r="F2080" s="154"/>
      <c r="G2080" s="117"/>
      <c r="H2080" s="295"/>
      <c r="I2080" s="103">
        <f t="shared" si="164"/>
        <v>0</v>
      </c>
      <c r="J2080" s="96"/>
      <c r="K2080" s="77"/>
      <c r="L2080" s="101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53"/>
      <c r="F2081" s="154"/>
      <c r="G2081" s="117"/>
      <c r="H2081" s="295"/>
      <c r="I2081" s="103">
        <f t="shared" si="164"/>
        <v>0</v>
      </c>
      <c r="J2081" s="96"/>
      <c r="K2081" s="77"/>
      <c r="L2081" s="101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53"/>
      <c r="F2082" s="154"/>
      <c r="G2082" s="117"/>
      <c r="H2082" s="295"/>
      <c r="I2082" s="103">
        <f t="shared" si="164"/>
        <v>0</v>
      </c>
      <c r="J2082" s="96"/>
      <c r="K2082" s="77"/>
      <c r="L2082" s="101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53"/>
      <c r="F2083" s="154"/>
      <c r="G2083" s="117"/>
      <c r="H2083" s="295"/>
      <c r="I2083" s="103">
        <f t="shared" si="164"/>
        <v>0</v>
      </c>
      <c r="J2083" s="96"/>
      <c r="K2083" s="77"/>
      <c r="L2083" s="101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53"/>
      <c r="F2084" s="154"/>
      <c r="G2084" s="117"/>
      <c r="H2084" s="295"/>
      <c r="I2084" s="103">
        <f t="shared" si="164"/>
        <v>0</v>
      </c>
      <c r="J2084" s="96"/>
      <c r="K2084" s="77"/>
      <c r="L2084" s="101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53"/>
      <c r="F2085" s="154"/>
      <c r="G2085" s="117"/>
      <c r="H2085" s="295"/>
      <c r="I2085" s="103">
        <f t="shared" si="164"/>
        <v>0</v>
      </c>
      <c r="J2085" s="96"/>
      <c r="K2085" s="77"/>
      <c r="L2085" s="101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53"/>
      <c r="F2086" s="154"/>
      <c r="G2086" s="117"/>
      <c r="H2086" s="295"/>
      <c r="I2086" s="103">
        <f t="shared" si="164"/>
        <v>0</v>
      </c>
      <c r="J2086" s="96"/>
      <c r="K2086" s="77"/>
      <c r="L2086" s="101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53"/>
      <c r="F2087" s="154"/>
      <c r="G2087" s="117"/>
      <c r="H2087" s="295"/>
      <c r="I2087" s="103">
        <f t="shared" si="164"/>
        <v>0</v>
      </c>
      <c r="J2087" s="96"/>
      <c r="K2087" s="77"/>
      <c r="L2087" s="101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53"/>
      <c r="F2088" s="154"/>
      <c r="G2088" s="117"/>
      <c r="H2088" s="295"/>
      <c r="I2088" s="103">
        <f t="shared" si="164"/>
        <v>0</v>
      </c>
      <c r="J2088" s="96"/>
      <c r="K2088" s="77"/>
      <c r="L2088" s="101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53"/>
      <c r="F2089" s="154"/>
      <c r="G2089" s="117"/>
      <c r="H2089" s="295"/>
      <c r="I2089" s="103">
        <f t="shared" si="164"/>
        <v>0</v>
      </c>
      <c r="J2089" s="96"/>
      <c r="K2089" s="77"/>
      <c r="L2089" s="101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53"/>
      <c r="F2090" s="154"/>
      <c r="G2090" s="117"/>
      <c r="H2090" s="295"/>
      <c r="I2090" s="103">
        <f t="shared" si="164"/>
        <v>0</v>
      </c>
      <c r="J2090" s="96"/>
      <c r="K2090" s="77"/>
      <c r="L2090" s="101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53"/>
      <c r="F2091" s="154"/>
      <c r="G2091" s="117"/>
      <c r="H2091" s="295"/>
      <c r="I2091" s="103">
        <f t="shared" si="164"/>
        <v>0</v>
      </c>
      <c r="J2091" s="96"/>
      <c r="K2091" s="77"/>
      <c r="L2091" s="101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53"/>
      <c r="F2092" s="154"/>
      <c r="G2092" s="117"/>
      <c r="H2092" s="295"/>
      <c r="I2092" s="103">
        <f t="shared" si="164"/>
        <v>0</v>
      </c>
      <c r="J2092" s="96"/>
      <c r="K2092" s="77"/>
      <c r="L2092" s="101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53"/>
      <c r="F2093" s="154"/>
      <c r="G2093" s="117"/>
      <c r="H2093" s="295"/>
      <c r="I2093" s="103">
        <f t="shared" si="164"/>
        <v>0</v>
      </c>
      <c r="J2093" s="96"/>
      <c r="K2093" s="77"/>
      <c r="L2093" s="101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53"/>
      <c r="F2094" s="154"/>
      <c r="G2094" s="117"/>
      <c r="H2094" s="295"/>
      <c r="I2094" s="103">
        <f t="shared" si="164"/>
        <v>0</v>
      </c>
      <c r="J2094" s="96"/>
      <c r="K2094" s="77"/>
      <c r="L2094" s="101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53"/>
      <c r="F2095" s="154"/>
      <c r="G2095" s="117"/>
      <c r="H2095" s="295"/>
      <c r="I2095" s="103">
        <f t="shared" si="164"/>
        <v>0</v>
      </c>
      <c r="J2095" s="96"/>
      <c r="K2095" s="77"/>
      <c r="L2095" s="101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53"/>
      <c r="F2096" s="154"/>
      <c r="G2096" s="117"/>
      <c r="H2096" s="295"/>
      <c r="I2096" s="103">
        <f t="shared" si="164"/>
        <v>0</v>
      </c>
      <c r="J2096" s="96"/>
      <c r="K2096" s="77"/>
      <c r="L2096" s="101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53"/>
      <c r="F2097" s="154"/>
      <c r="G2097" s="117"/>
      <c r="H2097" s="295"/>
      <c r="I2097" s="103">
        <f t="shared" si="164"/>
        <v>0</v>
      </c>
      <c r="J2097" s="96"/>
      <c r="K2097" s="77"/>
      <c r="L2097" s="101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53"/>
      <c r="F2098" s="154"/>
      <c r="G2098" s="117"/>
      <c r="H2098" s="295"/>
      <c r="I2098" s="103">
        <f t="shared" si="164"/>
        <v>0</v>
      </c>
      <c r="J2098" s="96"/>
      <c r="K2098" s="77"/>
      <c r="L2098" s="101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53"/>
      <c r="F2099" s="154"/>
      <c r="G2099" s="117"/>
      <c r="H2099" s="295"/>
      <c r="I2099" s="103">
        <f t="shared" si="164"/>
        <v>0</v>
      </c>
      <c r="J2099" s="96"/>
      <c r="K2099" s="77"/>
      <c r="L2099" s="101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53"/>
      <c r="F2100" s="154"/>
      <c r="G2100" s="117"/>
      <c r="H2100" s="295"/>
      <c r="I2100" s="103">
        <f t="shared" si="164"/>
        <v>0</v>
      </c>
      <c r="J2100" s="96"/>
      <c r="K2100" s="77"/>
      <c r="L2100" s="101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53"/>
      <c r="F2101" s="154"/>
      <c r="G2101" s="117"/>
      <c r="H2101" s="295"/>
      <c r="I2101" s="103">
        <f t="shared" si="164"/>
        <v>0</v>
      </c>
      <c r="J2101" s="96"/>
      <c r="K2101" s="77"/>
      <c r="L2101" s="101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53"/>
      <c r="F2102" s="154"/>
      <c r="G2102" s="117"/>
      <c r="H2102" s="295"/>
      <c r="I2102" s="103">
        <f t="shared" si="164"/>
        <v>0</v>
      </c>
      <c r="J2102" s="96"/>
      <c r="K2102" s="77"/>
      <c r="L2102" s="101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53"/>
      <c r="F2103" s="154"/>
      <c r="G2103" s="117"/>
      <c r="H2103" s="295"/>
      <c r="I2103" s="103">
        <f t="shared" si="164"/>
        <v>0</v>
      </c>
      <c r="J2103" s="96"/>
      <c r="K2103" s="77"/>
      <c r="L2103" s="101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53"/>
      <c r="F2104" s="154"/>
      <c r="G2104" s="117"/>
      <c r="H2104" s="295"/>
      <c r="I2104" s="103">
        <f t="shared" si="164"/>
        <v>0</v>
      </c>
      <c r="J2104" s="96"/>
      <c r="K2104" s="77"/>
      <c r="L2104" s="101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53"/>
      <c r="F2105" s="154"/>
      <c r="G2105" s="117"/>
      <c r="H2105" s="295"/>
      <c r="I2105" s="103">
        <f t="shared" si="164"/>
        <v>0</v>
      </c>
      <c r="J2105" s="96"/>
      <c r="K2105" s="77"/>
      <c r="L2105" s="101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53"/>
      <c r="F2106" s="154"/>
      <c r="G2106" s="117"/>
      <c r="H2106" s="295"/>
      <c r="I2106" s="103">
        <f t="shared" si="164"/>
        <v>0</v>
      </c>
      <c r="J2106" s="96"/>
      <c r="K2106" s="77"/>
      <c r="L2106" s="101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53"/>
      <c r="F2107" s="154"/>
      <c r="G2107" s="117"/>
      <c r="H2107" s="295"/>
      <c r="I2107" s="103">
        <f t="shared" si="164"/>
        <v>0</v>
      </c>
      <c r="J2107" s="96"/>
      <c r="K2107" s="77"/>
      <c r="L2107" s="101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53"/>
      <c r="F2108" s="154"/>
      <c r="G2108" s="117"/>
      <c r="H2108" s="295"/>
      <c r="I2108" s="103">
        <f t="shared" si="164"/>
        <v>0</v>
      </c>
      <c r="J2108" s="96"/>
      <c r="K2108" s="77"/>
      <c r="L2108" s="101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53"/>
      <c r="F2109" s="154"/>
      <c r="G2109" s="117"/>
      <c r="H2109" s="295"/>
      <c r="I2109" s="103">
        <f t="shared" si="164"/>
        <v>0</v>
      </c>
      <c r="J2109" s="96"/>
      <c r="K2109" s="77"/>
      <c r="L2109" s="101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53"/>
      <c r="F2110" s="154"/>
      <c r="G2110" s="117"/>
      <c r="H2110" s="295"/>
      <c r="I2110" s="103">
        <f t="shared" si="164"/>
        <v>0</v>
      </c>
      <c r="J2110" s="96"/>
      <c r="K2110" s="77"/>
      <c r="L2110" s="101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53"/>
      <c r="F2111" s="154"/>
      <c r="G2111" s="117"/>
      <c r="H2111" s="295"/>
      <c r="I2111" s="103">
        <f t="shared" si="164"/>
        <v>0</v>
      </c>
      <c r="J2111" s="96"/>
      <c r="K2111" s="77"/>
      <c r="L2111" s="101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53"/>
      <c r="F2112" s="154"/>
      <c r="G2112" s="117"/>
      <c r="H2112" s="295"/>
      <c r="I2112" s="103">
        <f t="shared" si="164"/>
        <v>0</v>
      </c>
      <c r="J2112" s="96"/>
      <c r="K2112" s="77"/>
      <c r="L2112" s="101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53"/>
      <c r="F2113" s="154"/>
      <c r="G2113" s="117"/>
      <c r="H2113" s="295"/>
      <c r="I2113" s="103">
        <f t="shared" si="164"/>
        <v>0</v>
      </c>
      <c r="J2113" s="96"/>
      <c r="K2113" s="77"/>
      <c r="L2113" s="101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53"/>
      <c r="F2114" s="154"/>
      <c r="G2114" s="117"/>
      <c r="H2114" s="295"/>
      <c r="I2114" s="103">
        <f t="shared" si="164"/>
        <v>0</v>
      </c>
      <c r="J2114" s="96"/>
      <c r="K2114" s="77"/>
      <c r="L2114" s="101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53"/>
      <c r="F2115" s="154"/>
      <c r="G2115" s="117"/>
      <c r="H2115" s="295"/>
      <c r="I2115" s="103">
        <f t="shared" si="164"/>
        <v>0</v>
      </c>
      <c r="J2115" s="96"/>
      <c r="K2115" s="77"/>
      <c r="L2115" s="101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53"/>
      <c r="F2116" s="154"/>
      <c r="G2116" s="117"/>
      <c r="H2116" s="295"/>
      <c r="I2116" s="103">
        <f t="shared" si="164"/>
        <v>0</v>
      </c>
      <c r="J2116" s="96"/>
      <c r="K2116" s="77"/>
      <c r="L2116" s="101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53"/>
      <c r="F2117" s="154"/>
      <c r="G2117" s="117"/>
      <c r="H2117" s="295"/>
      <c r="I2117" s="103">
        <f t="shared" si="164"/>
        <v>0</v>
      </c>
      <c r="J2117" s="96"/>
      <c r="K2117" s="77"/>
      <c r="L2117" s="101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53"/>
      <c r="F2118" s="154"/>
      <c r="G2118" s="117"/>
      <c r="H2118" s="295"/>
      <c r="I2118" s="103">
        <f t="shared" si="164"/>
        <v>0</v>
      </c>
      <c r="J2118" s="96"/>
      <c r="K2118" s="77"/>
      <c r="L2118" s="101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53"/>
      <c r="F2119" s="154"/>
      <c r="G2119" s="117"/>
      <c r="H2119" s="295"/>
      <c r="I2119" s="103">
        <f t="shared" si="164"/>
        <v>0</v>
      </c>
      <c r="J2119" s="96"/>
      <c r="K2119" s="77"/>
      <c r="L2119" s="101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53"/>
      <c r="F2120" s="154"/>
      <c r="G2120" s="117"/>
      <c r="H2120" s="295"/>
      <c r="I2120" s="103">
        <f t="shared" ref="I2120:I2183" si="169">IF(H2120="",0,IF(VLOOKUP(H2120,會計科目表,2,FALSE)="Y",VLOOKUP(H2120,會計科目表,3,FALSE),"●此項目尚未啟用"))</f>
        <v>0</v>
      </c>
      <c r="J2120" s="96"/>
      <c r="K2120" s="77"/>
      <c r="L2120" s="101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53"/>
      <c r="F2121" s="154"/>
      <c r="G2121" s="117"/>
      <c r="H2121" s="295"/>
      <c r="I2121" s="103">
        <f t="shared" si="169"/>
        <v>0</v>
      </c>
      <c r="J2121" s="96"/>
      <c r="K2121" s="77"/>
      <c r="L2121" s="101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53"/>
      <c r="F2122" s="154"/>
      <c r="G2122" s="117"/>
      <c r="H2122" s="295"/>
      <c r="I2122" s="103">
        <f t="shared" si="169"/>
        <v>0</v>
      </c>
      <c r="J2122" s="96"/>
      <c r="K2122" s="77"/>
      <c r="L2122" s="101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53"/>
      <c r="F2123" s="154"/>
      <c r="G2123" s="117"/>
      <c r="H2123" s="295"/>
      <c r="I2123" s="103">
        <f t="shared" si="169"/>
        <v>0</v>
      </c>
      <c r="J2123" s="96"/>
      <c r="K2123" s="77"/>
      <c r="L2123" s="101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53"/>
      <c r="F2124" s="154"/>
      <c r="G2124" s="117"/>
      <c r="H2124" s="295"/>
      <c r="I2124" s="103">
        <f t="shared" si="169"/>
        <v>0</v>
      </c>
      <c r="J2124" s="96"/>
      <c r="K2124" s="77"/>
      <c r="L2124" s="101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53"/>
      <c r="F2125" s="154"/>
      <c r="G2125" s="117"/>
      <c r="H2125" s="295"/>
      <c r="I2125" s="103">
        <f t="shared" si="169"/>
        <v>0</v>
      </c>
      <c r="J2125" s="96"/>
      <c r="K2125" s="77"/>
      <c r="L2125" s="101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53"/>
      <c r="F2126" s="154"/>
      <c r="G2126" s="117"/>
      <c r="H2126" s="295"/>
      <c r="I2126" s="103">
        <f t="shared" si="169"/>
        <v>0</v>
      </c>
      <c r="J2126" s="96"/>
      <c r="K2126" s="77"/>
      <c r="L2126" s="101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53"/>
      <c r="F2127" s="154"/>
      <c r="G2127" s="117"/>
      <c r="H2127" s="295"/>
      <c r="I2127" s="103">
        <f t="shared" si="169"/>
        <v>0</v>
      </c>
      <c r="J2127" s="96"/>
      <c r="K2127" s="77"/>
      <c r="L2127" s="101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53"/>
      <c r="F2128" s="154"/>
      <c r="G2128" s="117"/>
      <c r="H2128" s="295"/>
      <c r="I2128" s="103">
        <f t="shared" si="169"/>
        <v>0</v>
      </c>
      <c r="J2128" s="96"/>
      <c r="K2128" s="77"/>
      <c r="L2128" s="101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53"/>
      <c r="F2129" s="154"/>
      <c r="G2129" s="117"/>
      <c r="H2129" s="295"/>
      <c r="I2129" s="103">
        <f t="shared" si="169"/>
        <v>0</v>
      </c>
      <c r="J2129" s="96"/>
      <c r="K2129" s="77"/>
      <c r="L2129" s="101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53"/>
      <c r="F2130" s="154"/>
      <c r="G2130" s="117"/>
      <c r="H2130" s="295"/>
      <c r="I2130" s="103">
        <f t="shared" si="169"/>
        <v>0</v>
      </c>
      <c r="J2130" s="96"/>
      <c r="K2130" s="77"/>
      <c r="L2130" s="101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53"/>
      <c r="F2131" s="154"/>
      <c r="G2131" s="117"/>
      <c r="H2131" s="295"/>
      <c r="I2131" s="103">
        <f t="shared" si="169"/>
        <v>0</v>
      </c>
      <c r="J2131" s="96"/>
      <c r="K2131" s="77"/>
      <c r="L2131" s="101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53"/>
      <c r="F2132" s="154"/>
      <c r="G2132" s="117"/>
      <c r="H2132" s="295"/>
      <c r="I2132" s="103">
        <f t="shared" si="169"/>
        <v>0</v>
      </c>
      <c r="J2132" s="96"/>
      <c r="K2132" s="77"/>
      <c r="L2132" s="101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53"/>
      <c r="F2133" s="154"/>
      <c r="G2133" s="117"/>
      <c r="H2133" s="295"/>
      <c r="I2133" s="103">
        <f t="shared" si="169"/>
        <v>0</v>
      </c>
      <c r="J2133" s="96"/>
      <c r="K2133" s="77"/>
      <c r="L2133" s="101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53"/>
      <c r="F2134" s="154"/>
      <c r="G2134" s="117"/>
      <c r="H2134" s="295"/>
      <c r="I2134" s="103">
        <f t="shared" si="169"/>
        <v>0</v>
      </c>
      <c r="J2134" s="96"/>
      <c r="K2134" s="77"/>
      <c r="L2134" s="101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53"/>
      <c r="F2135" s="154"/>
      <c r="G2135" s="117"/>
      <c r="H2135" s="295"/>
      <c r="I2135" s="103">
        <f t="shared" si="169"/>
        <v>0</v>
      </c>
      <c r="J2135" s="96"/>
      <c r="K2135" s="77"/>
      <c r="L2135" s="101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53"/>
      <c r="F2136" s="154"/>
      <c r="G2136" s="117"/>
      <c r="H2136" s="295"/>
      <c r="I2136" s="103">
        <f t="shared" si="169"/>
        <v>0</v>
      </c>
      <c r="J2136" s="96"/>
      <c r="K2136" s="77"/>
      <c r="L2136" s="101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53"/>
      <c r="F2137" s="154"/>
      <c r="G2137" s="117"/>
      <c r="H2137" s="295"/>
      <c r="I2137" s="103">
        <f t="shared" si="169"/>
        <v>0</v>
      </c>
      <c r="J2137" s="96"/>
      <c r="K2137" s="77"/>
      <c r="L2137" s="101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53"/>
      <c r="F2138" s="154"/>
      <c r="G2138" s="117"/>
      <c r="H2138" s="295"/>
      <c r="I2138" s="103">
        <f t="shared" si="169"/>
        <v>0</v>
      </c>
      <c r="J2138" s="96"/>
      <c r="K2138" s="77"/>
      <c r="L2138" s="101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53"/>
      <c r="F2139" s="154"/>
      <c r="G2139" s="117"/>
      <c r="H2139" s="295"/>
      <c r="I2139" s="103">
        <f t="shared" si="169"/>
        <v>0</v>
      </c>
      <c r="J2139" s="96"/>
      <c r="K2139" s="77"/>
      <c r="L2139" s="101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53"/>
      <c r="F2140" s="154"/>
      <c r="G2140" s="117"/>
      <c r="H2140" s="295"/>
      <c r="I2140" s="103">
        <f t="shared" si="169"/>
        <v>0</v>
      </c>
      <c r="J2140" s="96"/>
      <c r="K2140" s="77"/>
      <c r="L2140" s="101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53"/>
      <c r="F2141" s="154"/>
      <c r="G2141" s="117"/>
      <c r="H2141" s="295"/>
      <c r="I2141" s="103">
        <f t="shared" si="169"/>
        <v>0</v>
      </c>
      <c r="J2141" s="96"/>
      <c r="K2141" s="77"/>
      <c r="L2141" s="101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53"/>
      <c r="F2142" s="154"/>
      <c r="G2142" s="117"/>
      <c r="H2142" s="295"/>
      <c r="I2142" s="103">
        <f t="shared" si="169"/>
        <v>0</v>
      </c>
      <c r="J2142" s="96"/>
      <c r="K2142" s="77"/>
      <c r="L2142" s="101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53"/>
      <c r="F2143" s="154"/>
      <c r="G2143" s="117"/>
      <c r="H2143" s="295"/>
      <c r="I2143" s="103">
        <f t="shared" si="169"/>
        <v>0</v>
      </c>
      <c r="J2143" s="96"/>
      <c r="K2143" s="77"/>
      <c r="L2143" s="101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53"/>
      <c r="F2144" s="154"/>
      <c r="G2144" s="117"/>
      <c r="H2144" s="295"/>
      <c r="I2144" s="103">
        <f t="shared" si="169"/>
        <v>0</v>
      </c>
      <c r="J2144" s="96"/>
      <c r="K2144" s="77"/>
      <c r="L2144" s="101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53"/>
      <c r="F2145" s="154"/>
      <c r="G2145" s="117"/>
      <c r="H2145" s="295"/>
      <c r="I2145" s="103">
        <f t="shared" si="169"/>
        <v>0</v>
      </c>
      <c r="J2145" s="96"/>
      <c r="K2145" s="77"/>
      <c r="L2145" s="101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53"/>
      <c r="F2146" s="154"/>
      <c r="G2146" s="117"/>
      <c r="H2146" s="295"/>
      <c r="I2146" s="103">
        <f t="shared" si="169"/>
        <v>0</v>
      </c>
      <c r="J2146" s="96"/>
      <c r="K2146" s="77"/>
      <c r="L2146" s="101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53"/>
      <c r="F2147" s="154"/>
      <c r="G2147" s="117"/>
      <c r="H2147" s="295"/>
      <c r="I2147" s="103">
        <f t="shared" si="169"/>
        <v>0</v>
      </c>
      <c r="J2147" s="96"/>
      <c r="K2147" s="77"/>
      <c r="L2147" s="101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53"/>
      <c r="F2148" s="154"/>
      <c r="G2148" s="117"/>
      <c r="H2148" s="295"/>
      <c r="I2148" s="103">
        <f t="shared" si="169"/>
        <v>0</v>
      </c>
      <c r="J2148" s="96"/>
      <c r="K2148" s="77"/>
      <c r="L2148" s="101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53"/>
      <c r="F2149" s="154"/>
      <c r="G2149" s="117"/>
      <c r="H2149" s="295"/>
      <c r="I2149" s="103">
        <f t="shared" si="169"/>
        <v>0</v>
      </c>
      <c r="J2149" s="96"/>
      <c r="K2149" s="77"/>
      <c r="L2149" s="101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53"/>
      <c r="F2150" s="154"/>
      <c r="G2150" s="117"/>
      <c r="H2150" s="295"/>
      <c r="I2150" s="103">
        <f t="shared" si="169"/>
        <v>0</v>
      </c>
      <c r="J2150" s="96"/>
      <c r="K2150" s="77"/>
      <c r="L2150" s="101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53"/>
      <c r="F2151" s="154"/>
      <c r="G2151" s="117"/>
      <c r="H2151" s="295"/>
      <c r="I2151" s="103">
        <f t="shared" si="169"/>
        <v>0</v>
      </c>
      <c r="J2151" s="96"/>
      <c r="K2151" s="77"/>
      <c r="L2151" s="101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53"/>
      <c r="F2152" s="154"/>
      <c r="G2152" s="117"/>
      <c r="H2152" s="295"/>
      <c r="I2152" s="103">
        <f t="shared" si="169"/>
        <v>0</v>
      </c>
      <c r="J2152" s="96"/>
      <c r="K2152" s="77"/>
      <c r="L2152" s="101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53"/>
      <c r="F2153" s="154"/>
      <c r="G2153" s="117"/>
      <c r="H2153" s="295"/>
      <c r="I2153" s="103">
        <f t="shared" si="169"/>
        <v>0</v>
      </c>
      <c r="J2153" s="96"/>
      <c r="K2153" s="77"/>
      <c r="L2153" s="101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53"/>
      <c r="F2154" s="154"/>
      <c r="G2154" s="117"/>
      <c r="H2154" s="295"/>
      <c r="I2154" s="103">
        <f t="shared" si="169"/>
        <v>0</v>
      </c>
      <c r="J2154" s="96"/>
      <c r="K2154" s="77"/>
      <c r="L2154" s="101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53"/>
      <c r="F2155" s="154"/>
      <c r="G2155" s="117"/>
      <c r="H2155" s="295"/>
      <c r="I2155" s="103">
        <f t="shared" si="169"/>
        <v>0</v>
      </c>
      <c r="J2155" s="96"/>
      <c r="K2155" s="77"/>
      <c r="L2155" s="101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53"/>
      <c r="F2156" s="154"/>
      <c r="G2156" s="117"/>
      <c r="H2156" s="295"/>
      <c r="I2156" s="103">
        <f t="shared" si="169"/>
        <v>0</v>
      </c>
      <c r="J2156" s="96"/>
      <c r="K2156" s="77"/>
      <c r="L2156" s="101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53"/>
      <c r="F2157" s="154"/>
      <c r="G2157" s="117"/>
      <c r="H2157" s="295"/>
      <c r="I2157" s="103">
        <f t="shared" si="169"/>
        <v>0</v>
      </c>
      <c r="J2157" s="96"/>
      <c r="K2157" s="77"/>
      <c r="L2157" s="101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53"/>
      <c r="F2158" s="154"/>
      <c r="G2158" s="117"/>
      <c r="H2158" s="295"/>
      <c r="I2158" s="103">
        <f t="shared" si="169"/>
        <v>0</v>
      </c>
      <c r="J2158" s="96"/>
      <c r="K2158" s="77"/>
      <c r="L2158" s="101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53"/>
      <c r="F2159" s="154"/>
      <c r="G2159" s="117"/>
      <c r="H2159" s="295"/>
      <c r="I2159" s="103">
        <f t="shared" si="169"/>
        <v>0</v>
      </c>
      <c r="J2159" s="96"/>
      <c r="K2159" s="77"/>
      <c r="L2159" s="101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53"/>
      <c r="F2160" s="154"/>
      <c r="G2160" s="117"/>
      <c r="H2160" s="295"/>
      <c r="I2160" s="103">
        <f t="shared" si="169"/>
        <v>0</v>
      </c>
      <c r="J2160" s="96"/>
      <c r="K2160" s="77"/>
      <c r="L2160" s="101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53"/>
      <c r="F2161" s="154"/>
      <c r="G2161" s="117"/>
      <c r="H2161" s="295"/>
      <c r="I2161" s="103">
        <f t="shared" si="169"/>
        <v>0</v>
      </c>
      <c r="J2161" s="96"/>
      <c r="K2161" s="77"/>
      <c r="L2161" s="101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53"/>
      <c r="F2162" s="154"/>
      <c r="G2162" s="117"/>
      <c r="H2162" s="295"/>
      <c r="I2162" s="103">
        <f t="shared" si="169"/>
        <v>0</v>
      </c>
      <c r="J2162" s="96"/>
      <c r="K2162" s="77"/>
      <c r="L2162" s="101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53"/>
      <c r="F2163" s="154"/>
      <c r="G2163" s="117"/>
      <c r="H2163" s="295"/>
      <c r="I2163" s="103">
        <f t="shared" si="169"/>
        <v>0</v>
      </c>
      <c r="J2163" s="96"/>
      <c r="K2163" s="77"/>
      <c r="L2163" s="101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53"/>
      <c r="F2164" s="154"/>
      <c r="G2164" s="117"/>
      <c r="H2164" s="295"/>
      <c r="I2164" s="103">
        <f t="shared" si="169"/>
        <v>0</v>
      </c>
      <c r="J2164" s="96"/>
      <c r="K2164" s="77"/>
      <c r="L2164" s="101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53"/>
      <c r="F2165" s="154"/>
      <c r="G2165" s="117"/>
      <c r="H2165" s="295"/>
      <c r="I2165" s="103">
        <f t="shared" si="169"/>
        <v>0</v>
      </c>
      <c r="J2165" s="96"/>
      <c r="K2165" s="77"/>
      <c r="L2165" s="101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53"/>
      <c r="F2166" s="154"/>
      <c r="G2166" s="117"/>
      <c r="H2166" s="295"/>
      <c r="I2166" s="103">
        <f t="shared" si="169"/>
        <v>0</v>
      </c>
      <c r="J2166" s="96"/>
      <c r="K2166" s="77"/>
      <c r="L2166" s="101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53"/>
      <c r="F2167" s="154"/>
      <c r="G2167" s="117"/>
      <c r="H2167" s="295"/>
      <c r="I2167" s="103">
        <f t="shared" si="169"/>
        <v>0</v>
      </c>
      <c r="J2167" s="96"/>
      <c r="K2167" s="77"/>
      <c r="L2167" s="101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53"/>
      <c r="F2168" s="154"/>
      <c r="G2168" s="117"/>
      <c r="H2168" s="295"/>
      <c r="I2168" s="103">
        <f t="shared" si="169"/>
        <v>0</v>
      </c>
      <c r="J2168" s="96"/>
      <c r="K2168" s="77"/>
      <c r="L2168" s="101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53"/>
      <c r="F2169" s="154"/>
      <c r="G2169" s="117"/>
      <c r="H2169" s="295"/>
      <c r="I2169" s="103">
        <f t="shared" si="169"/>
        <v>0</v>
      </c>
      <c r="J2169" s="96"/>
      <c r="K2169" s="77"/>
      <c r="L2169" s="101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53"/>
      <c r="F2170" s="154"/>
      <c r="G2170" s="117"/>
      <c r="H2170" s="295"/>
      <c r="I2170" s="103">
        <f t="shared" si="169"/>
        <v>0</v>
      </c>
      <c r="J2170" s="96"/>
      <c r="K2170" s="77"/>
      <c r="L2170" s="101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53"/>
      <c r="F2171" s="154"/>
      <c r="G2171" s="117"/>
      <c r="H2171" s="295"/>
      <c r="I2171" s="103">
        <f t="shared" si="169"/>
        <v>0</v>
      </c>
      <c r="J2171" s="96"/>
      <c r="K2171" s="77"/>
      <c r="L2171" s="101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53"/>
      <c r="F2172" s="154"/>
      <c r="G2172" s="117"/>
      <c r="H2172" s="295"/>
      <c r="I2172" s="103">
        <f t="shared" si="169"/>
        <v>0</v>
      </c>
      <c r="J2172" s="96"/>
      <c r="K2172" s="77"/>
      <c r="L2172" s="101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53"/>
      <c r="F2173" s="154"/>
      <c r="G2173" s="117"/>
      <c r="H2173" s="295"/>
      <c r="I2173" s="103">
        <f t="shared" si="169"/>
        <v>0</v>
      </c>
      <c r="J2173" s="96"/>
      <c r="K2173" s="77"/>
      <c r="L2173" s="101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53"/>
      <c r="F2174" s="154"/>
      <c r="G2174" s="117"/>
      <c r="H2174" s="295"/>
      <c r="I2174" s="103">
        <f t="shared" si="169"/>
        <v>0</v>
      </c>
      <c r="J2174" s="96"/>
      <c r="K2174" s="77"/>
      <c r="L2174" s="101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53"/>
      <c r="F2175" s="154"/>
      <c r="G2175" s="117"/>
      <c r="H2175" s="295"/>
      <c r="I2175" s="103">
        <f t="shared" si="169"/>
        <v>0</v>
      </c>
      <c r="J2175" s="96"/>
      <c r="K2175" s="77"/>
      <c r="L2175" s="101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53"/>
      <c r="F2176" s="154"/>
      <c r="G2176" s="117"/>
      <c r="H2176" s="295"/>
      <c r="I2176" s="103">
        <f t="shared" si="169"/>
        <v>0</v>
      </c>
      <c r="J2176" s="96"/>
      <c r="K2176" s="77"/>
      <c r="L2176" s="101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53"/>
      <c r="F2177" s="154"/>
      <c r="G2177" s="117"/>
      <c r="H2177" s="295"/>
      <c r="I2177" s="103">
        <f t="shared" si="169"/>
        <v>0</v>
      </c>
      <c r="J2177" s="96"/>
      <c r="K2177" s="77"/>
      <c r="L2177" s="101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53"/>
      <c r="F2178" s="154"/>
      <c r="G2178" s="117"/>
      <c r="H2178" s="295"/>
      <c r="I2178" s="103">
        <f t="shared" si="169"/>
        <v>0</v>
      </c>
      <c r="J2178" s="96"/>
      <c r="K2178" s="77"/>
      <c r="L2178" s="101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53"/>
      <c r="F2179" s="154"/>
      <c r="G2179" s="117"/>
      <c r="H2179" s="295"/>
      <c r="I2179" s="103">
        <f t="shared" si="169"/>
        <v>0</v>
      </c>
      <c r="J2179" s="96"/>
      <c r="K2179" s="77"/>
      <c r="L2179" s="101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53"/>
      <c r="F2180" s="154"/>
      <c r="G2180" s="117"/>
      <c r="H2180" s="295"/>
      <c r="I2180" s="103">
        <f t="shared" si="169"/>
        <v>0</v>
      </c>
      <c r="J2180" s="96"/>
      <c r="K2180" s="77"/>
      <c r="L2180" s="101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53"/>
      <c r="F2181" s="154"/>
      <c r="G2181" s="117"/>
      <c r="H2181" s="295"/>
      <c r="I2181" s="103">
        <f t="shared" si="169"/>
        <v>0</v>
      </c>
      <c r="J2181" s="96"/>
      <c r="K2181" s="77"/>
      <c r="L2181" s="101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53"/>
      <c r="F2182" s="154"/>
      <c r="G2182" s="117"/>
      <c r="H2182" s="295"/>
      <c r="I2182" s="103">
        <f t="shared" si="169"/>
        <v>0</v>
      </c>
      <c r="J2182" s="96"/>
      <c r="K2182" s="77"/>
      <c r="L2182" s="101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53"/>
      <c r="F2183" s="154"/>
      <c r="G2183" s="117"/>
      <c r="H2183" s="295"/>
      <c r="I2183" s="103">
        <f t="shared" si="169"/>
        <v>0</v>
      </c>
      <c r="J2183" s="96"/>
      <c r="K2183" s="77"/>
      <c r="L2183" s="101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53"/>
      <c r="F2184" s="154"/>
      <c r="G2184" s="117"/>
      <c r="H2184" s="295"/>
      <c r="I2184" s="103">
        <f t="shared" ref="I2184:I2247" si="174">IF(H2184="",0,IF(VLOOKUP(H2184,會計科目表,2,FALSE)="Y",VLOOKUP(H2184,會計科目表,3,FALSE),"●此項目尚未啟用"))</f>
        <v>0</v>
      </c>
      <c r="J2184" s="96"/>
      <c r="K2184" s="77"/>
      <c r="L2184" s="101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53"/>
      <c r="F2185" s="154"/>
      <c r="G2185" s="117"/>
      <c r="H2185" s="295"/>
      <c r="I2185" s="103">
        <f t="shared" si="174"/>
        <v>0</v>
      </c>
      <c r="J2185" s="96"/>
      <c r="K2185" s="77"/>
      <c r="L2185" s="101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53"/>
      <c r="F2186" s="154"/>
      <c r="G2186" s="117"/>
      <c r="H2186" s="295"/>
      <c r="I2186" s="103">
        <f t="shared" si="174"/>
        <v>0</v>
      </c>
      <c r="J2186" s="96"/>
      <c r="K2186" s="77"/>
      <c r="L2186" s="101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53"/>
      <c r="F2187" s="154"/>
      <c r="G2187" s="117"/>
      <c r="H2187" s="295"/>
      <c r="I2187" s="103">
        <f t="shared" si="174"/>
        <v>0</v>
      </c>
      <c r="J2187" s="96"/>
      <c r="K2187" s="77"/>
      <c r="L2187" s="101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53"/>
      <c r="F2188" s="154"/>
      <c r="G2188" s="117"/>
      <c r="H2188" s="295"/>
      <c r="I2188" s="103">
        <f t="shared" si="174"/>
        <v>0</v>
      </c>
      <c r="J2188" s="96"/>
      <c r="K2188" s="77"/>
      <c r="L2188" s="101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53"/>
      <c r="F2189" s="154"/>
      <c r="G2189" s="117"/>
      <c r="H2189" s="295"/>
      <c r="I2189" s="103">
        <f t="shared" si="174"/>
        <v>0</v>
      </c>
      <c r="J2189" s="96"/>
      <c r="K2189" s="77"/>
      <c r="L2189" s="101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53"/>
      <c r="F2190" s="154"/>
      <c r="G2190" s="117"/>
      <c r="H2190" s="295"/>
      <c r="I2190" s="103">
        <f t="shared" si="174"/>
        <v>0</v>
      </c>
      <c r="J2190" s="96"/>
      <c r="K2190" s="77"/>
      <c r="L2190" s="101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53"/>
      <c r="F2191" s="154"/>
      <c r="G2191" s="117"/>
      <c r="H2191" s="295"/>
      <c r="I2191" s="103">
        <f t="shared" si="174"/>
        <v>0</v>
      </c>
      <c r="J2191" s="96"/>
      <c r="K2191" s="77"/>
      <c r="L2191" s="101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53"/>
      <c r="F2192" s="154"/>
      <c r="G2192" s="117"/>
      <c r="H2192" s="295"/>
      <c r="I2192" s="103">
        <f t="shared" si="174"/>
        <v>0</v>
      </c>
      <c r="J2192" s="96"/>
      <c r="K2192" s="77"/>
      <c r="L2192" s="101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53"/>
      <c r="F2193" s="154"/>
      <c r="G2193" s="117"/>
      <c r="H2193" s="295"/>
      <c r="I2193" s="103">
        <f t="shared" si="174"/>
        <v>0</v>
      </c>
      <c r="J2193" s="96"/>
      <c r="K2193" s="77"/>
      <c r="L2193" s="101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53"/>
      <c r="F2194" s="154"/>
      <c r="G2194" s="117"/>
      <c r="H2194" s="295"/>
      <c r="I2194" s="103">
        <f t="shared" si="174"/>
        <v>0</v>
      </c>
      <c r="J2194" s="96"/>
      <c r="K2194" s="77"/>
      <c r="L2194" s="101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53"/>
      <c r="F2195" s="154"/>
      <c r="G2195" s="117"/>
      <c r="H2195" s="295"/>
      <c r="I2195" s="103">
        <f t="shared" si="174"/>
        <v>0</v>
      </c>
      <c r="J2195" s="96"/>
      <c r="K2195" s="77"/>
      <c r="L2195" s="101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53"/>
      <c r="F2196" s="154"/>
      <c r="G2196" s="117"/>
      <c r="H2196" s="295"/>
      <c r="I2196" s="103">
        <f t="shared" si="174"/>
        <v>0</v>
      </c>
      <c r="J2196" s="96"/>
      <c r="K2196" s="77"/>
      <c r="L2196" s="101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53"/>
      <c r="F2197" s="154"/>
      <c r="G2197" s="117"/>
      <c r="H2197" s="295"/>
      <c r="I2197" s="103">
        <f t="shared" si="174"/>
        <v>0</v>
      </c>
      <c r="J2197" s="96"/>
      <c r="K2197" s="77"/>
      <c r="L2197" s="101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53"/>
      <c r="F2198" s="154"/>
      <c r="G2198" s="117"/>
      <c r="H2198" s="295"/>
      <c r="I2198" s="103">
        <f t="shared" si="174"/>
        <v>0</v>
      </c>
      <c r="J2198" s="96"/>
      <c r="K2198" s="77"/>
      <c r="L2198" s="101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53"/>
      <c r="F2199" s="154"/>
      <c r="G2199" s="117"/>
      <c r="H2199" s="295"/>
      <c r="I2199" s="103">
        <f t="shared" si="174"/>
        <v>0</v>
      </c>
      <c r="J2199" s="96"/>
      <c r="K2199" s="77"/>
      <c r="L2199" s="101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53"/>
      <c r="F2200" s="154"/>
      <c r="G2200" s="117"/>
      <c r="H2200" s="295"/>
      <c r="I2200" s="103">
        <f t="shared" si="174"/>
        <v>0</v>
      </c>
      <c r="J2200" s="96"/>
      <c r="K2200" s="77"/>
      <c r="L2200" s="101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53"/>
      <c r="F2201" s="154"/>
      <c r="G2201" s="117"/>
      <c r="H2201" s="295"/>
      <c r="I2201" s="103">
        <f t="shared" si="174"/>
        <v>0</v>
      </c>
      <c r="J2201" s="96"/>
      <c r="K2201" s="77"/>
      <c r="L2201" s="101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53"/>
      <c r="F2202" s="154"/>
      <c r="G2202" s="117"/>
      <c r="H2202" s="295"/>
      <c r="I2202" s="103">
        <f t="shared" si="174"/>
        <v>0</v>
      </c>
      <c r="J2202" s="96"/>
      <c r="K2202" s="77"/>
      <c r="L2202" s="101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53"/>
      <c r="F2203" s="154"/>
      <c r="G2203" s="117"/>
      <c r="H2203" s="295"/>
      <c r="I2203" s="103">
        <f t="shared" si="174"/>
        <v>0</v>
      </c>
      <c r="J2203" s="96"/>
      <c r="K2203" s="77"/>
      <c r="L2203" s="101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53"/>
      <c r="F2204" s="154"/>
      <c r="G2204" s="117"/>
      <c r="H2204" s="295"/>
      <c r="I2204" s="103">
        <f t="shared" si="174"/>
        <v>0</v>
      </c>
      <c r="J2204" s="96"/>
      <c r="K2204" s="77"/>
      <c r="L2204" s="101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53"/>
      <c r="F2205" s="154"/>
      <c r="G2205" s="117"/>
      <c r="H2205" s="295"/>
      <c r="I2205" s="103">
        <f t="shared" si="174"/>
        <v>0</v>
      </c>
      <c r="J2205" s="96"/>
      <c r="K2205" s="77"/>
      <c r="L2205" s="101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53"/>
      <c r="F2206" s="154"/>
      <c r="G2206" s="117"/>
      <c r="H2206" s="295"/>
      <c r="I2206" s="103">
        <f t="shared" si="174"/>
        <v>0</v>
      </c>
      <c r="J2206" s="96"/>
      <c r="K2206" s="77"/>
      <c r="L2206" s="101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53"/>
      <c r="F2207" s="154"/>
      <c r="G2207" s="117"/>
      <c r="H2207" s="295"/>
      <c r="I2207" s="103">
        <f t="shared" si="174"/>
        <v>0</v>
      </c>
      <c r="J2207" s="96"/>
      <c r="K2207" s="77"/>
      <c r="L2207" s="101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53"/>
      <c r="F2208" s="154"/>
      <c r="G2208" s="117"/>
      <c r="H2208" s="295"/>
      <c r="I2208" s="103">
        <f t="shared" si="174"/>
        <v>0</v>
      </c>
      <c r="J2208" s="96"/>
      <c r="K2208" s="77"/>
      <c r="L2208" s="101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53"/>
      <c r="F2209" s="154"/>
      <c r="G2209" s="117"/>
      <c r="H2209" s="295"/>
      <c r="I2209" s="103">
        <f t="shared" si="174"/>
        <v>0</v>
      </c>
      <c r="J2209" s="96"/>
      <c r="K2209" s="77"/>
      <c r="L2209" s="101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53"/>
      <c r="F2210" s="154"/>
      <c r="G2210" s="117"/>
      <c r="H2210" s="295"/>
      <c r="I2210" s="103">
        <f t="shared" si="174"/>
        <v>0</v>
      </c>
      <c r="J2210" s="96"/>
      <c r="K2210" s="77"/>
      <c r="L2210" s="101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53"/>
      <c r="F2211" s="154"/>
      <c r="G2211" s="117"/>
      <c r="H2211" s="295"/>
      <c r="I2211" s="103">
        <f t="shared" si="174"/>
        <v>0</v>
      </c>
      <c r="J2211" s="96"/>
      <c r="K2211" s="77"/>
      <c r="L2211" s="101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53"/>
      <c r="F2212" s="154"/>
      <c r="G2212" s="117"/>
      <c r="H2212" s="295"/>
      <c r="I2212" s="103">
        <f t="shared" si="174"/>
        <v>0</v>
      </c>
      <c r="J2212" s="96"/>
      <c r="K2212" s="77"/>
      <c r="L2212" s="101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53"/>
      <c r="F2213" s="154"/>
      <c r="G2213" s="117"/>
      <c r="H2213" s="295"/>
      <c r="I2213" s="103">
        <f t="shared" si="174"/>
        <v>0</v>
      </c>
      <c r="J2213" s="96"/>
      <c r="K2213" s="77"/>
      <c r="L2213" s="101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53"/>
      <c r="F2214" s="154"/>
      <c r="G2214" s="117"/>
      <c r="H2214" s="295"/>
      <c r="I2214" s="103">
        <f t="shared" si="174"/>
        <v>0</v>
      </c>
      <c r="J2214" s="96"/>
      <c r="K2214" s="77"/>
      <c r="L2214" s="101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53"/>
      <c r="F2215" s="154"/>
      <c r="G2215" s="117"/>
      <c r="H2215" s="295"/>
      <c r="I2215" s="103">
        <f t="shared" si="174"/>
        <v>0</v>
      </c>
      <c r="J2215" s="96"/>
      <c r="K2215" s="77"/>
      <c r="L2215" s="101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53"/>
      <c r="F2216" s="154"/>
      <c r="G2216" s="117"/>
      <c r="H2216" s="295"/>
      <c r="I2216" s="103">
        <f t="shared" si="174"/>
        <v>0</v>
      </c>
      <c r="J2216" s="96"/>
      <c r="K2216" s="77"/>
      <c r="L2216" s="101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53"/>
      <c r="F2217" s="154"/>
      <c r="G2217" s="117"/>
      <c r="H2217" s="295"/>
      <c r="I2217" s="103">
        <f t="shared" si="174"/>
        <v>0</v>
      </c>
      <c r="J2217" s="96"/>
      <c r="K2217" s="77"/>
      <c r="L2217" s="101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53"/>
      <c r="F2218" s="154"/>
      <c r="G2218" s="117"/>
      <c r="H2218" s="295"/>
      <c r="I2218" s="103">
        <f t="shared" si="174"/>
        <v>0</v>
      </c>
      <c r="J2218" s="96"/>
      <c r="K2218" s="77"/>
      <c r="L2218" s="101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53"/>
      <c r="F2219" s="154"/>
      <c r="G2219" s="117"/>
      <c r="H2219" s="295"/>
      <c r="I2219" s="103">
        <f t="shared" si="174"/>
        <v>0</v>
      </c>
      <c r="J2219" s="96"/>
      <c r="K2219" s="77"/>
      <c r="L2219" s="101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53"/>
      <c r="F2220" s="154"/>
      <c r="G2220" s="117"/>
      <c r="H2220" s="295"/>
      <c r="I2220" s="103">
        <f t="shared" si="174"/>
        <v>0</v>
      </c>
      <c r="J2220" s="96"/>
      <c r="K2220" s="77"/>
      <c r="L2220" s="101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53"/>
      <c r="F2221" s="154"/>
      <c r="G2221" s="117"/>
      <c r="H2221" s="295"/>
      <c r="I2221" s="103">
        <f t="shared" si="174"/>
        <v>0</v>
      </c>
      <c r="J2221" s="96"/>
      <c r="K2221" s="77"/>
      <c r="L2221" s="101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53"/>
      <c r="F2222" s="154"/>
      <c r="G2222" s="117"/>
      <c r="H2222" s="295"/>
      <c r="I2222" s="103">
        <f t="shared" si="174"/>
        <v>0</v>
      </c>
      <c r="J2222" s="96"/>
      <c r="K2222" s="77"/>
      <c r="L2222" s="101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53"/>
      <c r="F2223" s="154"/>
      <c r="G2223" s="117"/>
      <c r="H2223" s="295"/>
      <c r="I2223" s="103">
        <f t="shared" si="174"/>
        <v>0</v>
      </c>
      <c r="J2223" s="96"/>
      <c r="K2223" s="77"/>
      <c r="L2223" s="101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53"/>
      <c r="F2224" s="154"/>
      <c r="G2224" s="117"/>
      <c r="H2224" s="295"/>
      <c r="I2224" s="103">
        <f t="shared" si="174"/>
        <v>0</v>
      </c>
      <c r="J2224" s="96"/>
      <c r="K2224" s="77"/>
      <c r="L2224" s="101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53"/>
      <c r="F2225" s="154"/>
      <c r="G2225" s="117"/>
      <c r="H2225" s="295"/>
      <c r="I2225" s="103">
        <f t="shared" si="174"/>
        <v>0</v>
      </c>
      <c r="J2225" s="96"/>
      <c r="K2225" s="77"/>
      <c r="L2225" s="101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53"/>
      <c r="F2226" s="154"/>
      <c r="G2226" s="117"/>
      <c r="H2226" s="295"/>
      <c r="I2226" s="103">
        <f t="shared" si="174"/>
        <v>0</v>
      </c>
      <c r="J2226" s="96"/>
      <c r="K2226" s="77"/>
      <c r="L2226" s="101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53"/>
      <c r="F2227" s="154"/>
      <c r="G2227" s="117"/>
      <c r="H2227" s="295"/>
      <c r="I2227" s="103">
        <f t="shared" si="174"/>
        <v>0</v>
      </c>
      <c r="J2227" s="96"/>
      <c r="K2227" s="77"/>
      <c r="L2227" s="101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53"/>
      <c r="F2228" s="154"/>
      <c r="G2228" s="117"/>
      <c r="H2228" s="295"/>
      <c r="I2228" s="103">
        <f t="shared" si="174"/>
        <v>0</v>
      </c>
      <c r="J2228" s="96"/>
      <c r="K2228" s="77"/>
      <c r="L2228" s="101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53"/>
      <c r="F2229" s="154"/>
      <c r="G2229" s="117"/>
      <c r="H2229" s="295"/>
      <c r="I2229" s="103">
        <f t="shared" si="174"/>
        <v>0</v>
      </c>
      <c r="J2229" s="96"/>
      <c r="K2229" s="77"/>
      <c r="L2229" s="101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53"/>
      <c r="F2230" s="154"/>
      <c r="G2230" s="117"/>
      <c r="H2230" s="295"/>
      <c r="I2230" s="103">
        <f t="shared" si="174"/>
        <v>0</v>
      </c>
      <c r="J2230" s="96"/>
      <c r="K2230" s="77"/>
      <c r="L2230" s="101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53"/>
      <c r="F2231" s="154"/>
      <c r="G2231" s="117"/>
      <c r="H2231" s="295"/>
      <c r="I2231" s="103">
        <f t="shared" si="174"/>
        <v>0</v>
      </c>
      <c r="J2231" s="96"/>
      <c r="K2231" s="77"/>
      <c r="L2231" s="101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53"/>
      <c r="F2232" s="154"/>
      <c r="G2232" s="117"/>
      <c r="H2232" s="295"/>
      <c r="I2232" s="103">
        <f t="shared" si="174"/>
        <v>0</v>
      </c>
      <c r="J2232" s="96"/>
      <c r="K2232" s="77"/>
      <c r="L2232" s="101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53"/>
      <c r="F2233" s="154"/>
      <c r="G2233" s="117"/>
      <c r="H2233" s="295"/>
      <c r="I2233" s="103">
        <f t="shared" si="174"/>
        <v>0</v>
      </c>
      <c r="J2233" s="96"/>
      <c r="K2233" s="77"/>
      <c r="L2233" s="101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53"/>
      <c r="F2234" s="154"/>
      <c r="G2234" s="117"/>
      <c r="H2234" s="295"/>
      <c r="I2234" s="103">
        <f t="shared" si="174"/>
        <v>0</v>
      </c>
      <c r="J2234" s="96"/>
      <c r="K2234" s="77"/>
      <c r="L2234" s="101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53"/>
      <c r="F2235" s="154"/>
      <c r="G2235" s="117"/>
      <c r="H2235" s="295"/>
      <c r="I2235" s="103">
        <f t="shared" si="174"/>
        <v>0</v>
      </c>
      <c r="J2235" s="96"/>
      <c r="K2235" s="77"/>
      <c r="L2235" s="101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53"/>
      <c r="F2236" s="154"/>
      <c r="G2236" s="117"/>
      <c r="H2236" s="295"/>
      <c r="I2236" s="103">
        <f t="shared" si="174"/>
        <v>0</v>
      </c>
      <c r="J2236" s="96"/>
      <c r="K2236" s="77"/>
      <c r="L2236" s="101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53"/>
      <c r="F2237" s="154"/>
      <c r="G2237" s="117"/>
      <c r="H2237" s="295"/>
      <c r="I2237" s="103">
        <f t="shared" si="174"/>
        <v>0</v>
      </c>
      <c r="J2237" s="96"/>
      <c r="K2237" s="77"/>
      <c r="L2237" s="101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53"/>
      <c r="F2238" s="154"/>
      <c r="G2238" s="117"/>
      <c r="H2238" s="295"/>
      <c r="I2238" s="103">
        <f t="shared" si="174"/>
        <v>0</v>
      </c>
      <c r="J2238" s="96"/>
      <c r="K2238" s="77"/>
      <c r="L2238" s="101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53"/>
      <c r="F2239" s="154"/>
      <c r="G2239" s="117"/>
      <c r="H2239" s="295"/>
      <c r="I2239" s="103">
        <f t="shared" si="174"/>
        <v>0</v>
      </c>
      <c r="J2239" s="96"/>
      <c r="K2239" s="77"/>
      <c r="L2239" s="101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53"/>
      <c r="F2240" s="154"/>
      <c r="G2240" s="117"/>
      <c r="H2240" s="295"/>
      <c r="I2240" s="103">
        <f t="shared" si="174"/>
        <v>0</v>
      </c>
      <c r="J2240" s="96"/>
      <c r="K2240" s="77"/>
      <c r="L2240" s="101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53"/>
      <c r="F2241" s="154"/>
      <c r="G2241" s="117"/>
      <c r="H2241" s="295"/>
      <c r="I2241" s="103">
        <f t="shared" si="174"/>
        <v>0</v>
      </c>
      <c r="J2241" s="96"/>
      <c r="K2241" s="77"/>
      <c r="L2241" s="101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53"/>
      <c r="F2242" s="154"/>
      <c r="G2242" s="117"/>
      <c r="H2242" s="295"/>
      <c r="I2242" s="103">
        <f t="shared" si="174"/>
        <v>0</v>
      </c>
      <c r="J2242" s="96"/>
      <c r="K2242" s="77"/>
      <c r="L2242" s="101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53"/>
      <c r="F2243" s="154"/>
      <c r="G2243" s="117"/>
      <c r="H2243" s="295"/>
      <c r="I2243" s="103">
        <f t="shared" si="174"/>
        <v>0</v>
      </c>
      <c r="J2243" s="96"/>
      <c r="K2243" s="77"/>
      <c r="L2243" s="101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53"/>
      <c r="F2244" s="154"/>
      <c r="G2244" s="117"/>
      <c r="H2244" s="295"/>
      <c r="I2244" s="103">
        <f t="shared" si="174"/>
        <v>0</v>
      </c>
      <c r="J2244" s="96"/>
      <c r="K2244" s="77"/>
      <c r="L2244" s="101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53"/>
      <c r="F2245" s="154"/>
      <c r="G2245" s="117"/>
      <c r="H2245" s="295"/>
      <c r="I2245" s="103">
        <f t="shared" si="174"/>
        <v>0</v>
      </c>
      <c r="J2245" s="96"/>
      <c r="K2245" s="77"/>
      <c r="L2245" s="101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53"/>
      <c r="F2246" s="154"/>
      <c r="G2246" s="117"/>
      <c r="H2246" s="295"/>
      <c r="I2246" s="103">
        <f t="shared" si="174"/>
        <v>0</v>
      </c>
      <c r="J2246" s="96"/>
      <c r="K2246" s="77"/>
      <c r="L2246" s="101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53"/>
      <c r="F2247" s="154"/>
      <c r="G2247" s="117"/>
      <c r="H2247" s="295"/>
      <c r="I2247" s="103">
        <f t="shared" si="174"/>
        <v>0</v>
      </c>
      <c r="J2247" s="96"/>
      <c r="K2247" s="77"/>
      <c r="L2247" s="101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53"/>
      <c r="F2248" s="154"/>
      <c r="G2248" s="117"/>
      <c r="H2248" s="295"/>
      <c r="I2248" s="103">
        <f t="shared" ref="I2248:I2311" si="179">IF(H2248="",0,IF(VLOOKUP(H2248,會計科目表,2,FALSE)="Y",VLOOKUP(H2248,會計科目表,3,FALSE),"●此項目尚未啟用"))</f>
        <v>0</v>
      </c>
      <c r="J2248" s="96"/>
      <c r="K2248" s="77"/>
      <c r="L2248" s="101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53"/>
      <c r="F2249" s="154"/>
      <c r="G2249" s="117"/>
      <c r="H2249" s="295"/>
      <c r="I2249" s="103">
        <f t="shared" si="179"/>
        <v>0</v>
      </c>
      <c r="J2249" s="96"/>
      <c r="K2249" s="77"/>
      <c r="L2249" s="101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53"/>
      <c r="F2250" s="154"/>
      <c r="G2250" s="117"/>
      <c r="H2250" s="295"/>
      <c r="I2250" s="103">
        <f t="shared" si="179"/>
        <v>0</v>
      </c>
      <c r="J2250" s="96"/>
      <c r="K2250" s="77"/>
      <c r="L2250" s="101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53"/>
      <c r="F2251" s="154"/>
      <c r="G2251" s="117"/>
      <c r="H2251" s="295"/>
      <c r="I2251" s="103">
        <f t="shared" si="179"/>
        <v>0</v>
      </c>
      <c r="J2251" s="96"/>
      <c r="K2251" s="77"/>
      <c r="L2251" s="101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53"/>
      <c r="F2252" s="154"/>
      <c r="G2252" s="117"/>
      <c r="H2252" s="295"/>
      <c r="I2252" s="103">
        <f t="shared" si="179"/>
        <v>0</v>
      </c>
      <c r="J2252" s="96"/>
      <c r="K2252" s="77"/>
      <c r="L2252" s="101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53"/>
      <c r="F2253" s="154"/>
      <c r="G2253" s="117"/>
      <c r="H2253" s="295"/>
      <c r="I2253" s="103">
        <f t="shared" si="179"/>
        <v>0</v>
      </c>
      <c r="J2253" s="96"/>
      <c r="K2253" s="77"/>
      <c r="L2253" s="101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53"/>
      <c r="F2254" s="154"/>
      <c r="G2254" s="117"/>
      <c r="H2254" s="295"/>
      <c r="I2254" s="103">
        <f t="shared" si="179"/>
        <v>0</v>
      </c>
      <c r="J2254" s="96"/>
      <c r="K2254" s="77"/>
      <c r="L2254" s="101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53"/>
      <c r="F2255" s="154"/>
      <c r="G2255" s="117"/>
      <c r="H2255" s="295"/>
      <c r="I2255" s="103">
        <f t="shared" si="179"/>
        <v>0</v>
      </c>
      <c r="J2255" s="96"/>
      <c r="K2255" s="77"/>
      <c r="L2255" s="101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53"/>
      <c r="F2256" s="154"/>
      <c r="G2256" s="117"/>
      <c r="H2256" s="295"/>
      <c r="I2256" s="103">
        <f t="shared" si="179"/>
        <v>0</v>
      </c>
      <c r="J2256" s="96"/>
      <c r="K2256" s="77"/>
      <c r="L2256" s="101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53"/>
      <c r="F2257" s="154"/>
      <c r="G2257" s="117"/>
      <c r="H2257" s="295"/>
      <c r="I2257" s="103">
        <f t="shared" si="179"/>
        <v>0</v>
      </c>
      <c r="J2257" s="96"/>
      <c r="K2257" s="77"/>
      <c r="L2257" s="101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53"/>
      <c r="F2258" s="154"/>
      <c r="G2258" s="117"/>
      <c r="H2258" s="295"/>
      <c r="I2258" s="103">
        <f t="shared" si="179"/>
        <v>0</v>
      </c>
      <c r="J2258" s="96"/>
      <c r="K2258" s="77"/>
      <c r="L2258" s="101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53"/>
      <c r="F2259" s="154"/>
      <c r="G2259" s="117"/>
      <c r="H2259" s="295"/>
      <c r="I2259" s="103">
        <f t="shared" si="179"/>
        <v>0</v>
      </c>
      <c r="J2259" s="96"/>
      <c r="K2259" s="77"/>
      <c r="L2259" s="101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53"/>
      <c r="F2260" s="154"/>
      <c r="G2260" s="117"/>
      <c r="H2260" s="295"/>
      <c r="I2260" s="103">
        <f t="shared" si="179"/>
        <v>0</v>
      </c>
      <c r="J2260" s="96"/>
      <c r="K2260" s="77"/>
      <c r="L2260" s="101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53"/>
      <c r="F2261" s="154"/>
      <c r="G2261" s="117"/>
      <c r="H2261" s="295"/>
      <c r="I2261" s="103">
        <f t="shared" si="179"/>
        <v>0</v>
      </c>
      <c r="J2261" s="96"/>
      <c r="K2261" s="77"/>
      <c r="L2261" s="101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53"/>
      <c r="F2262" s="154"/>
      <c r="G2262" s="117"/>
      <c r="H2262" s="295"/>
      <c r="I2262" s="103">
        <f t="shared" si="179"/>
        <v>0</v>
      </c>
      <c r="J2262" s="96"/>
      <c r="K2262" s="77"/>
      <c r="L2262" s="101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53"/>
      <c r="F2263" s="154"/>
      <c r="G2263" s="117"/>
      <c r="H2263" s="295"/>
      <c r="I2263" s="103">
        <f t="shared" si="179"/>
        <v>0</v>
      </c>
      <c r="J2263" s="96"/>
      <c r="K2263" s="77"/>
      <c r="L2263" s="101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53"/>
      <c r="F2264" s="154"/>
      <c r="G2264" s="117"/>
      <c r="H2264" s="295"/>
      <c r="I2264" s="103">
        <f t="shared" si="179"/>
        <v>0</v>
      </c>
      <c r="J2264" s="96"/>
      <c r="K2264" s="77"/>
      <c r="L2264" s="101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53"/>
      <c r="F2265" s="154"/>
      <c r="G2265" s="117"/>
      <c r="H2265" s="295"/>
      <c r="I2265" s="103">
        <f t="shared" si="179"/>
        <v>0</v>
      </c>
      <c r="J2265" s="96"/>
      <c r="K2265" s="77"/>
      <c r="L2265" s="101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53"/>
      <c r="F2266" s="154"/>
      <c r="G2266" s="117"/>
      <c r="H2266" s="295"/>
      <c r="I2266" s="103">
        <f t="shared" si="179"/>
        <v>0</v>
      </c>
      <c r="J2266" s="96"/>
      <c r="K2266" s="77"/>
      <c r="L2266" s="101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53"/>
      <c r="F2267" s="154"/>
      <c r="G2267" s="117"/>
      <c r="H2267" s="295"/>
      <c r="I2267" s="103">
        <f t="shared" si="179"/>
        <v>0</v>
      </c>
      <c r="J2267" s="96"/>
      <c r="K2267" s="77"/>
      <c r="L2267" s="101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53"/>
      <c r="F2268" s="154"/>
      <c r="G2268" s="117"/>
      <c r="H2268" s="295"/>
      <c r="I2268" s="103">
        <f t="shared" si="179"/>
        <v>0</v>
      </c>
      <c r="J2268" s="96"/>
      <c r="K2268" s="77"/>
      <c r="L2268" s="101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53"/>
      <c r="F2269" s="154"/>
      <c r="G2269" s="117"/>
      <c r="H2269" s="295"/>
      <c r="I2269" s="103">
        <f t="shared" si="179"/>
        <v>0</v>
      </c>
      <c r="J2269" s="96"/>
      <c r="K2269" s="77"/>
      <c r="L2269" s="101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53"/>
      <c r="F2270" s="154"/>
      <c r="G2270" s="117"/>
      <c r="H2270" s="295"/>
      <c r="I2270" s="103">
        <f t="shared" si="179"/>
        <v>0</v>
      </c>
      <c r="J2270" s="96"/>
      <c r="K2270" s="77"/>
      <c r="L2270" s="101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53"/>
      <c r="F2271" s="154"/>
      <c r="G2271" s="117"/>
      <c r="H2271" s="295"/>
      <c r="I2271" s="103">
        <f t="shared" si="179"/>
        <v>0</v>
      </c>
      <c r="J2271" s="96"/>
      <c r="K2271" s="77"/>
      <c r="L2271" s="101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53"/>
      <c r="F2272" s="154"/>
      <c r="G2272" s="117"/>
      <c r="H2272" s="295"/>
      <c r="I2272" s="103">
        <f t="shared" si="179"/>
        <v>0</v>
      </c>
      <c r="J2272" s="96"/>
      <c r="K2272" s="77"/>
      <c r="L2272" s="101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53"/>
      <c r="F2273" s="154"/>
      <c r="G2273" s="117"/>
      <c r="H2273" s="295"/>
      <c r="I2273" s="103">
        <f t="shared" si="179"/>
        <v>0</v>
      </c>
      <c r="J2273" s="96"/>
      <c r="K2273" s="77"/>
      <c r="L2273" s="101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53"/>
      <c r="F2274" s="154"/>
      <c r="G2274" s="117"/>
      <c r="H2274" s="295"/>
      <c r="I2274" s="103">
        <f t="shared" si="179"/>
        <v>0</v>
      </c>
      <c r="J2274" s="96"/>
      <c r="K2274" s="77"/>
      <c r="L2274" s="101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53"/>
      <c r="F2275" s="154"/>
      <c r="G2275" s="117"/>
      <c r="H2275" s="295"/>
      <c r="I2275" s="103">
        <f t="shared" si="179"/>
        <v>0</v>
      </c>
      <c r="J2275" s="96"/>
      <c r="K2275" s="77"/>
      <c r="L2275" s="101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53"/>
      <c r="F2276" s="154"/>
      <c r="G2276" s="117"/>
      <c r="H2276" s="295"/>
      <c r="I2276" s="103">
        <f t="shared" si="179"/>
        <v>0</v>
      </c>
      <c r="J2276" s="96"/>
      <c r="K2276" s="77"/>
      <c r="L2276" s="101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53"/>
      <c r="F2277" s="154"/>
      <c r="G2277" s="117"/>
      <c r="H2277" s="295"/>
      <c r="I2277" s="103">
        <f t="shared" si="179"/>
        <v>0</v>
      </c>
      <c r="J2277" s="96"/>
      <c r="K2277" s="77"/>
      <c r="L2277" s="101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53"/>
      <c r="F2278" s="154"/>
      <c r="G2278" s="117"/>
      <c r="H2278" s="295"/>
      <c r="I2278" s="103">
        <f t="shared" si="179"/>
        <v>0</v>
      </c>
      <c r="J2278" s="96"/>
      <c r="K2278" s="77"/>
      <c r="L2278" s="101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53"/>
      <c r="F2279" s="154"/>
      <c r="G2279" s="117"/>
      <c r="H2279" s="295"/>
      <c r="I2279" s="103">
        <f t="shared" si="179"/>
        <v>0</v>
      </c>
      <c r="J2279" s="96"/>
      <c r="K2279" s="77"/>
      <c r="L2279" s="101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53"/>
      <c r="F2280" s="154"/>
      <c r="G2280" s="117"/>
      <c r="H2280" s="295"/>
      <c r="I2280" s="103">
        <f t="shared" si="179"/>
        <v>0</v>
      </c>
      <c r="J2280" s="96"/>
      <c r="K2280" s="77"/>
      <c r="L2280" s="101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53"/>
      <c r="F2281" s="154"/>
      <c r="G2281" s="117"/>
      <c r="H2281" s="295"/>
      <c r="I2281" s="103">
        <f t="shared" si="179"/>
        <v>0</v>
      </c>
      <c r="J2281" s="96"/>
      <c r="K2281" s="77"/>
      <c r="L2281" s="101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53"/>
      <c r="F2282" s="154"/>
      <c r="G2282" s="117"/>
      <c r="H2282" s="295"/>
      <c r="I2282" s="103">
        <f t="shared" si="179"/>
        <v>0</v>
      </c>
      <c r="J2282" s="96"/>
      <c r="K2282" s="77"/>
      <c r="L2282" s="101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53"/>
      <c r="F2283" s="154"/>
      <c r="G2283" s="117"/>
      <c r="H2283" s="295"/>
      <c r="I2283" s="103">
        <f t="shared" si="179"/>
        <v>0</v>
      </c>
      <c r="J2283" s="96"/>
      <c r="K2283" s="77"/>
      <c r="L2283" s="101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53"/>
      <c r="F2284" s="154"/>
      <c r="G2284" s="117"/>
      <c r="H2284" s="295"/>
      <c r="I2284" s="103">
        <f t="shared" si="179"/>
        <v>0</v>
      </c>
      <c r="J2284" s="96"/>
      <c r="K2284" s="77"/>
      <c r="L2284" s="101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53"/>
      <c r="F2285" s="154"/>
      <c r="G2285" s="117"/>
      <c r="H2285" s="295"/>
      <c r="I2285" s="103">
        <f t="shared" si="179"/>
        <v>0</v>
      </c>
      <c r="J2285" s="96"/>
      <c r="K2285" s="77"/>
      <c r="L2285" s="101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53"/>
      <c r="F2286" s="154"/>
      <c r="G2286" s="117"/>
      <c r="H2286" s="295"/>
      <c r="I2286" s="103">
        <f t="shared" si="179"/>
        <v>0</v>
      </c>
      <c r="J2286" s="96"/>
      <c r="K2286" s="77"/>
      <c r="L2286" s="101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53"/>
      <c r="F2287" s="154"/>
      <c r="G2287" s="117"/>
      <c r="H2287" s="295"/>
      <c r="I2287" s="103">
        <f t="shared" si="179"/>
        <v>0</v>
      </c>
      <c r="J2287" s="96"/>
      <c r="K2287" s="77"/>
      <c r="L2287" s="101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53"/>
      <c r="F2288" s="154"/>
      <c r="G2288" s="117"/>
      <c r="H2288" s="295"/>
      <c r="I2288" s="103">
        <f t="shared" si="179"/>
        <v>0</v>
      </c>
      <c r="J2288" s="96"/>
      <c r="K2288" s="77"/>
      <c r="L2288" s="101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53"/>
      <c r="F2289" s="154"/>
      <c r="G2289" s="117"/>
      <c r="H2289" s="295"/>
      <c r="I2289" s="103">
        <f t="shared" si="179"/>
        <v>0</v>
      </c>
      <c r="J2289" s="96"/>
      <c r="K2289" s="77"/>
      <c r="L2289" s="101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53"/>
      <c r="F2290" s="154"/>
      <c r="G2290" s="117"/>
      <c r="H2290" s="295"/>
      <c r="I2290" s="103">
        <f t="shared" si="179"/>
        <v>0</v>
      </c>
      <c r="J2290" s="96"/>
      <c r="K2290" s="77"/>
      <c r="L2290" s="101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53"/>
      <c r="F2291" s="154"/>
      <c r="G2291" s="117"/>
      <c r="H2291" s="295"/>
      <c r="I2291" s="103">
        <f t="shared" si="179"/>
        <v>0</v>
      </c>
      <c r="J2291" s="96"/>
      <c r="K2291" s="77"/>
      <c r="L2291" s="101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53"/>
      <c r="F2292" s="154"/>
      <c r="G2292" s="117"/>
      <c r="H2292" s="295"/>
      <c r="I2292" s="103">
        <f t="shared" si="179"/>
        <v>0</v>
      </c>
      <c r="J2292" s="96"/>
      <c r="K2292" s="77"/>
      <c r="L2292" s="101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53"/>
      <c r="F2293" s="154"/>
      <c r="G2293" s="117"/>
      <c r="H2293" s="295"/>
      <c r="I2293" s="103">
        <f t="shared" si="179"/>
        <v>0</v>
      </c>
      <c r="J2293" s="96"/>
      <c r="K2293" s="77"/>
      <c r="L2293" s="101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53"/>
      <c r="F2294" s="154"/>
      <c r="G2294" s="117"/>
      <c r="H2294" s="295"/>
      <c r="I2294" s="103">
        <f t="shared" si="179"/>
        <v>0</v>
      </c>
      <c r="J2294" s="96"/>
      <c r="K2294" s="77"/>
      <c r="L2294" s="101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53"/>
      <c r="F2295" s="154"/>
      <c r="G2295" s="117"/>
      <c r="H2295" s="295"/>
      <c r="I2295" s="103">
        <f t="shared" si="179"/>
        <v>0</v>
      </c>
      <c r="J2295" s="96"/>
      <c r="K2295" s="77"/>
      <c r="L2295" s="101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53"/>
      <c r="F2296" s="154"/>
      <c r="G2296" s="117"/>
      <c r="H2296" s="295"/>
      <c r="I2296" s="103">
        <f t="shared" si="179"/>
        <v>0</v>
      </c>
      <c r="J2296" s="96"/>
      <c r="K2296" s="77"/>
      <c r="L2296" s="101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53"/>
      <c r="F2297" s="154"/>
      <c r="G2297" s="117"/>
      <c r="H2297" s="295"/>
      <c r="I2297" s="103">
        <f t="shared" si="179"/>
        <v>0</v>
      </c>
      <c r="J2297" s="96"/>
      <c r="K2297" s="77"/>
      <c r="L2297" s="101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53"/>
      <c r="F2298" s="154"/>
      <c r="G2298" s="117"/>
      <c r="H2298" s="295"/>
      <c r="I2298" s="103">
        <f t="shared" si="179"/>
        <v>0</v>
      </c>
      <c r="J2298" s="96"/>
      <c r="K2298" s="77"/>
      <c r="L2298" s="101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53"/>
      <c r="F2299" s="154"/>
      <c r="G2299" s="117"/>
      <c r="H2299" s="295"/>
      <c r="I2299" s="103">
        <f t="shared" si="179"/>
        <v>0</v>
      </c>
      <c r="J2299" s="96"/>
      <c r="K2299" s="77"/>
      <c r="L2299" s="101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53"/>
      <c r="F2300" s="154"/>
      <c r="G2300" s="117"/>
      <c r="H2300" s="295"/>
      <c r="I2300" s="103">
        <f t="shared" si="179"/>
        <v>0</v>
      </c>
      <c r="J2300" s="96"/>
      <c r="K2300" s="77"/>
      <c r="L2300" s="101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53"/>
      <c r="F2301" s="154"/>
      <c r="G2301" s="117"/>
      <c r="H2301" s="295"/>
      <c r="I2301" s="103">
        <f t="shared" si="179"/>
        <v>0</v>
      </c>
      <c r="J2301" s="96"/>
      <c r="K2301" s="77"/>
      <c r="L2301" s="101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53"/>
      <c r="F2302" s="154"/>
      <c r="G2302" s="117"/>
      <c r="H2302" s="295"/>
      <c r="I2302" s="103">
        <f t="shared" si="179"/>
        <v>0</v>
      </c>
      <c r="J2302" s="96"/>
      <c r="K2302" s="77"/>
      <c r="L2302" s="101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53"/>
      <c r="F2303" s="154"/>
      <c r="G2303" s="117"/>
      <c r="H2303" s="295"/>
      <c r="I2303" s="103">
        <f t="shared" si="179"/>
        <v>0</v>
      </c>
      <c r="J2303" s="96"/>
      <c r="K2303" s="77"/>
      <c r="L2303" s="101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53"/>
      <c r="F2304" s="154"/>
      <c r="G2304" s="117"/>
      <c r="H2304" s="295"/>
      <c r="I2304" s="103">
        <f t="shared" si="179"/>
        <v>0</v>
      </c>
      <c r="J2304" s="96"/>
      <c r="K2304" s="77"/>
      <c r="L2304" s="101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53"/>
      <c r="F2305" s="154"/>
      <c r="G2305" s="117"/>
      <c r="H2305" s="295"/>
      <c r="I2305" s="103">
        <f t="shared" si="179"/>
        <v>0</v>
      </c>
      <c r="J2305" s="96"/>
      <c r="K2305" s="77"/>
      <c r="L2305" s="101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53"/>
      <c r="F2306" s="154"/>
      <c r="G2306" s="117"/>
      <c r="H2306" s="295"/>
      <c r="I2306" s="103">
        <f t="shared" si="179"/>
        <v>0</v>
      </c>
      <c r="J2306" s="96"/>
      <c r="K2306" s="77"/>
      <c r="L2306" s="101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53"/>
      <c r="F2307" s="154"/>
      <c r="G2307" s="117"/>
      <c r="H2307" s="295"/>
      <c r="I2307" s="103">
        <f t="shared" si="179"/>
        <v>0</v>
      </c>
      <c r="J2307" s="96"/>
      <c r="K2307" s="77"/>
      <c r="L2307" s="101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53"/>
      <c r="F2308" s="154"/>
      <c r="G2308" s="117"/>
      <c r="H2308" s="295"/>
      <c r="I2308" s="103">
        <f t="shared" si="179"/>
        <v>0</v>
      </c>
      <c r="J2308" s="96"/>
      <c r="K2308" s="77"/>
      <c r="L2308" s="101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53"/>
      <c r="F2309" s="154"/>
      <c r="G2309" s="117"/>
      <c r="H2309" s="295"/>
      <c r="I2309" s="103">
        <f t="shared" si="179"/>
        <v>0</v>
      </c>
      <c r="J2309" s="96"/>
      <c r="K2309" s="77"/>
      <c r="L2309" s="101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53"/>
      <c r="F2310" s="154"/>
      <c r="G2310" s="117"/>
      <c r="H2310" s="295"/>
      <c r="I2310" s="103">
        <f t="shared" si="179"/>
        <v>0</v>
      </c>
      <c r="J2310" s="96"/>
      <c r="K2310" s="77"/>
      <c r="L2310" s="101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53"/>
      <c r="F2311" s="154"/>
      <c r="G2311" s="117"/>
      <c r="H2311" s="295"/>
      <c r="I2311" s="103">
        <f t="shared" si="179"/>
        <v>0</v>
      </c>
      <c r="J2311" s="96"/>
      <c r="K2311" s="77"/>
      <c r="L2311" s="101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53"/>
      <c r="F2312" s="154"/>
      <c r="G2312" s="117"/>
      <c r="H2312" s="295"/>
      <c r="I2312" s="103">
        <f t="shared" ref="I2312:I2375" si="184">IF(H2312="",0,IF(VLOOKUP(H2312,會計科目表,2,FALSE)="Y",VLOOKUP(H2312,會計科目表,3,FALSE),"●此項目尚未啟用"))</f>
        <v>0</v>
      </c>
      <c r="J2312" s="96"/>
      <c r="K2312" s="77"/>
      <c r="L2312" s="101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53"/>
      <c r="F2313" s="154"/>
      <c r="G2313" s="117"/>
      <c r="H2313" s="295"/>
      <c r="I2313" s="103">
        <f t="shared" si="184"/>
        <v>0</v>
      </c>
      <c r="J2313" s="96"/>
      <c r="K2313" s="77"/>
      <c r="L2313" s="101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53"/>
      <c r="F2314" s="154"/>
      <c r="G2314" s="117"/>
      <c r="H2314" s="295"/>
      <c r="I2314" s="103">
        <f t="shared" si="184"/>
        <v>0</v>
      </c>
      <c r="J2314" s="96"/>
      <c r="K2314" s="77"/>
      <c r="L2314" s="101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53"/>
      <c r="F2315" s="154"/>
      <c r="G2315" s="117"/>
      <c r="H2315" s="295"/>
      <c r="I2315" s="103">
        <f t="shared" si="184"/>
        <v>0</v>
      </c>
      <c r="J2315" s="96"/>
      <c r="K2315" s="77"/>
      <c r="L2315" s="101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53"/>
      <c r="F2316" s="154"/>
      <c r="G2316" s="117"/>
      <c r="H2316" s="295"/>
      <c r="I2316" s="103">
        <f t="shared" si="184"/>
        <v>0</v>
      </c>
      <c r="J2316" s="96"/>
      <c r="K2316" s="77"/>
      <c r="L2316" s="101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53"/>
      <c r="F2317" s="154"/>
      <c r="G2317" s="117"/>
      <c r="H2317" s="295"/>
      <c r="I2317" s="103">
        <f t="shared" si="184"/>
        <v>0</v>
      </c>
      <c r="J2317" s="96"/>
      <c r="K2317" s="77"/>
      <c r="L2317" s="101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53"/>
      <c r="F2318" s="154"/>
      <c r="G2318" s="117"/>
      <c r="H2318" s="295"/>
      <c r="I2318" s="103">
        <f t="shared" si="184"/>
        <v>0</v>
      </c>
      <c r="J2318" s="96"/>
      <c r="K2318" s="77"/>
      <c r="L2318" s="101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53"/>
      <c r="F2319" s="154"/>
      <c r="G2319" s="117"/>
      <c r="H2319" s="295"/>
      <c r="I2319" s="103">
        <f t="shared" si="184"/>
        <v>0</v>
      </c>
      <c r="J2319" s="96"/>
      <c r="K2319" s="77"/>
      <c r="L2319" s="101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53"/>
      <c r="F2320" s="154"/>
      <c r="G2320" s="117"/>
      <c r="H2320" s="295"/>
      <c r="I2320" s="103">
        <f t="shared" si="184"/>
        <v>0</v>
      </c>
      <c r="J2320" s="96"/>
      <c r="K2320" s="77"/>
      <c r="L2320" s="101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53"/>
      <c r="F2321" s="154"/>
      <c r="G2321" s="117"/>
      <c r="H2321" s="295"/>
      <c r="I2321" s="103">
        <f t="shared" si="184"/>
        <v>0</v>
      </c>
      <c r="J2321" s="96"/>
      <c r="K2321" s="77"/>
      <c r="L2321" s="101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53"/>
      <c r="F2322" s="154"/>
      <c r="G2322" s="117"/>
      <c r="H2322" s="295"/>
      <c r="I2322" s="103">
        <f t="shared" si="184"/>
        <v>0</v>
      </c>
      <c r="J2322" s="96"/>
      <c r="K2322" s="77"/>
      <c r="L2322" s="101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53"/>
      <c r="F2323" s="154"/>
      <c r="G2323" s="117"/>
      <c r="H2323" s="295"/>
      <c r="I2323" s="103">
        <f t="shared" si="184"/>
        <v>0</v>
      </c>
      <c r="J2323" s="96"/>
      <c r="K2323" s="77"/>
      <c r="L2323" s="101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53"/>
      <c r="F2324" s="154"/>
      <c r="G2324" s="117"/>
      <c r="H2324" s="295"/>
      <c r="I2324" s="103">
        <f t="shared" si="184"/>
        <v>0</v>
      </c>
      <c r="J2324" s="96"/>
      <c r="K2324" s="77"/>
      <c r="L2324" s="101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53"/>
      <c r="F2325" s="154"/>
      <c r="G2325" s="117"/>
      <c r="H2325" s="295"/>
      <c r="I2325" s="103">
        <f t="shared" si="184"/>
        <v>0</v>
      </c>
      <c r="J2325" s="96"/>
      <c r="K2325" s="77"/>
      <c r="L2325" s="101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53"/>
      <c r="F2326" s="154"/>
      <c r="G2326" s="117"/>
      <c r="H2326" s="295"/>
      <c r="I2326" s="103">
        <f t="shared" si="184"/>
        <v>0</v>
      </c>
      <c r="J2326" s="96"/>
      <c r="K2326" s="77"/>
      <c r="L2326" s="101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53"/>
      <c r="F2327" s="154"/>
      <c r="G2327" s="117"/>
      <c r="H2327" s="295"/>
      <c r="I2327" s="103">
        <f t="shared" si="184"/>
        <v>0</v>
      </c>
      <c r="J2327" s="96"/>
      <c r="K2327" s="77"/>
      <c r="L2327" s="101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53"/>
      <c r="F2328" s="154"/>
      <c r="G2328" s="117"/>
      <c r="H2328" s="295"/>
      <c r="I2328" s="103">
        <f t="shared" si="184"/>
        <v>0</v>
      </c>
      <c r="J2328" s="96"/>
      <c r="K2328" s="77"/>
      <c r="L2328" s="101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53"/>
      <c r="F2329" s="154"/>
      <c r="G2329" s="117"/>
      <c r="H2329" s="295"/>
      <c r="I2329" s="103">
        <f t="shared" si="184"/>
        <v>0</v>
      </c>
      <c r="J2329" s="96"/>
      <c r="K2329" s="77"/>
      <c r="L2329" s="101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53"/>
      <c r="F2330" s="154"/>
      <c r="G2330" s="117"/>
      <c r="H2330" s="295"/>
      <c r="I2330" s="103">
        <f t="shared" si="184"/>
        <v>0</v>
      </c>
      <c r="J2330" s="96"/>
      <c r="K2330" s="77"/>
      <c r="L2330" s="101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53"/>
      <c r="F2331" s="154"/>
      <c r="G2331" s="117"/>
      <c r="H2331" s="295"/>
      <c r="I2331" s="103">
        <f t="shared" si="184"/>
        <v>0</v>
      </c>
      <c r="J2331" s="96"/>
      <c r="K2331" s="77"/>
      <c r="L2331" s="101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53"/>
      <c r="F2332" s="154"/>
      <c r="G2332" s="117"/>
      <c r="H2332" s="295"/>
      <c r="I2332" s="103">
        <f t="shared" si="184"/>
        <v>0</v>
      </c>
      <c r="J2332" s="96"/>
      <c r="K2332" s="77"/>
      <c r="L2332" s="101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53"/>
      <c r="F2333" s="154"/>
      <c r="G2333" s="117"/>
      <c r="H2333" s="295"/>
      <c r="I2333" s="103">
        <f t="shared" si="184"/>
        <v>0</v>
      </c>
      <c r="J2333" s="96"/>
      <c r="K2333" s="77"/>
      <c r="L2333" s="101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53"/>
      <c r="F2334" s="154"/>
      <c r="G2334" s="117"/>
      <c r="H2334" s="295"/>
      <c r="I2334" s="103">
        <f t="shared" si="184"/>
        <v>0</v>
      </c>
      <c r="J2334" s="96"/>
      <c r="K2334" s="77"/>
      <c r="L2334" s="101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53"/>
      <c r="F2335" s="154"/>
      <c r="G2335" s="117"/>
      <c r="H2335" s="295"/>
      <c r="I2335" s="103">
        <f t="shared" si="184"/>
        <v>0</v>
      </c>
      <c r="J2335" s="96"/>
      <c r="K2335" s="77"/>
      <c r="L2335" s="101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53"/>
      <c r="F2336" s="154"/>
      <c r="G2336" s="117"/>
      <c r="H2336" s="295"/>
      <c r="I2336" s="103">
        <f t="shared" si="184"/>
        <v>0</v>
      </c>
      <c r="J2336" s="96"/>
      <c r="K2336" s="77"/>
      <c r="L2336" s="101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53"/>
      <c r="F2337" s="154"/>
      <c r="G2337" s="117"/>
      <c r="H2337" s="295"/>
      <c r="I2337" s="103">
        <f t="shared" si="184"/>
        <v>0</v>
      </c>
      <c r="J2337" s="96"/>
      <c r="K2337" s="77"/>
      <c r="L2337" s="101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53"/>
      <c r="F2338" s="154"/>
      <c r="G2338" s="117"/>
      <c r="H2338" s="295"/>
      <c r="I2338" s="103">
        <f t="shared" si="184"/>
        <v>0</v>
      </c>
      <c r="J2338" s="96"/>
      <c r="K2338" s="77"/>
      <c r="L2338" s="101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53"/>
      <c r="F2339" s="154"/>
      <c r="G2339" s="117"/>
      <c r="H2339" s="295"/>
      <c r="I2339" s="103">
        <f t="shared" si="184"/>
        <v>0</v>
      </c>
      <c r="J2339" s="96"/>
      <c r="K2339" s="77"/>
      <c r="L2339" s="101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53"/>
      <c r="F2340" s="154"/>
      <c r="G2340" s="117"/>
      <c r="H2340" s="295"/>
      <c r="I2340" s="103">
        <f t="shared" si="184"/>
        <v>0</v>
      </c>
      <c r="J2340" s="96"/>
      <c r="K2340" s="77"/>
      <c r="L2340" s="101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53"/>
      <c r="F2341" s="154"/>
      <c r="G2341" s="117"/>
      <c r="H2341" s="295"/>
      <c r="I2341" s="103">
        <f t="shared" si="184"/>
        <v>0</v>
      </c>
      <c r="J2341" s="96"/>
      <c r="K2341" s="77"/>
      <c r="L2341" s="101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53"/>
      <c r="F2342" s="154"/>
      <c r="G2342" s="117"/>
      <c r="H2342" s="295"/>
      <c r="I2342" s="103">
        <f t="shared" si="184"/>
        <v>0</v>
      </c>
      <c r="J2342" s="96"/>
      <c r="K2342" s="77"/>
      <c r="L2342" s="101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53"/>
      <c r="F2343" s="154"/>
      <c r="G2343" s="117"/>
      <c r="H2343" s="295"/>
      <c r="I2343" s="103">
        <f t="shared" si="184"/>
        <v>0</v>
      </c>
      <c r="J2343" s="96"/>
      <c r="K2343" s="77"/>
      <c r="L2343" s="101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53"/>
      <c r="F2344" s="154"/>
      <c r="G2344" s="117"/>
      <c r="H2344" s="295"/>
      <c r="I2344" s="103">
        <f t="shared" si="184"/>
        <v>0</v>
      </c>
      <c r="J2344" s="96"/>
      <c r="K2344" s="77"/>
      <c r="L2344" s="101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53"/>
      <c r="F2345" s="154"/>
      <c r="G2345" s="117"/>
      <c r="H2345" s="295"/>
      <c r="I2345" s="103">
        <f t="shared" si="184"/>
        <v>0</v>
      </c>
      <c r="J2345" s="96"/>
      <c r="K2345" s="77"/>
      <c r="L2345" s="101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53"/>
      <c r="F2346" s="154"/>
      <c r="G2346" s="117"/>
      <c r="H2346" s="295"/>
      <c r="I2346" s="103">
        <f t="shared" si="184"/>
        <v>0</v>
      </c>
      <c r="J2346" s="96"/>
      <c r="K2346" s="77"/>
      <c r="L2346" s="101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53"/>
      <c r="F2347" s="154"/>
      <c r="G2347" s="117"/>
      <c r="H2347" s="295"/>
      <c r="I2347" s="103">
        <f t="shared" si="184"/>
        <v>0</v>
      </c>
      <c r="J2347" s="96"/>
      <c r="K2347" s="77"/>
      <c r="L2347" s="101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53"/>
      <c r="F2348" s="154"/>
      <c r="G2348" s="117"/>
      <c r="H2348" s="295"/>
      <c r="I2348" s="103">
        <f t="shared" si="184"/>
        <v>0</v>
      </c>
      <c r="J2348" s="96"/>
      <c r="K2348" s="77"/>
      <c r="L2348" s="101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53"/>
      <c r="F2349" s="154"/>
      <c r="G2349" s="117"/>
      <c r="H2349" s="295"/>
      <c r="I2349" s="103">
        <f t="shared" si="184"/>
        <v>0</v>
      </c>
      <c r="J2349" s="96"/>
      <c r="K2349" s="77"/>
      <c r="L2349" s="101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53"/>
      <c r="F2350" s="154"/>
      <c r="G2350" s="117"/>
      <c r="H2350" s="295"/>
      <c r="I2350" s="103">
        <f t="shared" si="184"/>
        <v>0</v>
      </c>
      <c r="J2350" s="96"/>
      <c r="K2350" s="77"/>
      <c r="L2350" s="101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53"/>
      <c r="F2351" s="154"/>
      <c r="G2351" s="117"/>
      <c r="H2351" s="295"/>
      <c r="I2351" s="103">
        <f t="shared" si="184"/>
        <v>0</v>
      </c>
      <c r="J2351" s="96"/>
      <c r="K2351" s="77"/>
      <c r="L2351" s="101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53"/>
      <c r="F2352" s="154"/>
      <c r="G2352" s="117"/>
      <c r="H2352" s="295"/>
      <c r="I2352" s="103">
        <f t="shared" si="184"/>
        <v>0</v>
      </c>
      <c r="J2352" s="96"/>
      <c r="K2352" s="77"/>
      <c r="L2352" s="101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53"/>
      <c r="F2353" s="154"/>
      <c r="G2353" s="117"/>
      <c r="H2353" s="295"/>
      <c r="I2353" s="103">
        <f t="shared" si="184"/>
        <v>0</v>
      </c>
      <c r="J2353" s="96"/>
      <c r="K2353" s="77"/>
      <c r="L2353" s="101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53"/>
      <c r="F2354" s="154"/>
      <c r="G2354" s="117"/>
      <c r="H2354" s="295"/>
      <c r="I2354" s="103">
        <f t="shared" si="184"/>
        <v>0</v>
      </c>
      <c r="J2354" s="96"/>
      <c r="K2354" s="77"/>
      <c r="L2354" s="101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53"/>
      <c r="F2355" s="154"/>
      <c r="G2355" s="117"/>
      <c r="H2355" s="295"/>
      <c r="I2355" s="103">
        <f t="shared" si="184"/>
        <v>0</v>
      </c>
      <c r="J2355" s="96"/>
      <c r="K2355" s="77"/>
      <c r="L2355" s="101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53"/>
      <c r="F2356" s="154"/>
      <c r="G2356" s="117"/>
      <c r="H2356" s="295"/>
      <c r="I2356" s="103">
        <f t="shared" si="184"/>
        <v>0</v>
      </c>
      <c r="J2356" s="96"/>
      <c r="K2356" s="77"/>
      <c r="L2356" s="101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53"/>
      <c r="F2357" s="154"/>
      <c r="G2357" s="117"/>
      <c r="H2357" s="295"/>
      <c r="I2357" s="103">
        <f t="shared" si="184"/>
        <v>0</v>
      </c>
      <c r="J2357" s="96"/>
      <c r="K2357" s="77"/>
      <c r="L2357" s="101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53"/>
      <c r="F2358" s="154"/>
      <c r="G2358" s="117"/>
      <c r="H2358" s="295"/>
      <c r="I2358" s="103">
        <f t="shared" si="184"/>
        <v>0</v>
      </c>
      <c r="J2358" s="96"/>
      <c r="K2358" s="77"/>
      <c r="L2358" s="101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53"/>
      <c r="F2359" s="154"/>
      <c r="G2359" s="117"/>
      <c r="H2359" s="295"/>
      <c r="I2359" s="103">
        <f t="shared" si="184"/>
        <v>0</v>
      </c>
      <c r="J2359" s="96"/>
      <c r="K2359" s="77"/>
      <c r="L2359" s="101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53"/>
      <c r="F2360" s="154"/>
      <c r="G2360" s="117"/>
      <c r="H2360" s="295"/>
      <c r="I2360" s="103">
        <f t="shared" si="184"/>
        <v>0</v>
      </c>
      <c r="J2360" s="96"/>
      <c r="K2360" s="77"/>
      <c r="L2360" s="101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53"/>
      <c r="F2361" s="154"/>
      <c r="G2361" s="117"/>
      <c r="H2361" s="295"/>
      <c r="I2361" s="103">
        <f t="shared" si="184"/>
        <v>0</v>
      </c>
      <c r="J2361" s="96"/>
      <c r="K2361" s="77"/>
      <c r="L2361" s="101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53"/>
      <c r="F2362" s="154"/>
      <c r="G2362" s="117"/>
      <c r="H2362" s="295"/>
      <c r="I2362" s="103">
        <f t="shared" si="184"/>
        <v>0</v>
      </c>
      <c r="J2362" s="96"/>
      <c r="K2362" s="77"/>
      <c r="L2362" s="101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53"/>
      <c r="F2363" s="154"/>
      <c r="G2363" s="117"/>
      <c r="H2363" s="295"/>
      <c r="I2363" s="103">
        <f t="shared" si="184"/>
        <v>0</v>
      </c>
      <c r="J2363" s="96"/>
      <c r="K2363" s="77"/>
      <c r="L2363" s="101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53"/>
      <c r="F2364" s="154"/>
      <c r="G2364" s="117"/>
      <c r="H2364" s="295"/>
      <c r="I2364" s="103">
        <f t="shared" si="184"/>
        <v>0</v>
      </c>
      <c r="J2364" s="96"/>
      <c r="K2364" s="77"/>
      <c r="L2364" s="101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53"/>
      <c r="F2365" s="154"/>
      <c r="G2365" s="117"/>
      <c r="H2365" s="295"/>
      <c r="I2365" s="103">
        <f t="shared" si="184"/>
        <v>0</v>
      </c>
      <c r="J2365" s="96"/>
      <c r="K2365" s="77"/>
      <c r="L2365" s="101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53"/>
      <c r="F2366" s="154"/>
      <c r="G2366" s="117"/>
      <c r="H2366" s="295"/>
      <c r="I2366" s="103">
        <f t="shared" si="184"/>
        <v>0</v>
      </c>
      <c r="J2366" s="96"/>
      <c r="K2366" s="77"/>
      <c r="L2366" s="101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53"/>
      <c r="F2367" s="154"/>
      <c r="G2367" s="117"/>
      <c r="H2367" s="295"/>
      <c r="I2367" s="103">
        <f t="shared" si="184"/>
        <v>0</v>
      </c>
      <c r="J2367" s="96"/>
      <c r="K2367" s="77"/>
      <c r="L2367" s="101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53"/>
      <c r="F2368" s="154"/>
      <c r="G2368" s="117"/>
      <c r="H2368" s="295"/>
      <c r="I2368" s="103">
        <f t="shared" si="184"/>
        <v>0</v>
      </c>
      <c r="J2368" s="96"/>
      <c r="K2368" s="77"/>
      <c r="L2368" s="101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53"/>
      <c r="F2369" s="154"/>
      <c r="G2369" s="117"/>
      <c r="H2369" s="295"/>
      <c r="I2369" s="103">
        <f t="shared" si="184"/>
        <v>0</v>
      </c>
      <c r="J2369" s="96"/>
      <c r="K2369" s="77"/>
      <c r="L2369" s="101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53"/>
      <c r="F2370" s="154"/>
      <c r="G2370" s="117"/>
      <c r="H2370" s="295"/>
      <c r="I2370" s="103">
        <f t="shared" si="184"/>
        <v>0</v>
      </c>
      <c r="J2370" s="96"/>
      <c r="K2370" s="77"/>
      <c r="L2370" s="101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53"/>
      <c r="F2371" s="154"/>
      <c r="G2371" s="117"/>
      <c r="H2371" s="295"/>
      <c r="I2371" s="103">
        <f t="shared" si="184"/>
        <v>0</v>
      </c>
      <c r="J2371" s="96"/>
      <c r="K2371" s="77"/>
      <c r="L2371" s="101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53"/>
      <c r="F2372" s="154"/>
      <c r="G2372" s="117"/>
      <c r="H2372" s="295"/>
      <c r="I2372" s="103">
        <f t="shared" si="184"/>
        <v>0</v>
      </c>
      <c r="J2372" s="96"/>
      <c r="K2372" s="77"/>
      <c r="L2372" s="101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53"/>
      <c r="F2373" s="154"/>
      <c r="G2373" s="117"/>
      <c r="H2373" s="295"/>
      <c r="I2373" s="103">
        <f t="shared" si="184"/>
        <v>0</v>
      </c>
      <c r="J2373" s="96"/>
      <c r="K2373" s="77"/>
      <c r="L2373" s="101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53"/>
      <c r="F2374" s="154"/>
      <c r="G2374" s="117"/>
      <c r="H2374" s="295"/>
      <c r="I2374" s="103">
        <f t="shared" si="184"/>
        <v>0</v>
      </c>
      <c r="J2374" s="96"/>
      <c r="K2374" s="77"/>
      <c r="L2374" s="101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53"/>
      <c r="F2375" s="154"/>
      <c r="G2375" s="117"/>
      <c r="H2375" s="295"/>
      <c r="I2375" s="103">
        <f t="shared" si="184"/>
        <v>0</v>
      </c>
      <c r="J2375" s="96"/>
      <c r="K2375" s="77"/>
      <c r="L2375" s="101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53"/>
      <c r="F2376" s="154"/>
      <c r="G2376" s="117"/>
      <c r="H2376" s="295"/>
      <c r="I2376" s="103">
        <f t="shared" ref="I2376:I2439" si="189">IF(H2376="",0,IF(VLOOKUP(H2376,會計科目表,2,FALSE)="Y",VLOOKUP(H2376,會計科目表,3,FALSE),"●此項目尚未啟用"))</f>
        <v>0</v>
      </c>
      <c r="J2376" s="96"/>
      <c r="K2376" s="77"/>
      <c r="L2376" s="101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53"/>
      <c r="F2377" s="154"/>
      <c r="G2377" s="117"/>
      <c r="H2377" s="295"/>
      <c r="I2377" s="103">
        <f t="shared" si="189"/>
        <v>0</v>
      </c>
      <c r="J2377" s="96"/>
      <c r="K2377" s="77"/>
      <c r="L2377" s="101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53"/>
      <c r="F2378" s="154"/>
      <c r="G2378" s="117"/>
      <c r="H2378" s="295"/>
      <c r="I2378" s="103">
        <f t="shared" si="189"/>
        <v>0</v>
      </c>
      <c r="J2378" s="96"/>
      <c r="K2378" s="77"/>
      <c r="L2378" s="101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53"/>
      <c r="F2379" s="154"/>
      <c r="G2379" s="117"/>
      <c r="H2379" s="295"/>
      <c r="I2379" s="103">
        <f t="shared" si="189"/>
        <v>0</v>
      </c>
      <c r="J2379" s="96"/>
      <c r="K2379" s="77"/>
      <c r="L2379" s="101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53"/>
      <c r="F2380" s="154"/>
      <c r="G2380" s="117"/>
      <c r="H2380" s="295"/>
      <c r="I2380" s="103">
        <f t="shared" si="189"/>
        <v>0</v>
      </c>
      <c r="J2380" s="96"/>
      <c r="K2380" s="77"/>
      <c r="L2380" s="101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53"/>
      <c r="F2381" s="154"/>
      <c r="G2381" s="117"/>
      <c r="H2381" s="295"/>
      <c r="I2381" s="103">
        <f t="shared" si="189"/>
        <v>0</v>
      </c>
      <c r="J2381" s="96"/>
      <c r="K2381" s="77"/>
      <c r="L2381" s="101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53"/>
      <c r="F2382" s="154"/>
      <c r="G2382" s="117"/>
      <c r="H2382" s="295"/>
      <c r="I2382" s="103">
        <f t="shared" si="189"/>
        <v>0</v>
      </c>
      <c r="J2382" s="96"/>
      <c r="K2382" s="77"/>
      <c r="L2382" s="101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53"/>
      <c r="F2383" s="154"/>
      <c r="G2383" s="117"/>
      <c r="H2383" s="295"/>
      <c r="I2383" s="103">
        <f t="shared" si="189"/>
        <v>0</v>
      </c>
      <c r="J2383" s="96"/>
      <c r="K2383" s="77"/>
      <c r="L2383" s="101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53"/>
      <c r="F2384" s="154"/>
      <c r="G2384" s="117"/>
      <c r="H2384" s="295"/>
      <c r="I2384" s="103">
        <f t="shared" si="189"/>
        <v>0</v>
      </c>
      <c r="J2384" s="96"/>
      <c r="K2384" s="77"/>
      <c r="L2384" s="101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53"/>
      <c r="F2385" s="154"/>
      <c r="G2385" s="117"/>
      <c r="H2385" s="295"/>
      <c r="I2385" s="103">
        <f t="shared" si="189"/>
        <v>0</v>
      </c>
      <c r="J2385" s="96"/>
      <c r="K2385" s="77"/>
      <c r="L2385" s="101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53"/>
      <c r="F2386" s="154"/>
      <c r="G2386" s="117"/>
      <c r="H2386" s="295"/>
      <c r="I2386" s="103">
        <f t="shared" si="189"/>
        <v>0</v>
      </c>
      <c r="J2386" s="96"/>
      <c r="K2386" s="77"/>
      <c r="L2386" s="101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53"/>
      <c r="F2387" s="154"/>
      <c r="G2387" s="117"/>
      <c r="H2387" s="295"/>
      <c r="I2387" s="103">
        <f t="shared" si="189"/>
        <v>0</v>
      </c>
      <c r="J2387" s="96"/>
      <c r="K2387" s="77"/>
      <c r="L2387" s="101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53"/>
      <c r="F2388" s="154"/>
      <c r="G2388" s="117"/>
      <c r="H2388" s="295"/>
      <c r="I2388" s="103">
        <f t="shared" si="189"/>
        <v>0</v>
      </c>
      <c r="J2388" s="96"/>
      <c r="K2388" s="77"/>
      <c r="L2388" s="101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53"/>
      <c r="F2389" s="154"/>
      <c r="G2389" s="117"/>
      <c r="H2389" s="295"/>
      <c r="I2389" s="103">
        <f t="shared" si="189"/>
        <v>0</v>
      </c>
      <c r="J2389" s="96"/>
      <c r="K2389" s="77"/>
      <c r="L2389" s="101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53"/>
      <c r="F2390" s="154"/>
      <c r="G2390" s="117"/>
      <c r="H2390" s="295"/>
      <c r="I2390" s="103">
        <f t="shared" si="189"/>
        <v>0</v>
      </c>
      <c r="J2390" s="96"/>
      <c r="K2390" s="77"/>
      <c r="L2390" s="101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53"/>
      <c r="F2391" s="154"/>
      <c r="G2391" s="117"/>
      <c r="H2391" s="295"/>
      <c r="I2391" s="103">
        <f t="shared" si="189"/>
        <v>0</v>
      </c>
      <c r="J2391" s="96"/>
      <c r="K2391" s="77"/>
      <c r="L2391" s="101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53"/>
      <c r="F2392" s="154"/>
      <c r="G2392" s="117"/>
      <c r="H2392" s="295"/>
      <c r="I2392" s="103">
        <f t="shared" si="189"/>
        <v>0</v>
      </c>
      <c r="J2392" s="96"/>
      <c r="K2392" s="77"/>
      <c r="L2392" s="101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53"/>
      <c r="F2393" s="154"/>
      <c r="G2393" s="117"/>
      <c r="H2393" s="295"/>
      <c r="I2393" s="103">
        <f t="shared" si="189"/>
        <v>0</v>
      </c>
      <c r="J2393" s="96"/>
      <c r="K2393" s="77"/>
      <c r="L2393" s="101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53"/>
      <c r="F2394" s="154"/>
      <c r="G2394" s="117"/>
      <c r="H2394" s="295"/>
      <c r="I2394" s="103">
        <f t="shared" si="189"/>
        <v>0</v>
      </c>
      <c r="J2394" s="96"/>
      <c r="K2394" s="77"/>
      <c r="L2394" s="101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53"/>
      <c r="F2395" s="154"/>
      <c r="G2395" s="117"/>
      <c r="H2395" s="295"/>
      <c r="I2395" s="103">
        <f t="shared" si="189"/>
        <v>0</v>
      </c>
      <c r="J2395" s="96"/>
      <c r="K2395" s="77"/>
      <c r="L2395" s="101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53"/>
      <c r="F2396" s="154"/>
      <c r="G2396" s="117"/>
      <c r="H2396" s="295"/>
      <c r="I2396" s="103">
        <f t="shared" si="189"/>
        <v>0</v>
      </c>
      <c r="J2396" s="96"/>
      <c r="K2396" s="77"/>
      <c r="L2396" s="101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53"/>
      <c r="F2397" s="154"/>
      <c r="G2397" s="117"/>
      <c r="H2397" s="295"/>
      <c r="I2397" s="103">
        <f t="shared" si="189"/>
        <v>0</v>
      </c>
      <c r="J2397" s="96"/>
      <c r="K2397" s="77"/>
      <c r="L2397" s="101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53"/>
      <c r="F2398" s="154"/>
      <c r="G2398" s="117"/>
      <c r="H2398" s="295"/>
      <c r="I2398" s="103">
        <f t="shared" si="189"/>
        <v>0</v>
      </c>
      <c r="J2398" s="96"/>
      <c r="K2398" s="77"/>
      <c r="L2398" s="101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53"/>
      <c r="F2399" s="154"/>
      <c r="G2399" s="117"/>
      <c r="H2399" s="295"/>
      <c r="I2399" s="103">
        <f t="shared" si="189"/>
        <v>0</v>
      </c>
      <c r="J2399" s="96"/>
      <c r="K2399" s="77"/>
      <c r="L2399" s="101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53"/>
      <c r="F2400" s="154"/>
      <c r="G2400" s="117"/>
      <c r="H2400" s="295"/>
      <c r="I2400" s="103">
        <f t="shared" si="189"/>
        <v>0</v>
      </c>
      <c r="J2400" s="96"/>
      <c r="K2400" s="77"/>
      <c r="L2400" s="101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53"/>
      <c r="F2401" s="154"/>
      <c r="G2401" s="117"/>
      <c r="H2401" s="295"/>
      <c r="I2401" s="103">
        <f t="shared" si="189"/>
        <v>0</v>
      </c>
      <c r="J2401" s="96"/>
      <c r="K2401" s="77"/>
      <c r="L2401" s="101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53"/>
      <c r="F2402" s="154"/>
      <c r="G2402" s="117"/>
      <c r="H2402" s="295"/>
      <c r="I2402" s="103">
        <f t="shared" si="189"/>
        <v>0</v>
      </c>
      <c r="J2402" s="96"/>
      <c r="K2402" s="77"/>
      <c r="L2402" s="101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53"/>
      <c r="F2403" s="154"/>
      <c r="G2403" s="117"/>
      <c r="H2403" s="295"/>
      <c r="I2403" s="103">
        <f t="shared" si="189"/>
        <v>0</v>
      </c>
      <c r="J2403" s="96"/>
      <c r="K2403" s="77"/>
      <c r="L2403" s="101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53"/>
      <c r="F2404" s="154"/>
      <c r="G2404" s="117"/>
      <c r="H2404" s="295"/>
      <c r="I2404" s="103">
        <f t="shared" si="189"/>
        <v>0</v>
      </c>
      <c r="J2404" s="96"/>
      <c r="K2404" s="77"/>
      <c r="L2404" s="101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53"/>
      <c r="F2405" s="154"/>
      <c r="G2405" s="117"/>
      <c r="H2405" s="295"/>
      <c r="I2405" s="103">
        <f t="shared" si="189"/>
        <v>0</v>
      </c>
      <c r="J2405" s="96"/>
      <c r="K2405" s="77"/>
      <c r="L2405" s="101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53"/>
      <c r="F2406" s="154"/>
      <c r="G2406" s="117"/>
      <c r="H2406" s="295"/>
      <c r="I2406" s="103">
        <f t="shared" si="189"/>
        <v>0</v>
      </c>
      <c r="J2406" s="96"/>
      <c r="K2406" s="77"/>
      <c r="L2406" s="101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53"/>
      <c r="F2407" s="154"/>
      <c r="G2407" s="117"/>
      <c r="H2407" s="295"/>
      <c r="I2407" s="103">
        <f t="shared" si="189"/>
        <v>0</v>
      </c>
      <c r="J2407" s="96"/>
      <c r="K2407" s="77"/>
      <c r="L2407" s="101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53"/>
      <c r="F2408" s="154"/>
      <c r="G2408" s="117"/>
      <c r="H2408" s="295"/>
      <c r="I2408" s="103">
        <f t="shared" si="189"/>
        <v>0</v>
      </c>
      <c r="J2408" s="96"/>
      <c r="K2408" s="77"/>
      <c r="L2408" s="101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53"/>
      <c r="F2409" s="154"/>
      <c r="G2409" s="117"/>
      <c r="H2409" s="295"/>
      <c r="I2409" s="103">
        <f t="shared" si="189"/>
        <v>0</v>
      </c>
      <c r="J2409" s="96"/>
      <c r="K2409" s="77"/>
      <c r="L2409" s="101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53"/>
      <c r="F2410" s="154"/>
      <c r="G2410" s="117"/>
      <c r="H2410" s="295"/>
      <c r="I2410" s="103">
        <f t="shared" si="189"/>
        <v>0</v>
      </c>
      <c r="J2410" s="96"/>
      <c r="K2410" s="77"/>
      <c r="L2410" s="101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53"/>
      <c r="F2411" s="154"/>
      <c r="G2411" s="117"/>
      <c r="H2411" s="295"/>
      <c r="I2411" s="103">
        <f t="shared" si="189"/>
        <v>0</v>
      </c>
      <c r="J2411" s="96"/>
      <c r="K2411" s="77"/>
      <c r="L2411" s="101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53"/>
      <c r="F2412" s="154"/>
      <c r="G2412" s="117"/>
      <c r="H2412" s="295"/>
      <c r="I2412" s="103">
        <f t="shared" si="189"/>
        <v>0</v>
      </c>
      <c r="J2412" s="96"/>
      <c r="K2412" s="77"/>
      <c r="L2412" s="101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53"/>
      <c r="F2413" s="154"/>
      <c r="G2413" s="117"/>
      <c r="H2413" s="295"/>
      <c r="I2413" s="103">
        <f t="shared" si="189"/>
        <v>0</v>
      </c>
      <c r="J2413" s="96"/>
      <c r="K2413" s="77"/>
      <c r="L2413" s="101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53"/>
      <c r="F2414" s="154"/>
      <c r="G2414" s="117"/>
      <c r="H2414" s="295"/>
      <c r="I2414" s="103">
        <f t="shared" si="189"/>
        <v>0</v>
      </c>
      <c r="J2414" s="96"/>
      <c r="K2414" s="77"/>
      <c r="L2414" s="101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53"/>
      <c r="F2415" s="154"/>
      <c r="G2415" s="117"/>
      <c r="H2415" s="295"/>
      <c r="I2415" s="103">
        <f t="shared" si="189"/>
        <v>0</v>
      </c>
      <c r="J2415" s="96"/>
      <c r="K2415" s="77"/>
      <c r="L2415" s="101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53"/>
      <c r="F2416" s="154"/>
      <c r="G2416" s="117"/>
      <c r="H2416" s="295"/>
      <c r="I2416" s="103">
        <f t="shared" si="189"/>
        <v>0</v>
      </c>
      <c r="J2416" s="96"/>
      <c r="K2416" s="77"/>
      <c r="L2416" s="101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53"/>
      <c r="F2417" s="154"/>
      <c r="G2417" s="117"/>
      <c r="H2417" s="295"/>
      <c r="I2417" s="103">
        <f t="shared" si="189"/>
        <v>0</v>
      </c>
      <c r="J2417" s="96"/>
      <c r="K2417" s="77"/>
      <c r="L2417" s="101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53"/>
      <c r="F2418" s="154"/>
      <c r="G2418" s="117"/>
      <c r="H2418" s="295"/>
      <c r="I2418" s="103">
        <f t="shared" si="189"/>
        <v>0</v>
      </c>
      <c r="J2418" s="96"/>
      <c r="K2418" s="77"/>
      <c r="L2418" s="101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53"/>
      <c r="F2419" s="154"/>
      <c r="G2419" s="117"/>
      <c r="H2419" s="295"/>
      <c r="I2419" s="103">
        <f t="shared" si="189"/>
        <v>0</v>
      </c>
      <c r="J2419" s="96"/>
      <c r="K2419" s="77"/>
      <c r="L2419" s="101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53"/>
      <c r="F2420" s="154"/>
      <c r="G2420" s="117"/>
      <c r="H2420" s="295"/>
      <c r="I2420" s="103">
        <f t="shared" si="189"/>
        <v>0</v>
      </c>
      <c r="J2420" s="96"/>
      <c r="K2420" s="77"/>
      <c r="L2420" s="101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53"/>
      <c r="F2421" s="154"/>
      <c r="G2421" s="117"/>
      <c r="H2421" s="295"/>
      <c r="I2421" s="103">
        <f t="shared" si="189"/>
        <v>0</v>
      </c>
      <c r="J2421" s="96"/>
      <c r="K2421" s="77"/>
      <c r="L2421" s="101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53"/>
      <c r="F2422" s="154"/>
      <c r="G2422" s="117"/>
      <c r="H2422" s="295"/>
      <c r="I2422" s="103">
        <f t="shared" si="189"/>
        <v>0</v>
      </c>
      <c r="J2422" s="96"/>
      <c r="K2422" s="77"/>
      <c r="L2422" s="101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53"/>
      <c r="F2423" s="154"/>
      <c r="G2423" s="117"/>
      <c r="H2423" s="295"/>
      <c r="I2423" s="103">
        <f t="shared" si="189"/>
        <v>0</v>
      </c>
      <c r="J2423" s="96"/>
      <c r="K2423" s="77"/>
      <c r="L2423" s="101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53"/>
      <c r="F2424" s="154"/>
      <c r="G2424" s="117"/>
      <c r="H2424" s="295"/>
      <c r="I2424" s="103">
        <f t="shared" si="189"/>
        <v>0</v>
      </c>
      <c r="J2424" s="96"/>
      <c r="K2424" s="77"/>
      <c r="L2424" s="101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53"/>
      <c r="F2425" s="154"/>
      <c r="G2425" s="117"/>
      <c r="H2425" s="295"/>
      <c r="I2425" s="103">
        <f t="shared" si="189"/>
        <v>0</v>
      </c>
      <c r="J2425" s="96"/>
      <c r="K2425" s="77"/>
      <c r="L2425" s="101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53"/>
      <c r="F2426" s="154"/>
      <c r="G2426" s="117"/>
      <c r="H2426" s="295"/>
      <c r="I2426" s="103">
        <f t="shared" si="189"/>
        <v>0</v>
      </c>
      <c r="J2426" s="96"/>
      <c r="K2426" s="77"/>
      <c r="L2426" s="101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53"/>
      <c r="F2427" s="154"/>
      <c r="G2427" s="117"/>
      <c r="H2427" s="295"/>
      <c r="I2427" s="103">
        <f t="shared" si="189"/>
        <v>0</v>
      </c>
      <c r="J2427" s="96"/>
      <c r="K2427" s="77"/>
      <c r="L2427" s="101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53"/>
      <c r="F2428" s="154"/>
      <c r="G2428" s="117"/>
      <c r="H2428" s="295"/>
      <c r="I2428" s="103">
        <f t="shared" si="189"/>
        <v>0</v>
      </c>
      <c r="J2428" s="96"/>
      <c r="K2428" s="77"/>
      <c r="L2428" s="101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53"/>
      <c r="F2429" s="154"/>
      <c r="G2429" s="117"/>
      <c r="H2429" s="295"/>
      <c r="I2429" s="103">
        <f t="shared" si="189"/>
        <v>0</v>
      </c>
      <c r="J2429" s="96"/>
      <c r="K2429" s="77"/>
      <c r="L2429" s="101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53"/>
      <c r="F2430" s="154"/>
      <c r="G2430" s="117"/>
      <c r="H2430" s="295"/>
      <c r="I2430" s="103">
        <f t="shared" si="189"/>
        <v>0</v>
      </c>
      <c r="J2430" s="96"/>
      <c r="K2430" s="77"/>
      <c r="L2430" s="101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53"/>
      <c r="F2431" s="154"/>
      <c r="G2431" s="117"/>
      <c r="H2431" s="295"/>
      <c r="I2431" s="103">
        <f t="shared" si="189"/>
        <v>0</v>
      </c>
      <c r="J2431" s="96"/>
      <c r="K2431" s="77"/>
      <c r="L2431" s="101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53"/>
      <c r="F2432" s="154"/>
      <c r="G2432" s="117"/>
      <c r="H2432" s="295"/>
      <c r="I2432" s="103">
        <f t="shared" si="189"/>
        <v>0</v>
      </c>
      <c r="J2432" s="96"/>
      <c r="K2432" s="77"/>
      <c r="L2432" s="101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53"/>
      <c r="F2433" s="154"/>
      <c r="G2433" s="117"/>
      <c r="H2433" s="295"/>
      <c r="I2433" s="103">
        <f t="shared" si="189"/>
        <v>0</v>
      </c>
      <c r="J2433" s="96"/>
      <c r="K2433" s="77"/>
      <c r="L2433" s="101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53"/>
      <c r="F2434" s="154"/>
      <c r="G2434" s="117"/>
      <c r="H2434" s="295"/>
      <c r="I2434" s="103">
        <f t="shared" si="189"/>
        <v>0</v>
      </c>
      <c r="J2434" s="96"/>
      <c r="K2434" s="77"/>
      <c r="L2434" s="101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53"/>
      <c r="F2435" s="154"/>
      <c r="G2435" s="117"/>
      <c r="H2435" s="295"/>
      <c r="I2435" s="103">
        <f t="shared" si="189"/>
        <v>0</v>
      </c>
      <c r="J2435" s="96"/>
      <c r="K2435" s="77"/>
      <c r="L2435" s="101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53"/>
      <c r="F2436" s="154"/>
      <c r="G2436" s="117"/>
      <c r="H2436" s="295"/>
      <c r="I2436" s="103">
        <f t="shared" si="189"/>
        <v>0</v>
      </c>
      <c r="J2436" s="96"/>
      <c r="K2436" s="77"/>
      <c r="L2436" s="101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53"/>
      <c r="F2437" s="154"/>
      <c r="G2437" s="117"/>
      <c r="H2437" s="295"/>
      <c r="I2437" s="103">
        <f t="shared" si="189"/>
        <v>0</v>
      </c>
      <c r="J2437" s="96"/>
      <c r="K2437" s="77"/>
      <c r="L2437" s="101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53"/>
      <c r="F2438" s="154"/>
      <c r="G2438" s="117"/>
      <c r="H2438" s="295"/>
      <c r="I2438" s="103">
        <f t="shared" si="189"/>
        <v>0</v>
      </c>
      <c r="J2438" s="96"/>
      <c r="K2438" s="77"/>
      <c r="L2438" s="101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53"/>
      <c r="F2439" s="154"/>
      <c r="G2439" s="117"/>
      <c r="H2439" s="295"/>
      <c r="I2439" s="103">
        <f t="shared" si="189"/>
        <v>0</v>
      </c>
      <c r="J2439" s="96"/>
      <c r="K2439" s="77"/>
      <c r="L2439" s="101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53"/>
      <c r="F2440" s="154"/>
      <c r="G2440" s="117"/>
      <c r="H2440" s="295"/>
      <c r="I2440" s="103">
        <f t="shared" ref="I2440:I2503" si="194">IF(H2440="",0,IF(VLOOKUP(H2440,會計科目表,2,FALSE)="Y",VLOOKUP(H2440,會計科目表,3,FALSE),"●此項目尚未啟用"))</f>
        <v>0</v>
      </c>
      <c r="J2440" s="96"/>
      <c r="K2440" s="77"/>
      <c r="L2440" s="101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53"/>
      <c r="F2441" s="154"/>
      <c r="G2441" s="117"/>
      <c r="H2441" s="295"/>
      <c r="I2441" s="103">
        <f t="shared" si="194"/>
        <v>0</v>
      </c>
      <c r="J2441" s="96"/>
      <c r="K2441" s="77"/>
      <c r="L2441" s="101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53"/>
      <c r="F2442" s="154"/>
      <c r="G2442" s="117"/>
      <c r="H2442" s="295"/>
      <c r="I2442" s="103">
        <f t="shared" si="194"/>
        <v>0</v>
      </c>
      <c r="J2442" s="96"/>
      <c r="K2442" s="77"/>
      <c r="L2442" s="101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53"/>
      <c r="F2443" s="154"/>
      <c r="G2443" s="117"/>
      <c r="H2443" s="295"/>
      <c r="I2443" s="103">
        <f t="shared" si="194"/>
        <v>0</v>
      </c>
      <c r="J2443" s="96"/>
      <c r="K2443" s="77"/>
      <c r="L2443" s="101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53"/>
      <c r="F2444" s="154"/>
      <c r="G2444" s="117"/>
      <c r="H2444" s="295"/>
      <c r="I2444" s="103">
        <f t="shared" si="194"/>
        <v>0</v>
      </c>
      <c r="J2444" s="96"/>
      <c r="K2444" s="77"/>
      <c r="L2444" s="101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53"/>
      <c r="F2445" s="154"/>
      <c r="G2445" s="117"/>
      <c r="H2445" s="295"/>
      <c r="I2445" s="103">
        <f t="shared" si="194"/>
        <v>0</v>
      </c>
      <c r="J2445" s="96"/>
      <c r="K2445" s="77"/>
      <c r="L2445" s="101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53"/>
      <c r="F2446" s="154"/>
      <c r="G2446" s="117"/>
      <c r="H2446" s="295"/>
      <c r="I2446" s="103">
        <f t="shared" si="194"/>
        <v>0</v>
      </c>
      <c r="J2446" s="96"/>
      <c r="K2446" s="77"/>
      <c r="L2446" s="101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53"/>
      <c r="F2447" s="154"/>
      <c r="G2447" s="117"/>
      <c r="H2447" s="295"/>
      <c r="I2447" s="103">
        <f t="shared" si="194"/>
        <v>0</v>
      </c>
      <c r="J2447" s="96"/>
      <c r="K2447" s="77"/>
      <c r="L2447" s="101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53"/>
      <c r="F2448" s="154"/>
      <c r="G2448" s="117"/>
      <c r="H2448" s="295"/>
      <c r="I2448" s="103">
        <f t="shared" si="194"/>
        <v>0</v>
      </c>
      <c r="J2448" s="96"/>
      <c r="K2448" s="77"/>
      <c r="L2448" s="101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53"/>
      <c r="F2449" s="154"/>
      <c r="G2449" s="117"/>
      <c r="H2449" s="295"/>
      <c r="I2449" s="103">
        <f t="shared" si="194"/>
        <v>0</v>
      </c>
      <c r="J2449" s="96"/>
      <c r="K2449" s="77"/>
      <c r="L2449" s="101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53"/>
      <c r="F2450" s="154"/>
      <c r="G2450" s="117"/>
      <c r="H2450" s="295"/>
      <c r="I2450" s="103">
        <f t="shared" si="194"/>
        <v>0</v>
      </c>
      <c r="J2450" s="96"/>
      <c r="K2450" s="77"/>
      <c r="L2450" s="101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53"/>
      <c r="F2451" s="154"/>
      <c r="G2451" s="117"/>
      <c r="H2451" s="295"/>
      <c r="I2451" s="103">
        <f t="shared" si="194"/>
        <v>0</v>
      </c>
      <c r="J2451" s="96"/>
      <c r="K2451" s="77"/>
      <c r="L2451" s="101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53"/>
      <c r="F2452" s="154"/>
      <c r="G2452" s="117"/>
      <c r="H2452" s="295"/>
      <c r="I2452" s="103">
        <f t="shared" si="194"/>
        <v>0</v>
      </c>
      <c r="J2452" s="96"/>
      <c r="K2452" s="77"/>
      <c r="L2452" s="101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53"/>
      <c r="F2453" s="154"/>
      <c r="G2453" s="117"/>
      <c r="H2453" s="295"/>
      <c r="I2453" s="103">
        <f t="shared" si="194"/>
        <v>0</v>
      </c>
      <c r="J2453" s="96"/>
      <c r="K2453" s="77"/>
      <c r="L2453" s="101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53"/>
      <c r="F2454" s="154"/>
      <c r="G2454" s="117"/>
      <c r="H2454" s="295"/>
      <c r="I2454" s="103">
        <f t="shared" si="194"/>
        <v>0</v>
      </c>
      <c r="J2454" s="96"/>
      <c r="K2454" s="77"/>
      <c r="L2454" s="101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53"/>
      <c r="F2455" s="154"/>
      <c r="G2455" s="117"/>
      <c r="H2455" s="295"/>
      <c r="I2455" s="103">
        <f t="shared" si="194"/>
        <v>0</v>
      </c>
      <c r="J2455" s="96"/>
      <c r="K2455" s="77"/>
      <c r="L2455" s="101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53"/>
      <c r="F2456" s="154"/>
      <c r="G2456" s="117"/>
      <c r="H2456" s="295"/>
      <c r="I2456" s="103">
        <f t="shared" si="194"/>
        <v>0</v>
      </c>
      <c r="J2456" s="96"/>
      <c r="K2456" s="77"/>
      <c r="L2456" s="101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53"/>
      <c r="F2457" s="154"/>
      <c r="G2457" s="117"/>
      <c r="H2457" s="295"/>
      <c r="I2457" s="103">
        <f t="shared" si="194"/>
        <v>0</v>
      </c>
      <c r="J2457" s="96"/>
      <c r="K2457" s="77"/>
      <c r="L2457" s="101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53"/>
      <c r="F2458" s="154"/>
      <c r="G2458" s="117"/>
      <c r="H2458" s="295"/>
      <c r="I2458" s="103">
        <f t="shared" si="194"/>
        <v>0</v>
      </c>
      <c r="J2458" s="96"/>
      <c r="K2458" s="77"/>
      <c r="L2458" s="101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53"/>
      <c r="F2459" s="154"/>
      <c r="G2459" s="117"/>
      <c r="H2459" s="295"/>
      <c r="I2459" s="103">
        <f t="shared" si="194"/>
        <v>0</v>
      </c>
      <c r="J2459" s="96"/>
      <c r="K2459" s="77"/>
      <c r="L2459" s="101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53"/>
      <c r="F2460" s="154"/>
      <c r="G2460" s="117"/>
      <c r="H2460" s="295"/>
      <c r="I2460" s="103">
        <f t="shared" si="194"/>
        <v>0</v>
      </c>
      <c r="J2460" s="96"/>
      <c r="K2460" s="77"/>
      <c r="L2460" s="101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53"/>
      <c r="F2461" s="154"/>
      <c r="G2461" s="117"/>
      <c r="H2461" s="295"/>
      <c r="I2461" s="103">
        <f t="shared" si="194"/>
        <v>0</v>
      </c>
      <c r="J2461" s="96"/>
      <c r="K2461" s="77"/>
      <c r="L2461" s="101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53"/>
      <c r="F2462" s="154"/>
      <c r="G2462" s="117"/>
      <c r="H2462" s="295"/>
      <c r="I2462" s="103">
        <f t="shared" si="194"/>
        <v>0</v>
      </c>
      <c r="J2462" s="96"/>
      <c r="K2462" s="77"/>
      <c r="L2462" s="101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53"/>
      <c r="F2463" s="154"/>
      <c r="G2463" s="117"/>
      <c r="H2463" s="295"/>
      <c r="I2463" s="103">
        <f t="shared" si="194"/>
        <v>0</v>
      </c>
      <c r="J2463" s="96"/>
      <c r="K2463" s="77"/>
      <c r="L2463" s="101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53"/>
      <c r="F2464" s="154"/>
      <c r="G2464" s="117"/>
      <c r="H2464" s="295"/>
      <c r="I2464" s="103">
        <f t="shared" si="194"/>
        <v>0</v>
      </c>
      <c r="J2464" s="96"/>
      <c r="K2464" s="77"/>
      <c r="L2464" s="101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53"/>
      <c r="F2465" s="154"/>
      <c r="G2465" s="117"/>
      <c r="H2465" s="295"/>
      <c r="I2465" s="103">
        <f t="shared" si="194"/>
        <v>0</v>
      </c>
      <c r="J2465" s="96"/>
      <c r="K2465" s="77"/>
      <c r="L2465" s="101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53"/>
      <c r="F2466" s="154"/>
      <c r="G2466" s="117"/>
      <c r="H2466" s="295"/>
      <c r="I2466" s="103">
        <f t="shared" si="194"/>
        <v>0</v>
      </c>
      <c r="J2466" s="96"/>
      <c r="K2466" s="77"/>
      <c r="L2466" s="101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53"/>
      <c r="F2467" s="154"/>
      <c r="G2467" s="117"/>
      <c r="H2467" s="295"/>
      <c r="I2467" s="103">
        <f t="shared" si="194"/>
        <v>0</v>
      </c>
      <c r="J2467" s="96"/>
      <c r="K2467" s="77"/>
      <c r="L2467" s="101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53"/>
      <c r="F2468" s="154"/>
      <c r="G2468" s="117"/>
      <c r="H2468" s="295"/>
      <c r="I2468" s="103">
        <f t="shared" si="194"/>
        <v>0</v>
      </c>
      <c r="J2468" s="96"/>
      <c r="K2468" s="77"/>
      <c r="L2468" s="101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53"/>
      <c r="F2469" s="154"/>
      <c r="G2469" s="117"/>
      <c r="H2469" s="295"/>
      <c r="I2469" s="103">
        <f t="shared" si="194"/>
        <v>0</v>
      </c>
      <c r="J2469" s="96"/>
      <c r="K2469" s="77"/>
      <c r="L2469" s="101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53"/>
      <c r="F2470" s="154"/>
      <c r="G2470" s="117"/>
      <c r="H2470" s="295"/>
      <c r="I2470" s="103">
        <f t="shared" si="194"/>
        <v>0</v>
      </c>
      <c r="J2470" s="96"/>
      <c r="K2470" s="77"/>
      <c r="L2470" s="101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53"/>
      <c r="F2471" s="154"/>
      <c r="G2471" s="117"/>
      <c r="H2471" s="295"/>
      <c r="I2471" s="103">
        <f t="shared" si="194"/>
        <v>0</v>
      </c>
      <c r="J2471" s="96"/>
      <c r="K2471" s="77"/>
      <c r="L2471" s="101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53"/>
      <c r="F2472" s="154"/>
      <c r="G2472" s="117"/>
      <c r="H2472" s="295"/>
      <c r="I2472" s="103">
        <f t="shared" si="194"/>
        <v>0</v>
      </c>
      <c r="J2472" s="96"/>
      <c r="K2472" s="77"/>
      <c r="L2472" s="101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53"/>
      <c r="F2473" s="154"/>
      <c r="G2473" s="117"/>
      <c r="H2473" s="295"/>
      <c r="I2473" s="103">
        <f t="shared" si="194"/>
        <v>0</v>
      </c>
      <c r="J2473" s="96"/>
      <c r="K2473" s="77"/>
      <c r="L2473" s="101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53"/>
      <c r="F2474" s="154"/>
      <c r="G2474" s="117"/>
      <c r="H2474" s="295"/>
      <c r="I2474" s="103">
        <f t="shared" si="194"/>
        <v>0</v>
      </c>
      <c r="J2474" s="96"/>
      <c r="K2474" s="77"/>
      <c r="L2474" s="101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53"/>
      <c r="F2475" s="154"/>
      <c r="G2475" s="117"/>
      <c r="H2475" s="295"/>
      <c r="I2475" s="103">
        <f t="shared" si="194"/>
        <v>0</v>
      </c>
      <c r="J2475" s="96"/>
      <c r="K2475" s="77"/>
      <c r="L2475" s="101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53"/>
      <c r="F2476" s="154"/>
      <c r="G2476" s="117"/>
      <c r="H2476" s="295"/>
      <c r="I2476" s="103">
        <f t="shared" si="194"/>
        <v>0</v>
      </c>
      <c r="J2476" s="96"/>
      <c r="K2476" s="77"/>
      <c r="L2476" s="101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53"/>
      <c r="F2477" s="154"/>
      <c r="G2477" s="117"/>
      <c r="H2477" s="295"/>
      <c r="I2477" s="103">
        <f t="shared" si="194"/>
        <v>0</v>
      </c>
      <c r="J2477" s="96"/>
      <c r="K2477" s="77"/>
      <c r="L2477" s="101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53"/>
      <c r="F2478" s="154"/>
      <c r="G2478" s="117"/>
      <c r="H2478" s="295"/>
      <c r="I2478" s="103">
        <f t="shared" si="194"/>
        <v>0</v>
      </c>
      <c r="J2478" s="96"/>
      <c r="K2478" s="77"/>
      <c r="L2478" s="101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53"/>
      <c r="F2479" s="154"/>
      <c r="G2479" s="117"/>
      <c r="H2479" s="295"/>
      <c r="I2479" s="103">
        <f t="shared" si="194"/>
        <v>0</v>
      </c>
      <c r="J2479" s="96"/>
      <c r="K2479" s="77"/>
      <c r="L2479" s="101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53"/>
      <c r="F2480" s="154"/>
      <c r="G2480" s="117"/>
      <c r="H2480" s="295"/>
      <c r="I2480" s="103">
        <f t="shared" si="194"/>
        <v>0</v>
      </c>
      <c r="J2480" s="96"/>
      <c r="K2480" s="77"/>
      <c r="L2480" s="101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53"/>
      <c r="F2481" s="154"/>
      <c r="G2481" s="117"/>
      <c r="H2481" s="295"/>
      <c r="I2481" s="103">
        <f t="shared" si="194"/>
        <v>0</v>
      </c>
      <c r="J2481" s="96"/>
      <c r="K2481" s="77"/>
      <c r="L2481" s="101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53"/>
      <c r="F2482" s="154"/>
      <c r="G2482" s="117"/>
      <c r="H2482" s="295"/>
      <c r="I2482" s="103">
        <f t="shared" si="194"/>
        <v>0</v>
      </c>
      <c r="J2482" s="96"/>
      <c r="K2482" s="77"/>
      <c r="L2482" s="101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53"/>
      <c r="F2483" s="154"/>
      <c r="G2483" s="117"/>
      <c r="H2483" s="295"/>
      <c r="I2483" s="103">
        <f t="shared" si="194"/>
        <v>0</v>
      </c>
      <c r="J2483" s="96"/>
      <c r="K2483" s="77"/>
      <c r="L2483" s="101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53"/>
      <c r="F2484" s="154"/>
      <c r="G2484" s="117"/>
      <c r="H2484" s="295"/>
      <c r="I2484" s="103">
        <f t="shared" si="194"/>
        <v>0</v>
      </c>
      <c r="J2484" s="96"/>
      <c r="K2484" s="77"/>
      <c r="L2484" s="101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53"/>
      <c r="F2485" s="154"/>
      <c r="G2485" s="117"/>
      <c r="H2485" s="295"/>
      <c r="I2485" s="103">
        <f t="shared" si="194"/>
        <v>0</v>
      </c>
      <c r="J2485" s="96"/>
      <c r="K2485" s="77"/>
      <c r="L2485" s="101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53"/>
      <c r="F2486" s="154"/>
      <c r="G2486" s="117"/>
      <c r="H2486" s="295"/>
      <c r="I2486" s="103">
        <f t="shared" si="194"/>
        <v>0</v>
      </c>
      <c r="J2486" s="96"/>
      <c r="K2486" s="77"/>
      <c r="L2486" s="101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53"/>
      <c r="F2487" s="154"/>
      <c r="G2487" s="117"/>
      <c r="H2487" s="295"/>
      <c r="I2487" s="103">
        <f t="shared" si="194"/>
        <v>0</v>
      </c>
      <c r="J2487" s="96"/>
      <c r="K2487" s="77"/>
      <c r="L2487" s="101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53"/>
      <c r="F2488" s="154"/>
      <c r="G2488" s="117"/>
      <c r="H2488" s="295"/>
      <c r="I2488" s="103">
        <f t="shared" si="194"/>
        <v>0</v>
      </c>
      <c r="J2488" s="96"/>
      <c r="K2488" s="77"/>
      <c r="L2488" s="101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53"/>
      <c r="F2489" s="154"/>
      <c r="G2489" s="117"/>
      <c r="H2489" s="295"/>
      <c r="I2489" s="103">
        <f t="shared" si="194"/>
        <v>0</v>
      </c>
      <c r="J2489" s="96"/>
      <c r="K2489" s="77"/>
      <c r="L2489" s="101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53"/>
      <c r="F2490" s="154"/>
      <c r="G2490" s="117"/>
      <c r="H2490" s="295"/>
      <c r="I2490" s="103">
        <f t="shared" si="194"/>
        <v>0</v>
      </c>
      <c r="J2490" s="96"/>
      <c r="K2490" s="77"/>
      <c r="L2490" s="101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53"/>
      <c r="F2491" s="154"/>
      <c r="G2491" s="117"/>
      <c r="H2491" s="295"/>
      <c r="I2491" s="103">
        <f t="shared" si="194"/>
        <v>0</v>
      </c>
      <c r="J2491" s="96"/>
      <c r="K2491" s="77"/>
      <c r="L2491" s="101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53"/>
      <c r="F2492" s="154"/>
      <c r="G2492" s="117"/>
      <c r="H2492" s="295"/>
      <c r="I2492" s="103">
        <f t="shared" si="194"/>
        <v>0</v>
      </c>
      <c r="J2492" s="96"/>
      <c r="K2492" s="77"/>
      <c r="L2492" s="101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53"/>
      <c r="F2493" s="154"/>
      <c r="G2493" s="117"/>
      <c r="H2493" s="295"/>
      <c r="I2493" s="103">
        <f t="shared" si="194"/>
        <v>0</v>
      </c>
      <c r="J2493" s="96"/>
      <c r="K2493" s="77"/>
      <c r="L2493" s="101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53"/>
      <c r="F2494" s="154"/>
      <c r="G2494" s="117"/>
      <c r="H2494" s="295"/>
      <c r="I2494" s="103">
        <f t="shared" si="194"/>
        <v>0</v>
      </c>
      <c r="J2494" s="96"/>
      <c r="K2494" s="77"/>
      <c r="L2494" s="101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53"/>
      <c r="F2495" s="154"/>
      <c r="G2495" s="117"/>
      <c r="H2495" s="295"/>
      <c r="I2495" s="103">
        <f t="shared" si="194"/>
        <v>0</v>
      </c>
      <c r="J2495" s="96"/>
      <c r="K2495" s="77"/>
      <c r="L2495" s="101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53"/>
      <c r="F2496" s="154"/>
      <c r="G2496" s="117"/>
      <c r="H2496" s="295"/>
      <c r="I2496" s="103">
        <f t="shared" si="194"/>
        <v>0</v>
      </c>
      <c r="J2496" s="96"/>
      <c r="K2496" s="77"/>
      <c r="L2496" s="101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53"/>
      <c r="F2497" s="154"/>
      <c r="G2497" s="117"/>
      <c r="H2497" s="295"/>
      <c r="I2497" s="103">
        <f t="shared" si="194"/>
        <v>0</v>
      </c>
      <c r="J2497" s="96"/>
      <c r="K2497" s="77"/>
      <c r="L2497" s="101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53"/>
      <c r="F2498" s="154"/>
      <c r="G2498" s="117"/>
      <c r="H2498" s="295"/>
      <c r="I2498" s="103">
        <f t="shared" si="194"/>
        <v>0</v>
      </c>
      <c r="J2498" s="96"/>
      <c r="K2498" s="77"/>
      <c r="L2498" s="101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53"/>
      <c r="F2499" s="154"/>
      <c r="G2499" s="117"/>
      <c r="H2499" s="295"/>
      <c r="I2499" s="103">
        <f t="shared" si="194"/>
        <v>0</v>
      </c>
      <c r="J2499" s="96"/>
      <c r="K2499" s="77"/>
      <c r="L2499" s="101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53"/>
      <c r="F2500" s="154"/>
      <c r="G2500" s="117"/>
      <c r="H2500" s="295"/>
      <c r="I2500" s="103">
        <f t="shared" si="194"/>
        <v>0</v>
      </c>
      <c r="J2500" s="96"/>
      <c r="K2500" s="77"/>
      <c r="L2500" s="101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53"/>
      <c r="F2501" s="154"/>
      <c r="G2501" s="117"/>
      <c r="H2501" s="295"/>
      <c r="I2501" s="103">
        <f t="shared" si="194"/>
        <v>0</v>
      </c>
      <c r="J2501" s="96"/>
      <c r="K2501" s="77"/>
      <c r="L2501" s="101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53"/>
      <c r="F2502" s="154"/>
      <c r="G2502" s="117"/>
      <c r="H2502" s="295"/>
      <c r="I2502" s="103">
        <f t="shared" si="194"/>
        <v>0</v>
      </c>
      <c r="J2502" s="96"/>
      <c r="K2502" s="77"/>
      <c r="L2502" s="101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53"/>
      <c r="F2503" s="154"/>
      <c r="G2503" s="117"/>
      <c r="H2503" s="295"/>
      <c r="I2503" s="103">
        <f t="shared" si="194"/>
        <v>0</v>
      </c>
      <c r="J2503" s="96"/>
      <c r="K2503" s="77"/>
      <c r="L2503" s="101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53"/>
      <c r="F2504" s="154"/>
      <c r="G2504" s="117"/>
      <c r="H2504" s="295"/>
      <c r="I2504" s="103">
        <f t="shared" ref="I2504:I2567" si="199">IF(H2504="",0,IF(VLOOKUP(H2504,會計科目表,2,FALSE)="Y",VLOOKUP(H2504,會計科目表,3,FALSE),"●此項目尚未啟用"))</f>
        <v>0</v>
      </c>
      <c r="J2504" s="96"/>
      <c r="K2504" s="77"/>
      <c r="L2504" s="101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53"/>
      <c r="F2505" s="154"/>
      <c r="G2505" s="117"/>
      <c r="H2505" s="295"/>
      <c r="I2505" s="103">
        <f t="shared" si="199"/>
        <v>0</v>
      </c>
      <c r="J2505" s="96"/>
      <c r="K2505" s="77"/>
      <c r="L2505" s="101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53"/>
      <c r="F2506" s="154"/>
      <c r="G2506" s="117"/>
      <c r="H2506" s="295"/>
      <c r="I2506" s="103">
        <f t="shared" si="199"/>
        <v>0</v>
      </c>
      <c r="J2506" s="96"/>
      <c r="K2506" s="77"/>
      <c r="L2506" s="101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53"/>
      <c r="F2507" s="154"/>
      <c r="G2507" s="117"/>
      <c r="H2507" s="295"/>
      <c r="I2507" s="103">
        <f t="shared" si="199"/>
        <v>0</v>
      </c>
      <c r="J2507" s="96"/>
      <c r="K2507" s="77"/>
      <c r="L2507" s="101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53"/>
      <c r="F2508" s="154"/>
      <c r="G2508" s="117"/>
      <c r="H2508" s="295"/>
      <c r="I2508" s="103">
        <f t="shared" si="199"/>
        <v>0</v>
      </c>
      <c r="J2508" s="96"/>
      <c r="K2508" s="77"/>
      <c r="L2508" s="101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53"/>
      <c r="F2509" s="154"/>
      <c r="G2509" s="117"/>
      <c r="H2509" s="295"/>
      <c r="I2509" s="103">
        <f t="shared" si="199"/>
        <v>0</v>
      </c>
      <c r="J2509" s="96"/>
      <c r="K2509" s="77"/>
      <c r="L2509" s="101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53"/>
      <c r="F2510" s="154"/>
      <c r="G2510" s="117"/>
      <c r="H2510" s="295"/>
      <c r="I2510" s="103">
        <f t="shared" si="199"/>
        <v>0</v>
      </c>
      <c r="J2510" s="96"/>
      <c r="K2510" s="77"/>
      <c r="L2510" s="101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53"/>
      <c r="F2511" s="154"/>
      <c r="G2511" s="117"/>
      <c r="H2511" s="295"/>
      <c r="I2511" s="103">
        <f t="shared" si="199"/>
        <v>0</v>
      </c>
      <c r="J2511" s="96"/>
      <c r="K2511" s="77"/>
      <c r="L2511" s="101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53"/>
      <c r="F2512" s="154"/>
      <c r="G2512" s="117"/>
      <c r="H2512" s="295"/>
      <c r="I2512" s="103">
        <f t="shared" si="199"/>
        <v>0</v>
      </c>
      <c r="J2512" s="96"/>
      <c r="K2512" s="77"/>
      <c r="L2512" s="101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53"/>
      <c r="F2513" s="154"/>
      <c r="G2513" s="117"/>
      <c r="H2513" s="295"/>
      <c r="I2513" s="103">
        <f t="shared" si="199"/>
        <v>0</v>
      </c>
      <c r="J2513" s="96"/>
      <c r="K2513" s="77"/>
      <c r="L2513" s="101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53"/>
      <c r="F2514" s="154"/>
      <c r="G2514" s="117"/>
      <c r="H2514" s="295"/>
      <c r="I2514" s="103">
        <f t="shared" si="199"/>
        <v>0</v>
      </c>
      <c r="J2514" s="96"/>
      <c r="K2514" s="77"/>
      <c r="L2514" s="101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53"/>
      <c r="F2515" s="154"/>
      <c r="G2515" s="117"/>
      <c r="H2515" s="295"/>
      <c r="I2515" s="103">
        <f t="shared" si="199"/>
        <v>0</v>
      </c>
      <c r="J2515" s="96"/>
      <c r="K2515" s="77"/>
      <c r="L2515" s="101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53"/>
      <c r="F2516" s="154"/>
      <c r="G2516" s="117"/>
      <c r="H2516" s="295"/>
      <c r="I2516" s="103">
        <f t="shared" si="199"/>
        <v>0</v>
      </c>
      <c r="J2516" s="96"/>
      <c r="K2516" s="77"/>
      <c r="L2516" s="101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53"/>
      <c r="F2517" s="154"/>
      <c r="G2517" s="117"/>
      <c r="H2517" s="295"/>
      <c r="I2517" s="103">
        <f t="shared" si="199"/>
        <v>0</v>
      </c>
      <c r="J2517" s="96"/>
      <c r="K2517" s="77"/>
      <c r="L2517" s="101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53"/>
      <c r="F2518" s="154"/>
      <c r="G2518" s="117"/>
      <c r="H2518" s="295"/>
      <c r="I2518" s="103">
        <f t="shared" si="199"/>
        <v>0</v>
      </c>
      <c r="J2518" s="96"/>
      <c r="K2518" s="77"/>
      <c r="L2518" s="101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53"/>
      <c r="F2519" s="154"/>
      <c r="G2519" s="117"/>
      <c r="H2519" s="295"/>
      <c r="I2519" s="103">
        <f t="shared" si="199"/>
        <v>0</v>
      </c>
      <c r="J2519" s="96"/>
      <c r="K2519" s="77"/>
      <c r="L2519" s="101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53"/>
      <c r="F2520" s="154"/>
      <c r="G2520" s="117"/>
      <c r="H2520" s="295"/>
      <c r="I2520" s="103">
        <f t="shared" si="199"/>
        <v>0</v>
      </c>
      <c r="J2520" s="96"/>
      <c r="K2520" s="77"/>
      <c r="L2520" s="101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53"/>
      <c r="F2521" s="154"/>
      <c r="G2521" s="117"/>
      <c r="H2521" s="295"/>
      <c r="I2521" s="103">
        <f t="shared" si="199"/>
        <v>0</v>
      </c>
      <c r="J2521" s="96"/>
      <c r="K2521" s="77"/>
      <c r="L2521" s="101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53"/>
      <c r="F2522" s="154"/>
      <c r="G2522" s="117"/>
      <c r="H2522" s="295"/>
      <c r="I2522" s="103">
        <f t="shared" si="199"/>
        <v>0</v>
      </c>
      <c r="J2522" s="96"/>
      <c r="K2522" s="77"/>
      <c r="L2522" s="101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53"/>
      <c r="F2523" s="154"/>
      <c r="G2523" s="117"/>
      <c r="H2523" s="295"/>
      <c r="I2523" s="103">
        <f t="shared" si="199"/>
        <v>0</v>
      </c>
      <c r="J2523" s="96"/>
      <c r="K2523" s="77"/>
      <c r="L2523" s="101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53"/>
      <c r="F2524" s="154"/>
      <c r="G2524" s="117"/>
      <c r="H2524" s="295"/>
      <c r="I2524" s="103">
        <f t="shared" si="199"/>
        <v>0</v>
      </c>
      <c r="J2524" s="96"/>
      <c r="K2524" s="77"/>
      <c r="L2524" s="101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53"/>
      <c r="F2525" s="154"/>
      <c r="G2525" s="117"/>
      <c r="H2525" s="295"/>
      <c r="I2525" s="103">
        <f t="shared" si="199"/>
        <v>0</v>
      </c>
      <c r="J2525" s="96"/>
      <c r="K2525" s="77"/>
      <c r="L2525" s="101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53"/>
      <c r="F2526" s="154"/>
      <c r="G2526" s="117"/>
      <c r="H2526" s="295"/>
      <c r="I2526" s="103">
        <f t="shared" si="199"/>
        <v>0</v>
      </c>
      <c r="J2526" s="96"/>
      <c r="K2526" s="77"/>
      <c r="L2526" s="101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53"/>
      <c r="F2527" s="154"/>
      <c r="G2527" s="117"/>
      <c r="H2527" s="295"/>
      <c r="I2527" s="103">
        <f t="shared" si="199"/>
        <v>0</v>
      </c>
      <c r="J2527" s="96"/>
      <c r="K2527" s="77"/>
      <c r="L2527" s="101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53"/>
      <c r="F2528" s="154"/>
      <c r="G2528" s="117"/>
      <c r="H2528" s="295"/>
      <c r="I2528" s="103">
        <f t="shared" si="199"/>
        <v>0</v>
      </c>
      <c r="J2528" s="96"/>
      <c r="K2528" s="77"/>
      <c r="L2528" s="101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53"/>
      <c r="F2529" s="154"/>
      <c r="G2529" s="117"/>
      <c r="H2529" s="295"/>
      <c r="I2529" s="103">
        <f t="shared" si="199"/>
        <v>0</v>
      </c>
      <c r="J2529" s="96"/>
      <c r="K2529" s="77"/>
      <c r="L2529" s="101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53"/>
      <c r="F2530" s="154"/>
      <c r="G2530" s="117"/>
      <c r="H2530" s="295"/>
      <c r="I2530" s="103">
        <f t="shared" si="199"/>
        <v>0</v>
      </c>
      <c r="J2530" s="96"/>
      <c r="K2530" s="77"/>
      <c r="L2530" s="101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53"/>
      <c r="F2531" s="154"/>
      <c r="G2531" s="117"/>
      <c r="H2531" s="295"/>
      <c r="I2531" s="103">
        <f t="shared" si="199"/>
        <v>0</v>
      </c>
      <c r="J2531" s="96"/>
      <c r="K2531" s="77"/>
      <c r="L2531" s="101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53"/>
      <c r="F2532" s="154"/>
      <c r="G2532" s="117"/>
      <c r="H2532" s="295"/>
      <c r="I2532" s="103">
        <f t="shared" si="199"/>
        <v>0</v>
      </c>
      <c r="J2532" s="96"/>
      <c r="K2532" s="77"/>
      <c r="L2532" s="101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53"/>
      <c r="F2533" s="154"/>
      <c r="G2533" s="117"/>
      <c r="H2533" s="295"/>
      <c r="I2533" s="103">
        <f t="shared" si="199"/>
        <v>0</v>
      </c>
      <c r="J2533" s="96"/>
      <c r="K2533" s="77"/>
      <c r="L2533" s="101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53"/>
      <c r="F2534" s="154"/>
      <c r="G2534" s="117"/>
      <c r="H2534" s="295"/>
      <c r="I2534" s="103">
        <f t="shared" si="199"/>
        <v>0</v>
      </c>
      <c r="J2534" s="96"/>
      <c r="K2534" s="77"/>
      <c r="L2534" s="101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53"/>
      <c r="F2535" s="154"/>
      <c r="G2535" s="117"/>
      <c r="H2535" s="295"/>
      <c r="I2535" s="103">
        <f t="shared" si="199"/>
        <v>0</v>
      </c>
      <c r="J2535" s="96"/>
      <c r="K2535" s="77"/>
      <c r="L2535" s="101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53"/>
      <c r="F2536" s="154"/>
      <c r="G2536" s="117"/>
      <c r="H2536" s="295"/>
      <c r="I2536" s="103">
        <f t="shared" si="199"/>
        <v>0</v>
      </c>
      <c r="J2536" s="96"/>
      <c r="K2536" s="77"/>
      <c r="L2536" s="101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53"/>
      <c r="F2537" s="154"/>
      <c r="G2537" s="117"/>
      <c r="H2537" s="295"/>
      <c r="I2537" s="103">
        <f t="shared" si="199"/>
        <v>0</v>
      </c>
      <c r="J2537" s="96"/>
      <c r="K2537" s="77"/>
      <c r="L2537" s="101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53"/>
      <c r="F2538" s="154"/>
      <c r="G2538" s="117"/>
      <c r="H2538" s="295"/>
      <c r="I2538" s="103">
        <f t="shared" si="199"/>
        <v>0</v>
      </c>
      <c r="J2538" s="96"/>
      <c r="K2538" s="77"/>
      <c r="L2538" s="101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53"/>
      <c r="F2539" s="154"/>
      <c r="G2539" s="117"/>
      <c r="H2539" s="295"/>
      <c r="I2539" s="103">
        <f t="shared" si="199"/>
        <v>0</v>
      </c>
      <c r="J2539" s="96"/>
      <c r="K2539" s="77"/>
      <c r="L2539" s="101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53"/>
      <c r="F2540" s="154"/>
      <c r="G2540" s="117"/>
      <c r="H2540" s="295"/>
      <c r="I2540" s="103">
        <f t="shared" si="199"/>
        <v>0</v>
      </c>
      <c r="J2540" s="96"/>
      <c r="K2540" s="77"/>
      <c r="L2540" s="101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53"/>
      <c r="F2541" s="154"/>
      <c r="G2541" s="117"/>
      <c r="H2541" s="295"/>
      <c r="I2541" s="103">
        <f t="shared" si="199"/>
        <v>0</v>
      </c>
      <c r="J2541" s="96"/>
      <c r="K2541" s="77"/>
      <c r="L2541" s="101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53"/>
      <c r="F2542" s="154"/>
      <c r="G2542" s="117"/>
      <c r="H2542" s="295"/>
      <c r="I2542" s="103">
        <f t="shared" si="199"/>
        <v>0</v>
      </c>
      <c r="J2542" s="96"/>
      <c r="K2542" s="77"/>
      <c r="L2542" s="101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53"/>
      <c r="F2543" s="154"/>
      <c r="G2543" s="117"/>
      <c r="H2543" s="295"/>
      <c r="I2543" s="103">
        <f t="shared" si="199"/>
        <v>0</v>
      </c>
      <c r="J2543" s="96"/>
      <c r="K2543" s="77"/>
      <c r="L2543" s="101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53"/>
      <c r="F2544" s="154"/>
      <c r="G2544" s="117"/>
      <c r="H2544" s="295"/>
      <c r="I2544" s="103">
        <f t="shared" si="199"/>
        <v>0</v>
      </c>
      <c r="J2544" s="96"/>
      <c r="K2544" s="77"/>
      <c r="L2544" s="101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53"/>
      <c r="F2545" s="154"/>
      <c r="G2545" s="117"/>
      <c r="H2545" s="295"/>
      <c r="I2545" s="103">
        <f t="shared" si="199"/>
        <v>0</v>
      </c>
      <c r="J2545" s="96"/>
      <c r="K2545" s="77"/>
      <c r="L2545" s="101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53"/>
      <c r="F2546" s="154"/>
      <c r="G2546" s="117"/>
      <c r="H2546" s="295"/>
      <c r="I2546" s="103">
        <f t="shared" si="199"/>
        <v>0</v>
      </c>
      <c r="J2546" s="96"/>
      <c r="K2546" s="77"/>
      <c r="L2546" s="101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53"/>
      <c r="F2547" s="154"/>
      <c r="G2547" s="117"/>
      <c r="H2547" s="295"/>
      <c r="I2547" s="103">
        <f t="shared" si="199"/>
        <v>0</v>
      </c>
      <c r="J2547" s="96"/>
      <c r="K2547" s="77"/>
      <c r="L2547" s="101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53"/>
      <c r="F2548" s="154"/>
      <c r="G2548" s="117"/>
      <c r="H2548" s="295"/>
      <c r="I2548" s="103">
        <f t="shared" si="199"/>
        <v>0</v>
      </c>
      <c r="J2548" s="96"/>
      <c r="K2548" s="77"/>
      <c r="L2548" s="101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53"/>
      <c r="F2549" s="154"/>
      <c r="G2549" s="117"/>
      <c r="H2549" s="295"/>
      <c r="I2549" s="103">
        <f t="shared" si="199"/>
        <v>0</v>
      </c>
      <c r="J2549" s="96"/>
      <c r="K2549" s="77"/>
      <c r="L2549" s="101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53"/>
      <c r="F2550" s="154"/>
      <c r="G2550" s="117"/>
      <c r="H2550" s="295"/>
      <c r="I2550" s="103">
        <f t="shared" si="199"/>
        <v>0</v>
      </c>
      <c r="J2550" s="96"/>
      <c r="K2550" s="77"/>
      <c r="L2550" s="101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53"/>
      <c r="F2551" s="154"/>
      <c r="G2551" s="117"/>
      <c r="H2551" s="295"/>
      <c r="I2551" s="103">
        <f t="shared" si="199"/>
        <v>0</v>
      </c>
      <c r="J2551" s="96"/>
      <c r="K2551" s="77"/>
      <c r="L2551" s="101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53"/>
      <c r="F2552" s="154"/>
      <c r="G2552" s="117"/>
      <c r="H2552" s="295"/>
      <c r="I2552" s="103">
        <f t="shared" si="199"/>
        <v>0</v>
      </c>
      <c r="J2552" s="96"/>
      <c r="K2552" s="77"/>
      <c r="L2552" s="101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53"/>
      <c r="F2553" s="154"/>
      <c r="G2553" s="117"/>
      <c r="H2553" s="295"/>
      <c r="I2553" s="103">
        <f t="shared" si="199"/>
        <v>0</v>
      </c>
      <c r="J2553" s="96"/>
      <c r="K2553" s="77"/>
      <c r="L2553" s="101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53"/>
      <c r="F2554" s="154"/>
      <c r="G2554" s="117"/>
      <c r="H2554" s="295"/>
      <c r="I2554" s="103">
        <f t="shared" si="199"/>
        <v>0</v>
      </c>
      <c r="J2554" s="96"/>
      <c r="K2554" s="77"/>
      <c r="L2554" s="101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53"/>
      <c r="F2555" s="154"/>
      <c r="G2555" s="117"/>
      <c r="H2555" s="295"/>
      <c r="I2555" s="103">
        <f t="shared" si="199"/>
        <v>0</v>
      </c>
      <c r="J2555" s="96"/>
      <c r="K2555" s="77"/>
      <c r="L2555" s="101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53"/>
      <c r="F2556" s="154"/>
      <c r="G2556" s="117"/>
      <c r="H2556" s="295"/>
      <c r="I2556" s="103">
        <f t="shared" si="199"/>
        <v>0</v>
      </c>
      <c r="J2556" s="96"/>
      <c r="K2556" s="77"/>
      <c r="L2556" s="101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53"/>
      <c r="F2557" s="154"/>
      <c r="G2557" s="117"/>
      <c r="H2557" s="295"/>
      <c r="I2557" s="103">
        <f t="shared" si="199"/>
        <v>0</v>
      </c>
      <c r="J2557" s="96"/>
      <c r="K2557" s="77"/>
      <c r="L2557" s="101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53"/>
      <c r="F2558" s="154"/>
      <c r="G2558" s="117"/>
      <c r="H2558" s="295"/>
      <c r="I2558" s="103">
        <f t="shared" si="199"/>
        <v>0</v>
      </c>
      <c r="J2558" s="96"/>
      <c r="K2558" s="77"/>
      <c r="L2558" s="101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53"/>
      <c r="F2559" s="154"/>
      <c r="G2559" s="117"/>
      <c r="H2559" s="295"/>
      <c r="I2559" s="103">
        <f t="shared" si="199"/>
        <v>0</v>
      </c>
      <c r="J2559" s="96"/>
      <c r="K2559" s="77"/>
      <c r="L2559" s="101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53"/>
      <c r="F2560" s="154"/>
      <c r="G2560" s="117"/>
      <c r="H2560" s="295"/>
      <c r="I2560" s="103">
        <f t="shared" si="199"/>
        <v>0</v>
      </c>
      <c r="J2560" s="96"/>
      <c r="K2560" s="77"/>
      <c r="L2560" s="101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53"/>
      <c r="F2561" s="154"/>
      <c r="G2561" s="117"/>
      <c r="H2561" s="295"/>
      <c r="I2561" s="103">
        <f t="shared" si="199"/>
        <v>0</v>
      </c>
      <c r="J2561" s="96"/>
      <c r="K2561" s="77"/>
      <c r="L2561" s="101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53"/>
      <c r="F2562" s="154"/>
      <c r="G2562" s="117"/>
      <c r="H2562" s="295"/>
      <c r="I2562" s="103">
        <f t="shared" si="199"/>
        <v>0</v>
      </c>
      <c r="J2562" s="96"/>
      <c r="K2562" s="77"/>
      <c r="L2562" s="101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53"/>
      <c r="F2563" s="154"/>
      <c r="G2563" s="117"/>
      <c r="H2563" s="295"/>
      <c r="I2563" s="103">
        <f t="shared" si="199"/>
        <v>0</v>
      </c>
      <c r="J2563" s="96"/>
      <c r="K2563" s="77"/>
      <c r="L2563" s="101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53"/>
      <c r="F2564" s="154"/>
      <c r="G2564" s="117"/>
      <c r="H2564" s="295"/>
      <c r="I2564" s="103">
        <f t="shared" si="199"/>
        <v>0</v>
      </c>
      <c r="J2564" s="96"/>
      <c r="K2564" s="77"/>
      <c r="L2564" s="101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53"/>
      <c r="F2565" s="154"/>
      <c r="G2565" s="117"/>
      <c r="H2565" s="295"/>
      <c r="I2565" s="103">
        <f t="shared" si="199"/>
        <v>0</v>
      </c>
      <c r="J2565" s="96"/>
      <c r="K2565" s="77"/>
      <c r="L2565" s="101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53"/>
      <c r="F2566" s="154"/>
      <c r="G2566" s="117"/>
      <c r="H2566" s="295"/>
      <c r="I2566" s="103">
        <f t="shared" si="199"/>
        <v>0</v>
      </c>
      <c r="J2566" s="96"/>
      <c r="K2566" s="77"/>
      <c r="L2566" s="101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53"/>
      <c r="F2567" s="154"/>
      <c r="G2567" s="117"/>
      <c r="H2567" s="295"/>
      <c r="I2567" s="103">
        <f t="shared" si="199"/>
        <v>0</v>
      </c>
      <c r="J2567" s="96"/>
      <c r="K2567" s="77"/>
      <c r="L2567" s="101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53"/>
      <c r="F2568" s="154"/>
      <c r="G2568" s="117"/>
      <c r="H2568" s="295"/>
      <c r="I2568" s="103">
        <f t="shared" ref="I2568:I2631" si="204">IF(H2568="",0,IF(VLOOKUP(H2568,會計科目表,2,FALSE)="Y",VLOOKUP(H2568,會計科目表,3,FALSE),"●此項目尚未啟用"))</f>
        <v>0</v>
      </c>
      <c r="J2568" s="96"/>
      <c r="K2568" s="77"/>
      <c r="L2568" s="101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53"/>
      <c r="F2569" s="154"/>
      <c r="G2569" s="117"/>
      <c r="H2569" s="295"/>
      <c r="I2569" s="103">
        <f t="shared" si="204"/>
        <v>0</v>
      </c>
      <c r="J2569" s="96"/>
      <c r="K2569" s="77"/>
      <c r="L2569" s="101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53"/>
      <c r="F2570" s="154"/>
      <c r="G2570" s="117"/>
      <c r="H2570" s="295"/>
      <c r="I2570" s="103">
        <f t="shared" si="204"/>
        <v>0</v>
      </c>
      <c r="J2570" s="96"/>
      <c r="K2570" s="77"/>
      <c r="L2570" s="101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53"/>
      <c r="F2571" s="154"/>
      <c r="G2571" s="117"/>
      <c r="H2571" s="295"/>
      <c r="I2571" s="103">
        <f t="shared" si="204"/>
        <v>0</v>
      </c>
      <c r="J2571" s="96"/>
      <c r="K2571" s="77"/>
      <c r="L2571" s="101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53"/>
      <c r="F2572" s="154"/>
      <c r="G2572" s="117"/>
      <c r="H2572" s="295"/>
      <c r="I2572" s="103">
        <f t="shared" si="204"/>
        <v>0</v>
      </c>
      <c r="J2572" s="96"/>
      <c r="K2572" s="77"/>
      <c r="L2572" s="101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53"/>
      <c r="F2573" s="154"/>
      <c r="G2573" s="117"/>
      <c r="H2573" s="295"/>
      <c r="I2573" s="103">
        <f t="shared" si="204"/>
        <v>0</v>
      </c>
      <c r="J2573" s="96"/>
      <c r="K2573" s="77"/>
      <c r="L2573" s="101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53"/>
      <c r="F2574" s="154"/>
      <c r="G2574" s="117"/>
      <c r="H2574" s="295"/>
      <c r="I2574" s="103">
        <f t="shared" si="204"/>
        <v>0</v>
      </c>
      <c r="J2574" s="96"/>
      <c r="K2574" s="77"/>
      <c r="L2574" s="101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53"/>
      <c r="F2575" s="154"/>
      <c r="G2575" s="117"/>
      <c r="H2575" s="295"/>
      <c r="I2575" s="103">
        <f t="shared" si="204"/>
        <v>0</v>
      </c>
      <c r="J2575" s="96"/>
      <c r="K2575" s="77"/>
      <c r="L2575" s="101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53"/>
      <c r="F2576" s="154"/>
      <c r="G2576" s="117"/>
      <c r="H2576" s="295"/>
      <c r="I2576" s="103">
        <f t="shared" si="204"/>
        <v>0</v>
      </c>
      <c r="J2576" s="96"/>
      <c r="K2576" s="77"/>
      <c r="L2576" s="101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53"/>
      <c r="F2577" s="154"/>
      <c r="G2577" s="117"/>
      <c r="H2577" s="295"/>
      <c r="I2577" s="103">
        <f t="shared" si="204"/>
        <v>0</v>
      </c>
      <c r="J2577" s="96"/>
      <c r="K2577" s="77"/>
      <c r="L2577" s="101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53"/>
      <c r="F2578" s="154"/>
      <c r="G2578" s="117"/>
      <c r="H2578" s="295"/>
      <c r="I2578" s="103">
        <f t="shared" si="204"/>
        <v>0</v>
      </c>
      <c r="J2578" s="96"/>
      <c r="K2578" s="77"/>
      <c r="L2578" s="101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53"/>
      <c r="F2579" s="154"/>
      <c r="G2579" s="117"/>
      <c r="H2579" s="295"/>
      <c r="I2579" s="103">
        <f t="shared" si="204"/>
        <v>0</v>
      </c>
      <c r="J2579" s="96"/>
      <c r="K2579" s="77"/>
      <c r="L2579" s="101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53"/>
      <c r="F2580" s="154"/>
      <c r="G2580" s="117"/>
      <c r="H2580" s="295"/>
      <c r="I2580" s="103">
        <f t="shared" si="204"/>
        <v>0</v>
      </c>
      <c r="J2580" s="96"/>
      <c r="K2580" s="77"/>
      <c r="L2580" s="101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53"/>
      <c r="F2581" s="154"/>
      <c r="G2581" s="117"/>
      <c r="H2581" s="295"/>
      <c r="I2581" s="103">
        <f t="shared" si="204"/>
        <v>0</v>
      </c>
      <c r="J2581" s="96"/>
      <c r="K2581" s="77"/>
      <c r="L2581" s="101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53"/>
      <c r="F2582" s="154"/>
      <c r="G2582" s="117"/>
      <c r="H2582" s="295"/>
      <c r="I2582" s="103">
        <f t="shared" si="204"/>
        <v>0</v>
      </c>
      <c r="J2582" s="96"/>
      <c r="K2582" s="77"/>
      <c r="L2582" s="101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53"/>
      <c r="F2583" s="154"/>
      <c r="G2583" s="117"/>
      <c r="H2583" s="295"/>
      <c r="I2583" s="103">
        <f t="shared" si="204"/>
        <v>0</v>
      </c>
      <c r="J2583" s="96"/>
      <c r="K2583" s="77"/>
      <c r="L2583" s="101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53"/>
      <c r="F2584" s="154"/>
      <c r="G2584" s="117"/>
      <c r="H2584" s="295"/>
      <c r="I2584" s="103">
        <f t="shared" si="204"/>
        <v>0</v>
      </c>
      <c r="J2584" s="96"/>
      <c r="K2584" s="77"/>
      <c r="L2584" s="101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53"/>
      <c r="F2585" s="154"/>
      <c r="G2585" s="117"/>
      <c r="H2585" s="295"/>
      <c r="I2585" s="103">
        <f t="shared" si="204"/>
        <v>0</v>
      </c>
      <c r="J2585" s="96"/>
      <c r="K2585" s="77"/>
      <c r="L2585" s="101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53"/>
      <c r="F2586" s="154"/>
      <c r="G2586" s="117"/>
      <c r="H2586" s="295"/>
      <c r="I2586" s="103">
        <f t="shared" si="204"/>
        <v>0</v>
      </c>
      <c r="J2586" s="96"/>
      <c r="K2586" s="77"/>
      <c r="L2586" s="101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53"/>
      <c r="F2587" s="154"/>
      <c r="G2587" s="117"/>
      <c r="H2587" s="295"/>
      <c r="I2587" s="103">
        <f t="shared" si="204"/>
        <v>0</v>
      </c>
      <c r="J2587" s="96"/>
      <c r="K2587" s="77"/>
      <c r="L2587" s="101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53"/>
      <c r="F2588" s="154"/>
      <c r="G2588" s="117"/>
      <c r="H2588" s="295"/>
      <c r="I2588" s="103">
        <f t="shared" si="204"/>
        <v>0</v>
      </c>
      <c r="J2588" s="96"/>
      <c r="K2588" s="77"/>
      <c r="L2588" s="101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53"/>
      <c r="F2589" s="154"/>
      <c r="G2589" s="117"/>
      <c r="H2589" s="295"/>
      <c r="I2589" s="103">
        <f t="shared" si="204"/>
        <v>0</v>
      </c>
      <c r="J2589" s="96"/>
      <c r="K2589" s="77"/>
      <c r="L2589" s="101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53"/>
      <c r="F2590" s="154"/>
      <c r="G2590" s="117"/>
      <c r="H2590" s="295"/>
      <c r="I2590" s="103">
        <f t="shared" si="204"/>
        <v>0</v>
      </c>
      <c r="J2590" s="96"/>
      <c r="K2590" s="77"/>
      <c r="L2590" s="101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53"/>
      <c r="F2591" s="154"/>
      <c r="G2591" s="117"/>
      <c r="H2591" s="295"/>
      <c r="I2591" s="103">
        <f t="shared" si="204"/>
        <v>0</v>
      </c>
      <c r="J2591" s="96"/>
      <c r="K2591" s="77"/>
      <c r="L2591" s="101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53"/>
      <c r="F2592" s="154"/>
      <c r="G2592" s="117"/>
      <c r="H2592" s="295"/>
      <c r="I2592" s="103">
        <f t="shared" si="204"/>
        <v>0</v>
      </c>
      <c r="J2592" s="96"/>
      <c r="K2592" s="77"/>
      <c r="L2592" s="101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53"/>
      <c r="F2593" s="154"/>
      <c r="G2593" s="117"/>
      <c r="H2593" s="295"/>
      <c r="I2593" s="103">
        <f t="shared" si="204"/>
        <v>0</v>
      </c>
      <c r="J2593" s="96"/>
      <c r="K2593" s="77"/>
      <c r="L2593" s="101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53"/>
      <c r="F2594" s="154"/>
      <c r="G2594" s="117"/>
      <c r="H2594" s="295"/>
      <c r="I2594" s="103">
        <f t="shared" si="204"/>
        <v>0</v>
      </c>
      <c r="J2594" s="96"/>
      <c r="K2594" s="77"/>
      <c r="L2594" s="101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53"/>
      <c r="F2595" s="154"/>
      <c r="G2595" s="117"/>
      <c r="H2595" s="295"/>
      <c r="I2595" s="103">
        <f t="shared" si="204"/>
        <v>0</v>
      </c>
      <c r="J2595" s="96"/>
      <c r="K2595" s="77"/>
      <c r="L2595" s="101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53"/>
      <c r="F2596" s="154"/>
      <c r="G2596" s="117"/>
      <c r="H2596" s="295"/>
      <c r="I2596" s="103">
        <f t="shared" si="204"/>
        <v>0</v>
      </c>
      <c r="J2596" s="96"/>
      <c r="K2596" s="77"/>
      <c r="L2596" s="101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53"/>
      <c r="F2597" s="154"/>
      <c r="G2597" s="117"/>
      <c r="H2597" s="295"/>
      <c r="I2597" s="103">
        <f t="shared" si="204"/>
        <v>0</v>
      </c>
      <c r="J2597" s="96"/>
      <c r="K2597" s="77"/>
      <c r="L2597" s="101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53"/>
      <c r="F2598" s="154"/>
      <c r="G2598" s="117"/>
      <c r="H2598" s="295"/>
      <c r="I2598" s="103">
        <f t="shared" si="204"/>
        <v>0</v>
      </c>
      <c r="J2598" s="96"/>
      <c r="K2598" s="77"/>
      <c r="L2598" s="101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53"/>
      <c r="F2599" s="154"/>
      <c r="G2599" s="117"/>
      <c r="H2599" s="295"/>
      <c r="I2599" s="103">
        <f t="shared" si="204"/>
        <v>0</v>
      </c>
      <c r="J2599" s="96"/>
      <c r="K2599" s="77"/>
      <c r="L2599" s="101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53"/>
      <c r="F2600" s="154"/>
      <c r="G2600" s="117"/>
      <c r="H2600" s="295"/>
      <c r="I2600" s="103">
        <f t="shared" si="204"/>
        <v>0</v>
      </c>
      <c r="J2600" s="96"/>
      <c r="K2600" s="77"/>
      <c r="L2600" s="101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53"/>
      <c r="F2601" s="154"/>
      <c r="G2601" s="117"/>
      <c r="H2601" s="295"/>
      <c r="I2601" s="103">
        <f t="shared" si="204"/>
        <v>0</v>
      </c>
      <c r="J2601" s="96"/>
      <c r="K2601" s="77"/>
      <c r="L2601" s="101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53"/>
      <c r="F2602" s="154"/>
      <c r="G2602" s="117"/>
      <c r="H2602" s="295"/>
      <c r="I2602" s="103">
        <f t="shared" si="204"/>
        <v>0</v>
      </c>
      <c r="J2602" s="96"/>
      <c r="K2602" s="77"/>
      <c r="L2602" s="101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53"/>
      <c r="F2603" s="154"/>
      <c r="G2603" s="117"/>
      <c r="H2603" s="295"/>
      <c r="I2603" s="103">
        <f t="shared" si="204"/>
        <v>0</v>
      </c>
      <c r="J2603" s="96"/>
      <c r="K2603" s="77"/>
      <c r="L2603" s="101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53"/>
      <c r="F2604" s="154"/>
      <c r="G2604" s="117"/>
      <c r="H2604" s="295"/>
      <c r="I2604" s="103">
        <f t="shared" si="204"/>
        <v>0</v>
      </c>
      <c r="J2604" s="96"/>
      <c r="K2604" s="77"/>
      <c r="L2604" s="101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53"/>
      <c r="F2605" s="154"/>
      <c r="G2605" s="117"/>
      <c r="H2605" s="295"/>
      <c r="I2605" s="103">
        <f t="shared" si="204"/>
        <v>0</v>
      </c>
      <c r="J2605" s="96"/>
      <c r="K2605" s="77"/>
      <c r="L2605" s="101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53"/>
      <c r="F2606" s="154"/>
      <c r="G2606" s="117"/>
      <c r="H2606" s="295"/>
      <c r="I2606" s="103">
        <f t="shared" si="204"/>
        <v>0</v>
      </c>
      <c r="J2606" s="96"/>
      <c r="K2606" s="77"/>
      <c r="L2606" s="101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53"/>
      <c r="F2607" s="154"/>
      <c r="G2607" s="117"/>
      <c r="H2607" s="295"/>
      <c r="I2607" s="103">
        <f t="shared" si="204"/>
        <v>0</v>
      </c>
      <c r="J2607" s="96"/>
      <c r="K2607" s="77"/>
      <c r="L2607" s="101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53"/>
      <c r="F2608" s="154"/>
      <c r="G2608" s="117"/>
      <c r="H2608" s="295"/>
      <c r="I2608" s="103">
        <f t="shared" si="204"/>
        <v>0</v>
      </c>
      <c r="J2608" s="96"/>
      <c r="K2608" s="77"/>
      <c r="L2608" s="101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53"/>
      <c r="F2609" s="154"/>
      <c r="G2609" s="117"/>
      <c r="H2609" s="295"/>
      <c r="I2609" s="103">
        <f t="shared" si="204"/>
        <v>0</v>
      </c>
      <c r="J2609" s="96"/>
      <c r="K2609" s="77"/>
      <c r="L2609" s="101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53"/>
      <c r="F2610" s="154"/>
      <c r="G2610" s="117"/>
      <c r="H2610" s="295"/>
      <c r="I2610" s="103">
        <f t="shared" si="204"/>
        <v>0</v>
      </c>
      <c r="J2610" s="96"/>
      <c r="K2610" s="77"/>
      <c r="L2610" s="101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53"/>
      <c r="F2611" s="154"/>
      <c r="G2611" s="117"/>
      <c r="H2611" s="295"/>
      <c r="I2611" s="103">
        <f t="shared" si="204"/>
        <v>0</v>
      </c>
      <c r="J2611" s="96"/>
      <c r="K2611" s="77"/>
      <c r="L2611" s="101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53"/>
      <c r="F2612" s="154"/>
      <c r="G2612" s="117"/>
      <c r="H2612" s="295"/>
      <c r="I2612" s="103">
        <f t="shared" si="204"/>
        <v>0</v>
      </c>
      <c r="J2612" s="96"/>
      <c r="K2612" s="77"/>
      <c r="L2612" s="101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53"/>
      <c r="F2613" s="154"/>
      <c r="G2613" s="117"/>
      <c r="H2613" s="295"/>
      <c r="I2613" s="103">
        <f t="shared" si="204"/>
        <v>0</v>
      </c>
      <c r="J2613" s="96"/>
      <c r="K2613" s="77"/>
      <c r="L2613" s="101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53"/>
      <c r="F2614" s="154"/>
      <c r="G2614" s="117"/>
      <c r="H2614" s="295"/>
      <c r="I2614" s="103">
        <f t="shared" si="204"/>
        <v>0</v>
      </c>
      <c r="J2614" s="96"/>
      <c r="K2614" s="77"/>
      <c r="L2614" s="101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53"/>
      <c r="F2615" s="154"/>
      <c r="G2615" s="117"/>
      <c r="H2615" s="295"/>
      <c r="I2615" s="103">
        <f t="shared" si="204"/>
        <v>0</v>
      </c>
      <c r="J2615" s="96"/>
      <c r="K2615" s="77"/>
      <c r="L2615" s="101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53"/>
      <c r="F2616" s="154"/>
      <c r="G2616" s="117"/>
      <c r="H2616" s="295"/>
      <c r="I2616" s="103">
        <f t="shared" si="204"/>
        <v>0</v>
      </c>
      <c r="J2616" s="96"/>
      <c r="K2616" s="77"/>
      <c r="L2616" s="101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53"/>
      <c r="F2617" s="154"/>
      <c r="G2617" s="117"/>
      <c r="H2617" s="295"/>
      <c r="I2617" s="103">
        <f t="shared" si="204"/>
        <v>0</v>
      </c>
      <c r="J2617" s="96"/>
      <c r="K2617" s="77"/>
      <c r="L2617" s="101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53"/>
      <c r="F2618" s="154"/>
      <c r="G2618" s="117"/>
      <c r="H2618" s="295"/>
      <c r="I2618" s="103">
        <f t="shared" si="204"/>
        <v>0</v>
      </c>
      <c r="J2618" s="96"/>
      <c r="K2618" s="77"/>
      <c r="L2618" s="101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53"/>
      <c r="F2619" s="154"/>
      <c r="G2619" s="117"/>
      <c r="H2619" s="295"/>
      <c r="I2619" s="103">
        <f t="shared" si="204"/>
        <v>0</v>
      </c>
      <c r="J2619" s="96"/>
      <c r="K2619" s="77"/>
      <c r="L2619" s="101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53"/>
      <c r="F2620" s="154"/>
      <c r="G2620" s="117"/>
      <c r="H2620" s="295"/>
      <c r="I2620" s="103">
        <f t="shared" si="204"/>
        <v>0</v>
      </c>
      <c r="J2620" s="96"/>
      <c r="K2620" s="77"/>
      <c r="L2620" s="101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53"/>
      <c r="F2621" s="154"/>
      <c r="G2621" s="117"/>
      <c r="H2621" s="295"/>
      <c r="I2621" s="103">
        <f t="shared" si="204"/>
        <v>0</v>
      </c>
      <c r="J2621" s="96"/>
      <c r="K2621" s="77"/>
      <c r="L2621" s="101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53"/>
      <c r="F2622" s="154"/>
      <c r="G2622" s="117"/>
      <c r="H2622" s="295"/>
      <c r="I2622" s="103">
        <f t="shared" si="204"/>
        <v>0</v>
      </c>
      <c r="J2622" s="96"/>
      <c r="K2622" s="77"/>
      <c r="L2622" s="101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53"/>
      <c r="F2623" s="154"/>
      <c r="G2623" s="117"/>
      <c r="H2623" s="295"/>
      <c r="I2623" s="103">
        <f t="shared" si="204"/>
        <v>0</v>
      </c>
      <c r="J2623" s="96"/>
      <c r="K2623" s="77"/>
      <c r="L2623" s="101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53"/>
      <c r="F2624" s="154"/>
      <c r="G2624" s="117"/>
      <c r="H2624" s="295"/>
      <c r="I2624" s="103">
        <f t="shared" si="204"/>
        <v>0</v>
      </c>
      <c r="J2624" s="96"/>
      <c r="K2624" s="77"/>
      <c r="L2624" s="101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53"/>
      <c r="F2625" s="154"/>
      <c r="G2625" s="117"/>
      <c r="H2625" s="295"/>
      <c r="I2625" s="103">
        <f t="shared" si="204"/>
        <v>0</v>
      </c>
      <c r="J2625" s="96"/>
      <c r="K2625" s="77"/>
      <c r="L2625" s="101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53"/>
      <c r="F2626" s="154"/>
      <c r="G2626" s="117"/>
      <c r="H2626" s="295"/>
      <c r="I2626" s="103">
        <f t="shared" si="204"/>
        <v>0</v>
      </c>
      <c r="J2626" s="96"/>
      <c r="K2626" s="77"/>
      <c r="L2626" s="101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53"/>
      <c r="F2627" s="154"/>
      <c r="G2627" s="117"/>
      <c r="H2627" s="295"/>
      <c r="I2627" s="103">
        <f t="shared" si="204"/>
        <v>0</v>
      </c>
      <c r="J2627" s="96"/>
      <c r="K2627" s="77"/>
      <c r="L2627" s="101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53"/>
      <c r="F2628" s="154"/>
      <c r="G2628" s="117"/>
      <c r="H2628" s="295"/>
      <c r="I2628" s="103">
        <f t="shared" si="204"/>
        <v>0</v>
      </c>
      <c r="J2628" s="96"/>
      <c r="K2628" s="77"/>
      <c r="L2628" s="101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53"/>
      <c r="F2629" s="154"/>
      <c r="G2629" s="117"/>
      <c r="H2629" s="295"/>
      <c r="I2629" s="103">
        <f t="shared" si="204"/>
        <v>0</v>
      </c>
      <c r="J2629" s="96"/>
      <c r="K2629" s="77"/>
      <c r="L2629" s="101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53"/>
      <c r="F2630" s="154"/>
      <c r="G2630" s="117"/>
      <c r="H2630" s="295"/>
      <c r="I2630" s="103">
        <f t="shared" si="204"/>
        <v>0</v>
      </c>
      <c r="J2630" s="96"/>
      <c r="K2630" s="77"/>
      <c r="L2630" s="101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53"/>
      <c r="F2631" s="154"/>
      <c r="G2631" s="117"/>
      <c r="H2631" s="295"/>
      <c r="I2631" s="103">
        <f t="shared" si="204"/>
        <v>0</v>
      </c>
      <c r="J2631" s="96"/>
      <c r="K2631" s="77"/>
      <c r="L2631" s="101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53"/>
      <c r="F2632" s="154"/>
      <c r="G2632" s="117"/>
      <c r="H2632" s="295"/>
      <c r="I2632" s="103">
        <f t="shared" ref="I2632:I2695" si="209">IF(H2632="",0,IF(VLOOKUP(H2632,會計科目表,2,FALSE)="Y",VLOOKUP(H2632,會計科目表,3,FALSE),"●此項目尚未啟用"))</f>
        <v>0</v>
      </c>
      <c r="J2632" s="96"/>
      <c r="K2632" s="77"/>
      <c r="L2632" s="101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53"/>
      <c r="F2633" s="154"/>
      <c r="G2633" s="117"/>
      <c r="H2633" s="295"/>
      <c r="I2633" s="103">
        <f t="shared" si="209"/>
        <v>0</v>
      </c>
      <c r="J2633" s="96"/>
      <c r="K2633" s="77"/>
      <c r="L2633" s="101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53"/>
      <c r="F2634" s="154"/>
      <c r="G2634" s="117"/>
      <c r="H2634" s="295"/>
      <c r="I2634" s="103">
        <f t="shared" si="209"/>
        <v>0</v>
      </c>
      <c r="J2634" s="96"/>
      <c r="K2634" s="77"/>
      <c r="L2634" s="101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53"/>
      <c r="F2635" s="154"/>
      <c r="G2635" s="117"/>
      <c r="H2635" s="295"/>
      <c r="I2635" s="103">
        <f t="shared" si="209"/>
        <v>0</v>
      </c>
      <c r="J2635" s="96"/>
      <c r="K2635" s="77"/>
      <c r="L2635" s="101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53"/>
      <c r="F2636" s="154"/>
      <c r="G2636" s="117"/>
      <c r="H2636" s="295"/>
      <c r="I2636" s="103">
        <f t="shared" si="209"/>
        <v>0</v>
      </c>
      <c r="J2636" s="96"/>
      <c r="K2636" s="77"/>
      <c r="L2636" s="101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53"/>
      <c r="F2637" s="154"/>
      <c r="G2637" s="117"/>
      <c r="H2637" s="295"/>
      <c r="I2637" s="103">
        <f t="shared" si="209"/>
        <v>0</v>
      </c>
      <c r="J2637" s="96"/>
      <c r="K2637" s="77"/>
      <c r="L2637" s="101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53"/>
      <c r="F2638" s="154"/>
      <c r="G2638" s="117"/>
      <c r="H2638" s="295"/>
      <c r="I2638" s="103">
        <f t="shared" si="209"/>
        <v>0</v>
      </c>
      <c r="J2638" s="96"/>
      <c r="K2638" s="77"/>
      <c r="L2638" s="101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53"/>
      <c r="F2639" s="154"/>
      <c r="G2639" s="117"/>
      <c r="H2639" s="295"/>
      <c r="I2639" s="103">
        <f t="shared" si="209"/>
        <v>0</v>
      </c>
      <c r="J2639" s="96"/>
      <c r="K2639" s="77"/>
      <c r="L2639" s="101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53"/>
      <c r="F2640" s="154"/>
      <c r="G2640" s="117"/>
      <c r="H2640" s="295"/>
      <c r="I2640" s="103">
        <f t="shared" si="209"/>
        <v>0</v>
      </c>
      <c r="J2640" s="96"/>
      <c r="K2640" s="77"/>
      <c r="L2640" s="101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53"/>
      <c r="F2641" s="154"/>
      <c r="G2641" s="117"/>
      <c r="H2641" s="295"/>
      <c r="I2641" s="103">
        <f t="shared" si="209"/>
        <v>0</v>
      </c>
      <c r="J2641" s="96"/>
      <c r="K2641" s="77"/>
      <c r="L2641" s="101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53"/>
      <c r="F2642" s="154"/>
      <c r="G2642" s="117"/>
      <c r="H2642" s="295"/>
      <c r="I2642" s="103">
        <f t="shared" si="209"/>
        <v>0</v>
      </c>
      <c r="J2642" s="96"/>
      <c r="K2642" s="77"/>
      <c r="L2642" s="101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53"/>
      <c r="F2643" s="154"/>
      <c r="G2643" s="117"/>
      <c r="H2643" s="295"/>
      <c r="I2643" s="103">
        <f t="shared" si="209"/>
        <v>0</v>
      </c>
      <c r="J2643" s="96"/>
      <c r="K2643" s="77"/>
      <c r="L2643" s="101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53"/>
      <c r="F2644" s="154"/>
      <c r="G2644" s="117"/>
      <c r="H2644" s="295"/>
      <c r="I2644" s="103">
        <f t="shared" si="209"/>
        <v>0</v>
      </c>
      <c r="J2644" s="96"/>
      <c r="K2644" s="77"/>
      <c r="L2644" s="101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53"/>
      <c r="F2645" s="154"/>
      <c r="G2645" s="117"/>
      <c r="H2645" s="295"/>
      <c r="I2645" s="103">
        <f t="shared" si="209"/>
        <v>0</v>
      </c>
      <c r="J2645" s="96"/>
      <c r="K2645" s="77"/>
      <c r="L2645" s="101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53"/>
      <c r="F2646" s="154"/>
      <c r="G2646" s="117"/>
      <c r="H2646" s="295"/>
      <c r="I2646" s="103">
        <f t="shared" si="209"/>
        <v>0</v>
      </c>
      <c r="J2646" s="96"/>
      <c r="K2646" s="77"/>
      <c r="L2646" s="101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53"/>
      <c r="F2647" s="154"/>
      <c r="G2647" s="117"/>
      <c r="H2647" s="295"/>
      <c r="I2647" s="103">
        <f t="shared" si="209"/>
        <v>0</v>
      </c>
      <c r="J2647" s="96"/>
      <c r="K2647" s="77"/>
      <c r="L2647" s="101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53"/>
      <c r="F2648" s="154"/>
      <c r="G2648" s="117"/>
      <c r="H2648" s="295"/>
      <c r="I2648" s="103">
        <f t="shared" si="209"/>
        <v>0</v>
      </c>
      <c r="J2648" s="96"/>
      <c r="K2648" s="77"/>
      <c r="L2648" s="101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53"/>
      <c r="F2649" s="154"/>
      <c r="G2649" s="117"/>
      <c r="H2649" s="295"/>
      <c r="I2649" s="103">
        <f t="shared" si="209"/>
        <v>0</v>
      </c>
      <c r="J2649" s="96"/>
      <c r="K2649" s="77"/>
      <c r="L2649" s="101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53"/>
      <c r="F2650" s="154"/>
      <c r="G2650" s="117"/>
      <c r="H2650" s="295"/>
      <c r="I2650" s="103">
        <f t="shared" si="209"/>
        <v>0</v>
      </c>
      <c r="J2650" s="96"/>
      <c r="K2650" s="77"/>
      <c r="L2650" s="101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53"/>
      <c r="F2651" s="154"/>
      <c r="G2651" s="117"/>
      <c r="H2651" s="295"/>
      <c r="I2651" s="103">
        <f t="shared" si="209"/>
        <v>0</v>
      </c>
      <c r="J2651" s="96"/>
      <c r="K2651" s="77"/>
      <c r="L2651" s="101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53"/>
      <c r="F2652" s="154"/>
      <c r="G2652" s="117"/>
      <c r="H2652" s="295"/>
      <c r="I2652" s="103">
        <f t="shared" si="209"/>
        <v>0</v>
      </c>
      <c r="J2652" s="96"/>
      <c r="K2652" s="77"/>
      <c r="L2652" s="101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53"/>
      <c r="F2653" s="154"/>
      <c r="G2653" s="117"/>
      <c r="H2653" s="295"/>
      <c r="I2653" s="103">
        <f t="shared" si="209"/>
        <v>0</v>
      </c>
      <c r="J2653" s="96"/>
      <c r="K2653" s="77"/>
      <c r="L2653" s="101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53"/>
      <c r="F2654" s="154"/>
      <c r="G2654" s="117"/>
      <c r="H2654" s="295"/>
      <c r="I2654" s="103">
        <f t="shared" si="209"/>
        <v>0</v>
      </c>
      <c r="J2654" s="96"/>
      <c r="K2654" s="77"/>
      <c r="L2654" s="101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53"/>
      <c r="F2655" s="154"/>
      <c r="G2655" s="117"/>
      <c r="H2655" s="295"/>
      <c r="I2655" s="103">
        <f t="shared" si="209"/>
        <v>0</v>
      </c>
      <c r="J2655" s="96"/>
      <c r="K2655" s="77"/>
      <c r="L2655" s="101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53"/>
      <c r="F2656" s="154"/>
      <c r="G2656" s="117"/>
      <c r="H2656" s="295"/>
      <c r="I2656" s="103">
        <f t="shared" si="209"/>
        <v>0</v>
      </c>
      <c r="J2656" s="96"/>
      <c r="K2656" s="77"/>
      <c r="L2656" s="101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53"/>
      <c r="F2657" s="154"/>
      <c r="G2657" s="117"/>
      <c r="H2657" s="295"/>
      <c r="I2657" s="103">
        <f t="shared" si="209"/>
        <v>0</v>
      </c>
      <c r="J2657" s="96"/>
      <c r="K2657" s="77"/>
      <c r="L2657" s="101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53"/>
      <c r="F2658" s="154"/>
      <c r="G2658" s="117"/>
      <c r="H2658" s="295"/>
      <c r="I2658" s="103">
        <f t="shared" si="209"/>
        <v>0</v>
      </c>
      <c r="J2658" s="96"/>
      <c r="K2658" s="77"/>
      <c r="L2658" s="101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53"/>
      <c r="F2659" s="154"/>
      <c r="G2659" s="117"/>
      <c r="H2659" s="295"/>
      <c r="I2659" s="103">
        <f t="shared" si="209"/>
        <v>0</v>
      </c>
      <c r="J2659" s="96"/>
      <c r="K2659" s="77"/>
      <c r="L2659" s="101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53"/>
      <c r="F2660" s="154"/>
      <c r="G2660" s="117"/>
      <c r="H2660" s="295"/>
      <c r="I2660" s="103">
        <f t="shared" si="209"/>
        <v>0</v>
      </c>
      <c r="J2660" s="96"/>
      <c r="K2660" s="77"/>
      <c r="L2660" s="101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53"/>
      <c r="F2661" s="154"/>
      <c r="G2661" s="117"/>
      <c r="H2661" s="295"/>
      <c r="I2661" s="103">
        <f t="shared" si="209"/>
        <v>0</v>
      </c>
      <c r="J2661" s="96"/>
      <c r="K2661" s="77"/>
      <c r="L2661" s="101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53"/>
      <c r="F2662" s="154"/>
      <c r="G2662" s="117"/>
      <c r="H2662" s="295"/>
      <c r="I2662" s="103">
        <f t="shared" si="209"/>
        <v>0</v>
      </c>
      <c r="J2662" s="96"/>
      <c r="K2662" s="77"/>
      <c r="L2662" s="101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53"/>
      <c r="F2663" s="154"/>
      <c r="G2663" s="117"/>
      <c r="H2663" s="295"/>
      <c r="I2663" s="103">
        <f t="shared" si="209"/>
        <v>0</v>
      </c>
      <c r="J2663" s="96"/>
      <c r="K2663" s="77"/>
      <c r="L2663" s="101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53"/>
      <c r="F2664" s="154"/>
      <c r="G2664" s="117"/>
      <c r="H2664" s="295"/>
      <c r="I2664" s="103">
        <f t="shared" si="209"/>
        <v>0</v>
      </c>
      <c r="J2664" s="96"/>
      <c r="K2664" s="77"/>
      <c r="L2664" s="101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53"/>
      <c r="F2665" s="154"/>
      <c r="G2665" s="117"/>
      <c r="H2665" s="295"/>
      <c r="I2665" s="103">
        <f t="shared" si="209"/>
        <v>0</v>
      </c>
      <c r="J2665" s="96"/>
      <c r="K2665" s="77"/>
      <c r="L2665" s="101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53"/>
      <c r="F2666" s="154"/>
      <c r="G2666" s="117"/>
      <c r="H2666" s="295"/>
      <c r="I2666" s="103">
        <f t="shared" si="209"/>
        <v>0</v>
      </c>
      <c r="J2666" s="96"/>
      <c r="K2666" s="77"/>
      <c r="L2666" s="101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53"/>
      <c r="F2667" s="154"/>
      <c r="G2667" s="117"/>
      <c r="H2667" s="295"/>
      <c r="I2667" s="103">
        <f t="shared" si="209"/>
        <v>0</v>
      </c>
      <c r="J2667" s="96"/>
      <c r="K2667" s="77"/>
      <c r="L2667" s="101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53"/>
      <c r="F2668" s="154"/>
      <c r="G2668" s="117"/>
      <c r="H2668" s="295"/>
      <c r="I2668" s="103">
        <f t="shared" si="209"/>
        <v>0</v>
      </c>
      <c r="J2668" s="96"/>
      <c r="K2668" s="77"/>
      <c r="L2668" s="101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53"/>
      <c r="F2669" s="154"/>
      <c r="G2669" s="117"/>
      <c r="H2669" s="295"/>
      <c r="I2669" s="103">
        <f t="shared" si="209"/>
        <v>0</v>
      </c>
      <c r="J2669" s="96"/>
      <c r="K2669" s="77"/>
      <c r="L2669" s="101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53"/>
      <c r="F2670" s="154"/>
      <c r="G2670" s="117"/>
      <c r="H2670" s="295"/>
      <c r="I2670" s="103">
        <f t="shared" si="209"/>
        <v>0</v>
      </c>
      <c r="J2670" s="96"/>
      <c r="K2670" s="77"/>
      <c r="L2670" s="101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53"/>
      <c r="F2671" s="154"/>
      <c r="G2671" s="117"/>
      <c r="H2671" s="295"/>
      <c r="I2671" s="103">
        <f t="shared" si="209"/>
        <v>0</v>
      </c>
      <c r="J2671" s="96"/>
      <c r="K2671" s="77"/>
      <c r="L2671" s="101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53"/>
      <c r="F2672" s="154"/>
      <c r="G2672" s="117"/>
      <c r="H2672" s="295"/>
      <c r="I2672" s="103">
        <f t="shared" si="209"/>
        <v>0</v>
      </c>
      <c r="J2672" s="96"/>
      <c r="K2672" s="77"/>
      <c r="L2672" s="101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53"/>
      <c r="F2673" s="154"/>
      <c r="G2673" s="117"/>
      <c r="H2673" s="295"/>
      <c r="I2673" s="103">
        <f t="shared" si="209"/>
        <v>0</v>
      </c>
      <c r="J2673" s="96"/>
      <c r="K2673" s="77"/>
      <c r="L2673" s="101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53"/>
      <c r="F2674" s="154"/>
      <c r="G2674" s="117"/>
      <c r="H2674" s="295"/>
      <c r="I2674" s="103">
        <f t="shared" si="209"/>
        <v>0</v>
      </c>
      <c r="J2674" s="96"/>
      <c r="K2674" s="77"/>
      <c r="L2674" s="101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53"/>
      <c r="F2675" s="154"/>
      <c r="G2675" s="117"/>
      <c r="H2675" s="295"/>
      <c r="I2675" s="103">
        <f t="shared" si="209"/>
        <v>0</v>
      </c>
      <c r="J2675" s="96"/>
      <c r="K2675" s="77"/>
      <c r="L2675" s="101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53"/>
      <c r="F2676" s="154"/>
      <c r="G2676" s="117"/>
      <c r="H2676" s="295"/>
      <c r="I2676" s="103">
        <f t="shared" si="209"/>
        <v>0</v>
      </c>
      <c r="J2676" s="96"/>
      <c r="K2676" s="77"/>
      <c r="L2676" s="101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53"/>
      <c r="F2677" s="154"/>
      <c r="G2677" s="117"/>
      <c r="H2677" s="295"/>
      <c r="I2677" s="103">
        <f t="shared" si="209"/>
        <v>0</v>
      </c>
      <c r="J2677" s="96"/>
      <c r="K2677" s="77"/>
      <c r="L2677" s="101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53"/>
      <c r="F2678" s="154"/>
      <c r="G2678" s="117"/>
      <c r="H2678" s="295"/>
      <c r="I2678" s="103">
        <f t="shared" si="209"/>
        <v>0</v>
      </c>
      <c r="J2678" s="96"/>
      <c r="K2678" s="77"/>
      <c r="L2678" s="101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53"/>
      <c r="F2679" s="154"/>
      <c r="G2679" s="117"/>
      <c r="H2679" s="295"/>
      <c r="I2679" s="103">
        <f t="shared" si="209"/>
        <v>0</v>
      </c>
      <c r="J2679" s="96"/>
      <c r="K2679" s="77"/>
      <c r="L2679" s="101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53"/>
      <c r="F2680" s="154"/>
      <c r="G2680" s="117"/>
      <c r="H2680" s="295"/>
      <c r="I2680" s="103">
        <f t="shared" si="209"/>
        <v>0</v>
      </c>
      <c r="J2680" s="96"/>
      <c r="K2680" s="77"/>
      <c r="L2680" s="101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53"/>
      <c r="F2681" s="154"/>
      <c r="G2681" s="117"/>
      <c r="H2681" s="295"/>
      <c r="I2681" s="103">
        <f t="shared" si="209"/>
        <v>0</v>
      </c>
      <c r="J2681" s="96"/>
      <c r="K2681" s="77"/>
      <c r="L2681" s="101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53"/>
      <c r="F2682" s="154"/>
      <c r="G2682" s="117"/>
      <c r="H2682" s="295"/>
      <c r="I2682" s="103">
        <f t="shared" si="209"/>
        <v>0</v>
      </c>
      <c r="J2682" s="96"/>
      <c r="K2682" s="77"/>
      <c r="L2682" s="101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53"/>
      <c r="F2683" s="154"/>
      <c r="G2683" s="117"/>
      <c r="H2683" s="295"/>
      <c r="I2683" s="103">
        <f t="shared" si="209"/>
        <v>0</v>
      </c>
      <c r="J2683" s="96"/>
      <c r="K2683" s="77"/>
      <c r="L2683" s="101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53"/>
      <c r="F2684" s="154"/>
      <c r="G2684" s="117"/>
      <c r="H2684" s="295"/>
      <c r="I2684" s="103">
        <f t="shared" si="209"/>
        <v>0</v>
      </c>
      <c r="J2684" s="96"/>
      <c r="K2684" s="77"/>
      <c r="L2684" s="101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53"/>
      <c r="F2685" s="154"/>
      <c r="G2685" s="117"/>
      <c r="H2685" s="295"/>
      <c r="I2685" s="103">
        <f t="shared" si="209"/>
        <v>0</v>
      </c>
      <c r="J2685" s="96"/>
      <c r="K2685" s="77"/>
      <c r="L2685" s="101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53"/>
      <c r="F2686" s="154"/>
      <c r="G2686" s="117"/>
      <c r="H2686" s="295"/>
      <c r="I2686" s="103">
        <f t="shared" si="209"/>
        <v>0</v>
      </c>
      <c r="J2686" s="96"/>
      <c r="K2686" s="77"/>
      <c r="L2686" s="101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53"/>
      <c r="F2687" s="154"/>
      <c r="G2687" s="117"/>
      <c r="H2687" s="295"/>
      <c r="I2687" s="103">
        <f t="shared" si="209"/>
        <v>0</v>
      </c>
      <c r="J2687" s="96"/>
      <c r="K2687" s="77"/>
      <c r="L2687" s="101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53"/>
      <c r="F2688" s="154"/>
      <c r="G2688" s="117"/>
      <c r="H2688" s="295"/>
      <c r="I2688" s="103">
        <f t="shared" si="209"/>
        <v>0</v>
      </c>
      <c r="J2688" s="96"/>
      <c r="K2688" s="77"/>
      <c r="L2688" s="101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53"/>
      <c r="F2689" s="154"/>
      <c r="G2689" s="117"/>
      <c r="H2689" s="295"/>
      <c r="I2689" s="103">
        <f t="shared" si="209"/>
        <v>0</v>
      </c>
      <c r="J2689" s="96"/>
      <c r="K2689" s="77"/>
      <c r="L2689" s="101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53"/>
      <c r="F2690" s="154"/>
      <c r="G2690" s="117"/>
      <c r="H2690" s="295"/>
      <c r="I2690" s="103">
        <f t="shared" si="209"/>
        <v>0</v>
      </c>
      <c r="J2690" s="96"/>
      <c r="K2690" s="77"/>
      <c r="L2690" s="101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53"/>
      <c r="F2691" s="154"/>
      <c r="G2691" s="117"/>
      <c r="H2691" s="295"/>
      <c r="I2691" s="103">
        <f t="shared" si="209"/>
        <v>0</v>
      </c>
      <c r="J2691" s="96"/>
      <c r="K2691" s="77"/>
      <c r="L2691" s="101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53"/>
      <c r="F2692" s="154"/>
      <c r="G2692" s="117"/>
      <c r="H2692" s="295"/>
      <c r="I2692" s="103">
        <f t="shared" si="209"/>
        <v>0</v>
      </c>
      <c r="J2692" s="96"/>
      <c r="K2692" s="77"/>
      <c r="L2692" s="101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53"/>
      <c r="F2693" s="154"/>
      <c r="G2693" s="117"/>
      <c r="H2693" s="295"/>
      <c r="I2693" s="103">
        <f t="shared" si="209"/>
        <v>0</v>
      </c>
      <c r="J2693" s="96"/>
      <c r="K2693" s="77"/>
      <c r="L2693" s="101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53"/>
      <c r="F2694" s="154"/>
      <c r="G2694" s="117"/>
      <c r="H2694" s="295"/>
      <c r="I2694" s="103">
        <f t="shared" si="209"/>
        <v>0</v>
      </c>
      <c r="J2694" s="96"/>
      <c r="K2694" s="77"/>
      <c r="L2694" s="101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53"/>
      <c r="F2695" s="154"/>
      <c r="G2695" s="117"/>
      <c r="H2695" s="295"/>
      <c r="I2695" s="103">
        <f t="shared" si="209"/>
        <v>0</v>
      </c>
      <c r="J2695" s="96"/>
      <c r="K2695" s="77"/>
      <c r="L2695" s="101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53"/>
      <c r="F2696" s="154"/>
      <c r="G2696" s="117"/>
      <c r="H2696" s="295"/>
      <c r="I2696" s="103">
        <f t="shared" ref="I2696:I2759" si="214">IF(H2696="",0,IF(VLOOKUP(H2696,會計科目表,2,FALSE)="Y",VLOOKUP(H2696,會計科目表,3,FALSE),"●此項目尚未啟用"))</f>
        <v>0</v>
      </c>
      <c r="J2696" s="96"/>
      <c r="K2696" s="77"/>
      <c r="L2696" s="101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53"/>
      <c r="F2697" s="154"/>
      <c r="G2697" s="117"/>
      <c r="H2697" s="295"/>
      <c r="I2697" s="103">
        <f t="shared" si="214"/>
        <v>0</v>
      </c>
      <c r="J2697" s="96"/>
      <c r="K2697" s="77"/>
      <c r="L2697" s="101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53"/>
      <c r="F2698" s="154"/>
      <c r="G2698" s="117"/>
      <c r="H2698" s="295"/>
      <c r="I2698" s="103">
        <f t="shared" si="214"/>
        <v>0</v>
      </c>
      <c r="J2698" s="96"/>
      <c r="K2698" s="77"/>
      <c r="L2698" s="101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53"/>
      <c r="F2699" s="154"/>
      <c r="G2699" s="117"/>
      <c r="H2699" s="295"/>
      <c r="I2699" s="103">
        <f t="shared" si="214"/>
        <v>0</v>
      </c>
      <c r="J2699" s="96"/>
      <c r="K2699" s="77"/>
      <c r="L2699" s="101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53"/>
      <c r="F2700" s="154"/>
      <c r="G2700" s="117"/>
      <c r="H2700" s="295"/>
      <c r="I2700" s="103">
        <f t="shared" si="214"/>
        <v>0</v>
      </c>
      <c r="J2700" s="96"/>
      <c r="K2700" s="77"/>
      <c r="L2700" s="101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53"/>
      <c r="F2701" s="154"/>
      <c r="G2701" s="117"/>
      <c r="H2701" s="295"/>
      <c r="I2701" s="103">
        <f t="shared" si="214"/>
        <v>0</v>
      </c>
      <c r="J2701" s="96"/>
      <c r="K2701" s="77"/>
      <c r="L2701" s="101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53"/>
      <c r="F2702" s="154"/>
      <c r="G2702" s="117"/>
      <c r="H2702" s="295"/>
      <c r="I2702" s="103">
        <f t="shared" si="214"/>
        <v>0</v>
      </c>
      <c r="J2702" s="96"/>
      <c r="K2702" s="77"/>
      <c r="L2702" s="101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53"/>
      <c r="F2703" s="154"/>
      <c r="G2703" s="117"/>
      <c r="H2703" s="295"/>
      <c r="I2703" s="103">
        <f t="shared" si="214"/>
        <v>0</v>
      </c>
      <c r="J2703" s="96"/>
      <c r="K2703" s="77"/>
      <c r="L2703" s="101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53"/>
      <c r="F2704" s="154"/>
      <c r="G2704" s="117"/>
      <c r="H2704" s="295"/>
      <c r="I2704" s="103">
        <f t="shared" si="214"/>
        <v>0</v>
      </c>
      <c r="J2704" s="96"/>
      <c r="K2704" s="77"/>
      <c r="L2704" s="101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53"/>
      <c r="F2705" s="154"/>
      <c r="G2705" s="117"/>
      <c r="H2705" s="295"/>
      <c r="I2705" s="103">
        <f t="shared" si="214"/>
        <v>0</v>
      </c>
      <c r="J2705" s="96"/>
      <c r="K2705" s="77"/>
      <c r="L2705" s="101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53"/>
      <c r="F2706" s="154"/>
      <c r="G2706" s="117"/>
      <c r="H2706" s="295"/>
      <c r="I2706" s="103">
        <f t="shared" si="214"/>
        <v>0</v>
      </c>
      <c r="J2706" s="96"/>
      <c r="K2706" s="77"/>
      <c r="L2706" s="101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53"/>
      <c r="F2707" s="154"/>
      <c r="G2707" s="117"/>
      <c r="H2707" s="295"/>
      <c r="I2707" s="103">
        <f t="shared" si="214"/>
        <v>0</v>
      </c>
      <c r="J2707" s="96"/>
      <c r="K2707" s="77"/>
      <c r="L2707" s="101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53"/>
      <c r="F2708" s="154"/>
      <c r="G2708" s="117"/>
      <c r="H2708" s="295"/>
      <c r="I2708" s="103">
        <f t="shared" si="214"/>
        <v>0</v>
      </c>
      <c r="J2708" s="96"/>
      <c r="K2708" s="77"/>
      <c r="L2708" s="101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53"/>
      <c r="F2709" s="154"/>
      <c r="G2709" s="117"/>
      <c r="H2709" s="295"/>
      <c r="I2709" s="103">
        <f t="shared" si="214"/>
        <v>0</v>
      </c>
      <c r="J2709" s="96"/>
      <c r="K2709" s="77"/>
      <c r="L2709" s="101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53"/>
      <c r="F2710" s="154"/>
      <c r="G2710" s="117"/>
      <c r="H2710" s="295"/>
      <c r="I2710" s="103">
        <f t="shared" si="214"/>
        <v>0</v>
      </c>
      <c r="J2710" s="96"/>
      <c r="K2710" s="77"/>
      <c r="L2710" s="101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53"/>
      <c r="F2711" s="154"/>
      <c r="G2711" s="117"/>
      <c r="H2711" s="295"/>
      <c r="I2711" s="103">
        <f t="shared" si="214"/>
        <v>0</v>
      </c>
      <c r="J2711" s="96"/>
      <c r="K2711" s="77"/>
      <c r="L2711" s="101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53"/>
      <c r="F2712" s="154"/>
      <c r="G2712" s="117"/>
      <c r="H2712" s="295"/>
      <c r="I2712" s="103">
        <f t="shared" si="214"/>
        <v>0</v>
      </c>
      <c r="J2712" s="96"/>
      <c r="K2712" s="77"/>
      <c r="L2712" s="101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53"/>
      <c r="F2713" s="154"/>
      <c r="G2713" s="117"/>
      <c r="H2713" s="295"/>
      <c r="I2713" s="103">
        <f t="shared" si="214"/>
        <v>0</v>
      </c>
      <c r="J2713" s="96"/>
      <c r="K2713" s="77"/>
      <c r="L2713" s="101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53"/>
      <c r="F2714" s="154"/>
      <c r="G2714" s="117"/>
      <c r="H2714" s="295"/>
      <c r="I2714" s="103">
        <f t="shared" si="214"/>
        <v>0</v>
      </c>
      <c r="J2714" s="96"/>
      <c r="K2714" s="77"/>
      <c r="L2714" s="101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53"/>
      <c r="F2715" s="154"/>
      <c r="G2715" s="117"/>
      <c r="H2715" s="295"/>
      <c r="I2715" s="103">
        <f t="shared" si="214"/>
        <v>0</v>
      </c>
      <c r="J2715" s="96"/>
      <c r="K2715" s="77"/>
      <c r="L2715" s="101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53"/>
      <c r="F2716" s="154"/>
      <c r="G2716" s="117"/>
      <c r="H2716" s="295"/>
      <c r="I2716" s="103">
        <f t="shared" si="214"/>
        <v>0</v>
      </c>
      <c r="J2716" s="96"/>
      <c r="K2716" s="77"/>
      <c r="L2716" s="101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53"/>
      <c r="F2717" s="154"/>
      <c r="G2717" s="117"/>
      <c r="H2717" s="295"/>
      <c r="I2717" s="103">
        <f t="shared" si="214"/>
        <v>0</v>
      </c>
      <c r="J2717" s="96"/>
      <c r="K2717" s="77"/>
      <c r="L2717" s="101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53"/>
      <c r="F2718" s="154"/>
      <c r="G2718" s="117"/>
      <c r="H2718" s="295"/>
      <c r="I2718" s="103">
        <f t="shared" si="214"/>
        <v>0</v>
      </c>
      <c r="J2718" s="96"/>
      <c r="K2718" s="77"/>
      <c r="L2718" s="101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53"/>
      <c r="F2719" s="154"/>
      <c r="G2719" s="117"/>
      <c r="H2719" s="295"/>
      <c r="I2719" s="103">
        <f t="shared" si="214"/>
        <v>0</v>
      </c>
      <c r="J2719" s="96"/>
      <c r="K2719" s="77"/>
      <c r="L2719" s="101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53"/>
      <c r="F2720" s="154"/>
      <c r="G2720" s="117"/>
      <c r="H2720" s="295"/>
      <c r="I2720" s="103">
        <f t="shared" si="214"/>
        <v>0</v>
      </c>
      <c r="J2720" s="96"/>
      <c r="K2720" s="77"/>
      <c r="L2720" s="101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53"/>
      <c r="F2721" s="154"/>
      <c r="G2721" s="117"/>
      <c r="H2721" s="295"/>
      <c r="I2721" s="103">
        <f t="shared" si="214"/>
        <v>0</v>
      </c>
      <c r="J2721" s="96"/>
      <c r="K2721" s="77"/>
      <c r="L2721" s="101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53"/>
      <c r="F2722" s="154"/>
      <c r="G2722" s="117"/>
      <c r="H2722" s="295"/>
      <c r="I2722" s="103">
        <f t="shared" si="214"/>
        <v>0</v>
      </c>
      <c r="J2722" s="96"/>
      <c r="K2722" s="77"/>
      <c r="L2722" s="101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53"/>
      <c r="F2723" s="154"/>
      <c r="G2723" s="117"/>
      <c r="H2723" s="295"/>
      <c r="I2723" s="103">
        <f t="shared" si="214"/>
        <v>0</v>
      </c>
      <c r="J2723" s="96"/>
      <c r="K2723" s="77"/>
      <c r="L2723" s="101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53"/>
      <c r="F2724" s="154"/>
      <c r="G2724" s="117"/>
      <c r="H2724" s="295"/>
      <c r="I2724" s="103">
        <f t="shared" si="214"/>
        <v>0</v>
      </c>
      <c r="J2724" s="96"/>
      <c r="K2724" s="77"/>
      <c r="L2724" s="101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53"/>
      <c r="F2725" s="154"/>
      <c r="G2725" s="117"/>
      <c r="H2725" s="295"/>
      <c r="I2725" s="103">
        <f t="shared" si="214"/>
        <v>0</v>
      </c>
      <c r="J2725" s="96"/>
      <c r="K2725" s="77"/>
      <c r="L2725" s="101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53"/>
      <c r="F2726" s="154"/>
      <c r="G2726" s="117"/>
      <c r="H2726" s="295"/>
      <c r="I2726" s="103">
        <f t="shared" si="214"/>
        <v>0</v>
      </c>
      <c r="J2726" s="96"/>
      <c r="K2726" s="77"/>
      <c r="L2726" s="101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53"/>
      <c r="F2727" s="154"/>
      <c r="G2727" s="117"/>
      <c r="H2727" s="295"/>
      <c r="I2727" s="103">
        <f t="shared" si="214"/>
        <v>0</v>
      </c>
      <c r="J2727" s="96"/>
      <c r="K2727" s="77"/>
      <c r="L2727" s="101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53"/>
      <c r="F2728" s="154"/>
      <c r="G2728" s="117"/>
      <c r="H2728" s="295"/>
      <c r="I2728" s="103">
        <f t="shared" si="214"/>
        <v>0</v>
      </c>
      <c r="J2728" s="96"/>
      <c r="K2728" s="77"/>
      <c r="L2728" s="101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53"/>
      <c r="F2729" s="154"/>
      <c r="G2729" s="117"/>
      <c r="H2729" s="295"/>
      <c r="I2729" s="103">
        <f t="shared" si="214"/>
        <v>0</v>
      </c>
      <c r="J2729" s="96"/>
      <c r="K2729" s="77"/>
      <c r="L2729" s="101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53"/>
      <c r="F2730" s="154"/>
      <c r="G2730" s="117"/>
      <c r="H2730" s="295"/>
      <c r="I2730" s="103">
        <f t="shared" si="214"/>
        <v>0</v>
      </c>
      <c r="J2730" s="96"/>
      <c r="K2730" s="77"/>
      <c r="L2730" s="101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53"/>
      <c r="F2731" s="154"/>
      <c r="G2731" s="117"/>
      <c r="H2731" s="295"/>
      <c r="I2731" s="103">
        <f t="shared" si="214"/>
        <v>0</v>
      </c>
      <c r="J2731" s="96"/>
      <c r="K2731" s="77"/>
      <c r="L2731" s="101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53"/>
      <c r="F2732" s="154"/>
      <c r="G2732" s="117"/>
      <c r="H2732" s="295"/>
      <c r="I2732" s="103">
        <f t="shared" si="214"/>
        <v>0</v>
      </c>
      <c r="J2732" s="96"/>
      <c r="K2732" s="77"/>
      <c r="L2732" s="101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53"/>
      <c r="F2733" s="154"/>
      <c r="G2733" s="117"/>
      <c r="H2733" s="295"/>
      <c r="I2733" s="103">
        <f t="shared" si="214"/>
        <v>0</v>
      </c>
      <c r="J2733" s="96"/>
      <c r="K2733" s="77"/>
      <c r="L2733" s="101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53"/>
      <c r="F2734" s="154"/>
      <c r="G2734" s="117"/>
      <c r="H2734" s="295"/>
      <c r="I2734" s="103">
        <f t="shared" si="214"/>
        <v>0</v>
      </c>
      <c r="J2734" s="96"/>
      <c r="K2734" s="77"/>
      <c r="L2734" s="101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53"/>
      <c r="F2735" s="154"/>
      <c r="G2735" s="117"/>
      <c r="H2735" s="295"/>
      <c r="I2735" s="103">
        <f t="shared" si="214"/>
        <v>0</v>
      </c>
      <c r="J2735" s="96"/>
      <c r="K2735" s="77"/>
      <c r="L2735" s="101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53"/>
      <c r="F2736" s="154"/>
      <c r="G2736" s="117"/>
      <c r="H2736" s="295"/>
      <c r="I2736" s="103">
        <f t="shared" si="214"/>
        <v>0</v>
      </c>
      <c r="J2736" s="96"/>
      <c r="K2736" s="77"/>
      <c r="L2736" s="101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53"/>
      <c r="F2737" s="154"/>
      <c r="G2737" s="117"/>
      <c r="H2737" s="295"/>
      <c r="I2737" s="103">
        <f t="shared" si="214"/>
        <v>0</v>
      </c>
      <c r="J2737" s="96"/>
      <c r="K2737" s="77"/>
      <c r="L2737" s="101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53"/>
      <c r="F2738" s="154"/>
      <c r="G2738" s="117"/>
      <c r="H2738" s="295"/>
      <c r="I2738" s="103">
        <f t="shared" si="214"/>
        <v>0</v>
      </c>
      <c r="J2738" s="96"/>
      <c r="K2738" s="77"/>
      <c r="L2738" s="101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53"/>
      <c r="F2739" s="154"/>
      <c r="G2739" s="117"/>
      <c r="H2739" s="295"/>
      <c r="I2739" s="103">
        <f t="shared" si="214"/>
        <v>0</v>
      </c>
      <c r="J2739" s="96"/>
      <c r="K2739" s="77"/>
      <c r="L2739" s="101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53"/>
      <c r="F2740" s="154"/>
      <c r="G2740" s="117"/>
      <c r="H2740" s="295"/>
      <c r="I2740" s="103">
        <f t="shared" si="214"/>
        <v>0</v>
      </c>
      <c r="J2740" s="96"/>
      <c r="K2740" s="77"/>
      <c r="L2740" s="101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53"/>
      <c r="F2741" s="154"/>
      <c r="G2741" s="117"/>
      <c r="H2741" s="295"/>
      <c r="I2741" s="103">
        <f t="shared" si="214"/>
        <v>0</v>
      </c>
      <c r="J2741" s="96"/>
      <c r="K2741" s="77"/>
      <c r="L2741" s="101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53"/>
      <c r="F2742" s="154"/>
      <c r="G2742" s="117"/>
      <c r="H2742" s="295"/>
      <c r="I2742" s="103">
        <f t="shared" si="214"/>
        <v>0</v>
      </c>
      <c r="J2742" s="96"/>
      <c r="K2742" s="77"/>
      <c r="L2742" s="101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53"/>
      <c r="F2743" s="154"/>
      <c r="G2743" s="117"/>
      <c r="H2743" s="295"/>
      <c r="I2743" s="103">
        <f t="shared" si="214"/>
        <v>0</v>
      </c>
      <c r="J2743" s="96"/>
      <c r="K2743" s="77"/>
      <c r="L2743" s="101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53"/>
      <c r="F2744" s="154"/>
      <c r="G2744" s="117"/>
      <c r="H2744" s="295"/>
      <c r="I2744" s="103">
        <f t="shared" si="214"/>
        <v>0</v>
      </c>
      <c r="J2744" s="96"/>
      <c r="K2744" s="77"/>
      <c r="L2744" s="101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53"/>
      <c r="F2745" s="154"/>
      <c r="G2745" s="117"/>
      <c r="H2745" s="295"/>
      <c r="I2745" s="103">
        <f t="shared" si="214"/>
        <v>0</v>
      </c>
      <c r="J2745" s="96"/>
      <c r="K2745" s="77"/>
      <c r="L2745" s="101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53"/>
      <c r="F2746" s="154"/>
      <c r="G2746" s="117"/>
      <c r="H2746" s="295"/>
      <c r="I2746" s="103">
        <f t="shared" si="214"/>
        <v>0</v>
      </c>
      <c r="J2746" s="96"/>
      <c r="K2746" s="77"/>
      <c r="L2746" s="101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53"/>
      <c r="F2747" s="154"/>
      <c r="G2747" s="117"/>
      <c r="H2747" s="295"/>
      <c r="I2747" s="103">
        <f t="shared" si="214"/>
        <v>0</v>
      </c>
      <c r="J2747" s="96"/>
      <c r="K2747" s="77"/>
      <c r="L2747" s="101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53"/>
      <c r="F2748" s="154"/>
      <c r="G2748" s="117"/>
      <c r="H2748" s="295"/>
      <c r="I2748" s="103">
        <f t="shared" si="214"/>
        <v>0</v>
      </c>
      <c r="J2748" s="96"/>
      <c r="K2748" s="77"/>
      <c r="L2748" s="101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53"/>
      <c r="F2749" s="154"/>
      <c r="G2749" s="117"/>
      <c r="H2749" s="295"/>
      <c r="I2749" s="103">
        <f t="shared" si="214"/>
        <v>0</v>
      </c>
      <c r="J2749" s="96"/>
      <c r="K2749" s="77"/>
      <c r="L2749" s="101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53"/>
      <c r="F2750" s="154"/>
      <c r="G2750" s="117"/>
      <c r="H2750" s="295"/>
      <c r="I2750" s="103">
        <f t="shared" si="214"/>
        <v>0</v>
      </c>
      <c r="J2750" s="96"/>
      <c r="K2750" s="77"/>
      <c r="L2750" s="101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53"/>
      <c r="F2751" s="154"/>
      <c r="G2751" s="117"/>
      <c r="H2751" s="295"/>
      <c r="I2751" s="103">
        <f t="shared" si="214"/>
        <v>0</v>
      </c>
      <c r="J2751" s="96"/>
      <c r="K2751" s="77"/>
      <c r="L2751" s="101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53"/>
      <c r="F2752" s="154"/>
      <c r="G2752" s="117"/>
      <c r="H2752" s="295"/>
      <c r="I2752" s="103">
        <f t="shared" si="214"/>
        <v>0</v>
      </c>
      <c r="J2752" s="96"/>
      <c r="K2752" s="77"/>
      <c r="L2752" s="101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53"/>
      <c r="F2753" s="154"/>
      <c r="G2753" s="117"/>
      <c r="H2753" s="295"/>
      <c r="I2753" s="103">
        <f t="shared" si="214"/>
        <v>0</v>
      </c>
      <c r="J2753" s="96"/>
      <c r="K2753" s="77"/>
      <c r="L2753" s="101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53"/>
      <c r="F2754" s="154"/>
      <c r="G2754" s="117"/>
      <c r="H2754" s="295"/>
      <c r="I2754" s="103">
        <f t="shared" si="214"/>
        <v>0</v>
      </c>
      <c r="J2754" s="96"/>
      <c r="K2754" s="77"/>
      <c r="L2754" s="101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53"/>
      <c r="F2755" s="154"/>
      <c r="G2755" s="117"/>
      <c r="H2755" s="295"/>
      <c r="I2755" s="103">
        <f t="shared" si="214"/>
        <v>0</v>
      </c>
      <c r="J2755" s="96"/>
      <c r="K2755" s="77"/>
      <c r="L2755" s="101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53"/>
      <c r="F2756" s="154"/>
      <c r="G2756" s="117"/>
      <c r="H2756" s="295"/>
      <c r="I2756" s="103">
        <f t="shared" si="214"/>
        <v>0</v>
      </c>
      <c r="J2756" s="96"/>
      <c r="K2756" s="77"/>
      <c r="L2756" s="101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53"/>
      <c r="F2757" s="154"/>
      <c r="G2757" s="117"/>
      <c r="H2757" s="295"/>
      <c r="I2757" s="103">
        <f t="shared" si="214"/>
        <v>0</v>
      </c>
      <c r="J2757" s="96"/>
      <c r="K2757" s="77"/>
      <c r="L2757" s="101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53"/>
      <c r="F2758" s="154"/>
      <c r="G2758" s="117"/>
      <c r="H2758" s="295"/>
      <c r="I2758" s="103">
        <f t="shared" si="214"/>
        <v>0</v>
      </c>
      <c r="J2758" s="96"/>
      <c r="K2758" s="77"/>
      <c r="L2758" s="101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53"/>
      <c r="F2759" s="154"/>
      <c r="G2759" s="117"/>
      <c r="H2759" s="295"/>
      <c r="I2759" s="103">
        <f t="shared" si="214"/>
        <v>0</v>
      </c>
      <c r="J2759" s="96"/>
      <c r="K2759" s="77"/>
      <c r="L2759" s="101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53"/>
      <c r="F2760" s="154"/>
      <c r="G2760" s="117"/>
      <c r="H2760" s="295"/>
      <c r="I2760" s="103">
        <f t="shared" ref="I2760:I2823" si="219">IF(H2760="",0,IF(VLOOKUP(H2760,會計科目表,2,FALSE)="Y",VLOOKUP(H2760,會計科目表,3,FALSE),"●此項目尚未啟用"))</f>
        <v>0</v>
      </c>
      <c r="J2760" s="96"/>
      <c r="K2760" s="77"/>
      <c r="L2760" s="101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53"/>
      <c r="F2761" s="154"/>
      <c r="G2761" s="117"/>
      <c r="H2761" s="295"/>
      <c r="I2761" s="103">
        <f t="shared" si="219"/>
        <v>0</v>
      </c>
      <c r="J2761" s="96"/>
      <c r="K2761" s="77"/>
      <c r="L2761" s="101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53"/>
      <c r="F2762" s="154"/>
      <c r="G2762" s="117"/>
      <c r="H2762" s="295"/>
      <c r="I2762" s="103">
        <f t="shared" si="219"/>
        <v>0</v>
      </c>
      <c r="J2762" s="96"/>
      <c r="K2762" s="77"/>
      <c r="L2762" s="101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53"/>
      <c r="F2763" s="154"/>
      <c r="G2763" s="117"/>
      <c r="H2763" s="295"/>
      <c r="I2763" s="103">
        <f t="shared" si="219"/>
        <v>0</v>
      </c>
      <c r="J2763" s="96"/>
      <c r="K2763" s="77"/>
      <c r="L2763" s="101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53"/>
      <c r="F2764" s="154"/>
      <c r="G2764" s="117"/>
      <c r="H2764" s="295"/>
      <c r="I2764" s="103">
        <f t="shared" si="219"/>
        <v>0</v>
      </c>
      <c r="J2764" s="96"/>
      <c r="K2764" s="77"/>
      <c r="L2764" s="101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53"/>
      <c r="F2765" s="154"/>
      <c r="G2765" s="117"/>
      <c r="H2765" s="295"/>
      <c r="I2765" s="103">
        <f t="shared" si="219"/>
        <v>0</v>
      </c>
      <c r="J2765" s="96"/>
      <c r="K2765" s="77"/>
      <c r="L2765" s="101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53"/>
      <c r="F2766" s="154"/>
      <c r="G2766" s="117"/>
      <c r="H2766" s="295"/>
      <c r="I2766" s="103">
        <f t="shared" si="219"/>
        <v>0</v>
      </c>
      <c r="J2766" s="96"/>
      <c r="K2766" s="77"/>
      <c r="L2766" s="101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53"/>
      <c r="F2767" s="154"/>
      <c r="G2767" s="117"/>
      <c r="H2767" s="295"/>
      <c r="I2767" s="103">
        <f t="shared" si="219"/>
        <v>0</v>
      </c>
      <c r="J2767" s="96"/>
      <c r="K2767" s="77"/>
      <c r="L2767" s="101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53"/>
      <c r="F2768" s="154"/>
      <c r="G2768" s="117"/>
      <c r="H2768" s="295"/>
      <c r="I2768" s="103">
        <f t="shared" si="219"/>
        <v>0</v>
      </c>
      <c r="J2768" s="96"/>
      <c r="K2768" s="77"/>
      <c r="L2768" s="101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53"/>
      <c r="F2769" s="154"/>
      <c r="G2769" s="117"/>
      <c r="H2769" s="295"/>
      <c r="I2769" s="103">
        <f t="shared" si="219"/>
        <v>0</v>
      </c>
      <c r="J2769" s="96"/>
      <c r="K2769" s="77"/>
      <c r="L2769" s="101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53"/>
      <c r="F2770" s="154"/>
      <c r="G2770" s="117"/>
      <c r="H2770" s="295"/>
      <c r="I2770" s="103">
        <f t="shared" si="219"/>
        <v>0</v>
      </c>
      <c r="J2770" s="96"/>
      <c r="K2770" s="77"/>
      <c r="L2770" s="101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53"/>
      <c r="F2771" s="154"/>
      <c r="G2771" s="117"/>
      <c r="H2771" s="295"/>
      <c r="I2771" s="103">
        <f t="shared" si="219"/>
        <v>0</v>
      </c>
      <c r="J2771" s="96"/>
      <c r="K2771" s="77"/>
      <c r="L2771" s="101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53"/>
      <c r="F2772" s="154"/>
      <c r="G2772" s="117"/>
      <c r="H2772" s="295"/>
      <c r="I2772" s="103">
        <f t="shared" si="219"/>
        <v>0</v>
      </c>
      <c r="J2772" s="96"/>
      <c r="K2772" s="77"/>
      <c r="L2772" s="101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53"/>
      <c r="F2773" s="154"/>
      <c r="G2773" s="117"/>
      <c r="H2773" s="295"/>
      <c r="I2773" s="103">
        <f t="shared" si="219"/>
        <v>0</v>
      </c>
      <c r="J2773" s="96"/>
      <c r="K2773" s="77"/>
      <c r="L2773" s="101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53"/>
      <c r="F2774" s="154"/>
      <c r="G2774" s="117"/>
      <c r="H2774" s="295"/>
      <c r="I2774" s="103">
        <f t="shared" si="219"/>
        <v>0</v>
      </c>
      <c r="J2774" s="96"/>
      <c r="K2774" s="77"/>
      <c r="L2774" s="101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53"/>
      <c r="F2775" s="154"/>
      <c r="G2775" s="117"/>
      <c r="H2775" s="295"/>
      <c r="I2775" s="103">
        <f t="shared" si="219"/>
        <v>0</v>
      </c>
      <c r="J2775" s="96"/>
      <c r="K2775" s="77"/>
      <c r="L2775" s="101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53"/>
      <c r="F2776" s="154"/>
      <c r="G2776" s="117"/>
      <c r="H2776" s="295"/>
      <c r="I2776" s="103">
        <f t="shared" si="219"/>
        <v>0</v>
      </c>
      <c r="J2776" s="96"/>
      <c r="K2776" s="77"/>
      <c r="L2776" s="101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53"/>
      <c r="F2777" s="154"/>
      <c r="G2777" s="117"/>
      <c r="H2777" s="295"/>
      <c r="I2777" s="103">
        <f t="shared" si="219"/>
        <v>0</v>
      </c>
      <c r="J2777" s="96"/>
      <c r="K2777" s="77"/>
      <c r="L2777" s="101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53"/>
      <c r="F2778" s="154"/>
      <c r="G2778" s="117"/>
      <c r="H2778" s="295"/>
      <c r="I2778" s="103">
        <f t="shared" si="219"/>
        <v>0</v>
      </c>
      <c r="J2778" s="96"/>
      <c r="K2778" s="77"/>
      <c r="L2778" s="101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53"/>
      <c r="F2779" s="154"/>
      <c r="G2779" s="117"/>
      <c r="H2779" s="295"/>
      <c r="I2779" s="103">
        <f t="shared" si="219"/>
        <v>0</v>
      </c>
      <c r="J2779" s="96"/>
      <c r="K2779" s="77"/>
      <c r="L2779" s="101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53"/>
      <c r="F2780" s="154"/>
      <c r="G2780" s="117"/>
      <c r="H2780" s="295"/>
      <c r="I2780" s="103">
        <f t="shared" si="219"/>
        <v>0</v>
      </c>
      <c r="J2780" s="96"/>
      <c r="K2780" s="77"/>
      <c r="L2780" s="101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53"/>
      <c r="F2781" s="154"/>
      <c r="G2781" s="117"/>
      <c r="H2781" s="295"/>
      <c r="I2781" s="103">
        <f t="shared" si="219"/>
        <v>0</v>
      </c>
      <c r="J2781" s="96"/>
      <c r="K2781" s="77"/>
      <c r="L2781" s="101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53"/>
      <c r="F2782" s="154"/>
      <c r="G2782" s="117"/>
      <c r="H2782" s="295"/>
      <c r="I2782" s="103">
        <f t="shared" si="219"/>
        <v>0</v>
      </c>
      <c r="J2782" s="96"/>
      <c r="K2782" s="77"/>
      <c r="L2782" s="101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53"/>
      <c r="F2783" s="154"/>
      <c r="G2783" s="117"/>
      <c r="H2783" s="295"/>
      <c r="I2783" s="103">
        <f t="shared" si="219"/>
        <v>0</v>
      </c>
      <c r="J2783" s="96"/>
      <c r="K2783" s="77"/>
      <c r="L2783" s="101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53"/>
      <c r="F2784" s="154"/>
      <c r="G2784" s="117"/>
      <c r="H2784" s="295"/>
      <c r="I2784" s="103">
        <f t="shared" si="219"/>
        <v>0</v>
      </c>
      <c r="J2784" s="96"/>
      <c r="K2784" s="77"/>
      <c r="L2784" s="101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53"/>
      <c r="F2785" s="154"/>
      <c r="G2785" s="117"/>
      <c r="H2785" s="295"/>
      <c r="I2785" s="103">
        <f t="shared" si="219"/>
        <v>0</v>
      </c>
      <c r="J2785" s="96"/>
      <c r="K2785" s="77"/>
      <c r="L2785" s="101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53"/>
      <c r="F2786" s="154"/>
      <c r="G2786" s="117"/>
      <c r="H2786" s="295"/>
      <c r="I2786" s="103">
        <f t="shared" si="219"/>
        <v>0</v>
      </c>
      <c r="J2786" s="96"/>
      <c r="K2786" s="77"/>
      <c r="L2786" s="101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53"/>
      <c r="F2787" s="154"/>
      <c r="G2787" s="117"/>
      <c r="H2787" s="295"/>
      <c r="I2787" s="103">
        <f t="shared" si="219"/>
        <v>0</v>
      </c>
      <c r="J2787" s="96"/>
      <c r="K2787" s="77"/>
      <c r="L2787" s="101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53"/>
      <c r="F2788" s="154"/>
      <c r="G2788" s="117"/>
      <c r="H2788" s="295"/>
      <c r="I2788" s="103">
        <f t="shared" si="219"/>
        <v>0</v>
      </c>
      <c r="J2788" s="96"/>
      <c r="K2788" s="77"/>
      <c r="L2788" s="101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53"/>
      <c r="F2789" s="154"/>
      <c r="G2789" s="117"/>
      <c r="H2789" s="295"/>
      <c r="I2789" s="103">
        <f t="shared" si="219"/>
        <v>0</v>
      </c>
      <c r="J2789" s="96"/>
      <c r="K2789" s="77"/>
      <c r="L2789" s="101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53"/>
      <c r="F2790" s="154"/>
      <c r="G2790" s="117"/>
      <c r="H2790" s="295"/>
      <c r="I2790" s="103">
        <f t="shared" si="219"/>
        <v>0</v>
      </c>
      <c r="J2790" s="96"/>
      <c r="K2790" s="77"/>
      <c r="L2790" s="101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53"/>
      <c r="F2791" s="154"/>
      <c r="G2791" s="117"/>
      <c r="H2791" s="295"/>
      <c r="I2791" s="103">
        <f t="shared" si="219"/>
        <v>0</v>
      </c>
      <c r="J2791" s="96"/>
      <c r="K2791" s="77"/>
      <c r="L2791" s="101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53"/>
      <c r="F2792" s="154"/>
      <c r="G2792" s="117"/>
      <c r="H2792" s="295"/>
      <c r="I2792" s="103">
        <f t="shared" si="219"/>
        <v>0</v>
      </c>
      <c r="J2792" s="96"/>
      <c r="K2792" s="77"/>
      <c r="L2792" s="101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53"/>
      <c r="F2793" s="154"/>
      <c r="G2793" s="117"/>
      <c r="H2793" s="295"/>
      <c r="I2793" s="103">
        <f t="shared" si="219"/>
        <v>0</v>
      </c>
      <c r="J2793" s="96"/>
      <c r="K2793" s="77"/>
      <c r="L2793" s="101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53"/>
      <c r="F2794" s="154"/>
      <c r="G2794" s="117"/>
      <c r="H2794" s="295"/>
      <c r="I2794" s="103">
        <f t="shared" si="219"/>
        <v>0</v>
      </c>
      <c r="J2794" s="96"/>
      <c r="K2794" s="77"/>
      <c r="L2794" s="101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53"/>
      <c r="F2795" s="154"/>
      <c r="G2795" s="117"/>
      <c r="H2795" s="295"/>
      <c r="I2795" s="103">
        <f t="shared" si="219"/>
        <v>0</v>
      </c>
      <c r="J2795" s="96"/>
      <c r="K2795" s="77"/>
      <c r="L2795" s="101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53"/>
      <c r="F2796" s="154"/>
      <c r="G2796" s="117"/>
      <c r="H2796" s="295"/>
      <c r="I2796" s="103">
        <f t="shared" si="219"/>
        <v>0</v>
      </c>
      <c r="J2796" s="96"/>
      <c r="K2796" s="77"/>
      <c r="L2796" s="101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53"/>
      <c r="F2797" s="154"/>
      <c r="G2797" s="117"/>
      <c r="H2797" s="295"/>
      <c r="I2797" s="103">
        <f t="shared" si="219"/>
        <v>0</v>
      </c>
      <c r="J2797" s="96"/>
      <c r="K2797" s="77"/>
      <c r="L2797" s="101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53"/>
      <c r="F2798" s="154"/>
      <c r="G2798" s="117"/>
      <c r="H2798" s="295"/>
      <c r="I2798" s="103">
        <f t="shared" si="219"/>
        <v>0</v>
      </c>
      <c r="J2798" s="96"/>
      <c r="K2798" s="77"/>
      <c r="L2798" s="101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53"/>
      <c r="F2799" s="154"/>
      <c r="G2799" s="117"/>
      <c r="H2799" s="295"/>
      <c r="I2799" s="103">
        <f t="shared" si="219"/>
        <v>0</v>
      </c>
      <c r="J2799" s="96"/>
      <c r="K2799" s="77"/>
      <c r="L2799" s="101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53"/>
      <c r="F2800" s="154"/>
      <c r="G2800" s="117"/>
      <c r="H2800" s="295"/>
      <c r="I2800" s="103">
        <f t="shared" si="219"/>
        <v>0</v>
      </c>
      <c r="J2800" s="96"/>
      <c r="K2800" s="77"/>
      <c r="L2800" s="101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53"/>
      <c r="F2801" s="154"/>
      <c r="G2801" s="117"/>
      <c r="H2801" s="295"/>
      <c r="I2801" s="103">
        <f t="shared" si="219"/>
        <v>0</v>
      </c>
      <c r="J2801" s="96"/>
      <c r="K2801" s="77"/>
      <c r="L2801" s="101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53"/>
      <c r="F2802" s="154"/>
      <c r="G2802" s="117"/>
      <c r="H2802" s="295"/>
      <c r="I2802" s="103">
        <f t="shared" si="219"/>
        <v>0</v>
      </c>
      <c r="J2802" s="96"/>
      <c r="K2802" s="77"/>
      <c r="L2802" s="101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53"/>
      <c r="F2803" s="154"/>
      <c r="G2803" s="117"/>
      <c r="H2803" s="295"/>
      <c r="I2803" s="103">
        <f t="shared" si="219"/>
        <v>0</v>
      </c>
      <c r="J2803" s="96"/>
      <c r="K2803" s="77"/>
      <c r="L2803" s="101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53"/>
      <c r="F2804" s="154"/>
      <c r="G2804" s="117"/>
      <c r="H2804" s="295"/>
      <c r="I2804" s="103">
        <f t="shared" si="219"/>
        <v>0</v>
      </c>
      <c r="J2804" s="96"/>
      <c r="K2804" s="77"/>
      <c r="L2804" s="101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53"/>
      <c r="F2805" s="154"/>
      <c r="G2805" s="117"/>
      <c r="H2805" s="295"/>
      <c r="I2805" s="103">
        <f t="shared" si="219"/>
        <v>0</v>
      </c>
      <c r="J2805" s="96"/>
      <c r="K2805" s="77"/>
      <c r="L2805" s="101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53"/>
      <c r="F2806" s="154"/>
      <c r="G2806" s="117"/>
      <c r="H2806" s="295"/>
      <c r="I2806" s="103">
        <f t="shared" si="219"/>
        <v>0</v>
      </c>
      <c r="J2806" s="96"/>
      <c r="K2806" s="77"/>
      <c r="L2806" s="101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53"/>
      <c r="F2807" s="154"/>
      <c r="G2807" s="117"/>
      <c r="H2807" s="295"/>
      <c r="I2807" s="103">
        <f t="shared" si="219"/>
        <v>0</v>
      </c>
      <c r="J2807" s="96"/>
      <c r="K2807" s="77"/>
      <c r="L2807" s="101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53"/>
      <c r="F2808" s="154"/>
      <c r="G2808" s="117"/>
      <c r="H2808" s="295"/>
      <c r="I2808" s="103">
        <f t="shared" si="219"/>
        <v>0</v>
      </c>
      <c r="J2808" s="96"/>
      <c r="K2808" s="77"/>
      <c r="L2808" s="101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53"/>
      <c r="F2809" s="154"/>
      <c r="G2809" s="117"/>
      <c r="H2809" s="295"/>
      <c r="I2809" s="103">
        <f t="shared" si="219"/>
        <v>0</v>
      </c>
      <c r="J2809" s="96"/>
      <c r="K2809" s="77"/>
      <c r="L2809" s="101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53"/>
      <c r="F2810" s="154"/>
      <c r="G2810" s="117"/>
      <c r="H2810" s="295"/>
      <c r="I2810" s="103">
        <f t="shared" si="219"/>
        <v>0</v>
      </c>
      <c r="J2810" s="96"/>
      <c r="K2810" s="77"/>
      <c r="L2810" s="101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53"/>
      <c r="F2811" s="154"/>
      <c r="G2811" s="117"/>
      <c r="H2811" s="295"/>
      <c r="I2811" s="103">
        <f t="shared" si="219"/>
        <v>0</v>
      </c>
      <c r="J2811" s="96"/>
      <c r="K2811" s="77"/>
      <c r="L2811" s="101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53"/>
      <c r="F2812" s="154"/>
      <c r="G2812" s="117"/>
      <c r="H2812" s="295"/>
      <c r="I2812" s="103">
        <f t="shared" si="219"/>
        <v>0</v>
      </c>
      <c r="J2812" s="96"/>
      <c r="K2812" s="77"/>
      <c r="L2812" s="101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53"/>
      <c r="F2813" s="154"/>
      <c r="G2813" s="117"/>
      <c r="H2813" s="295"/>
      <c r="I2813" s="103">
        <f t="shared" si="219"/>
        <v>0</v>
      </c>
      <c r="J2813" s="96"/>
      <c r="K2813" s="77"/>
      <c r="L2813" s="101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53"/>
      <c r="F2814" s="154"/>
      <c r="G2814" s="117"/>
      <c r="H2814" s="295"/>
      <c r="I2814" s="103">
        <f t="shared" si="219"/>
        <v>0</v>
      </c>
      <c r="J2814" s="96"/>
      <c r="K2814" s="77"/>
      <c r="L2814" s="101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53"/>
      <c r="F2815" s="154"/>
      <c r="G2815" s="117"/>
      <c r="H2815" s="295"/>
      <c r="I2815" s="103">
        <f t="shared" si="219"/>
        <v>0</v>
      </c>
      <c r="J2815" s="96"/>
      <c r="K2815" s="77"/>
      <c r="L2815" s="101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53"/>
      <c r="F2816" s="154"/>
      <c r="G2816" s="117"/>
      <c r="H2816" s="295"/>
      <c r="I2816" s="103">
        <f t="shared" si="219"/>
        <v>0</v>
      </c>
      <c r="J2816" s="96"/>
      <c r="K2816" s="77"/>
      <c r="L2816" s="101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53"/>
      <c r="F2817" s="154"/>
      <c r="G2817" s="117"/>
      <c r="H2817" s="295"/>
      <c r="I2817" s="103">
        <f t="shared" si="219"/>
        <v>0</v>
      </c>
      <c r="J2817" s="96"/>
      <c r="K2817" s="77"/>
      <c r="L2817" s="101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53"/>
      <c r="F2818" s="154"/>
      <c r="G2818" s="117"/>
      <c r="H2818" s="295"/>
      <c r="I2818" s="103">
        <f t="shared" si="219"/>
        <v>0</v>
      </c>
      <c r="J2818" s="96"/>
      <c r="K2818" s="77"/>
      <c r="L2818" s="101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53"/>
      <c r="F2819" s="154"/>
      <c r="G2819" s="117"/>
      <c r="H2819" s="295"/>
      <c r="I2819" s="103">
        <f t="shared" si="219"/>
        <v>0</v>
      </c>
      <c r="J2819" s="96"/>
      <c r="K2819" s="77"/>
      <c r="L2819" s="101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53"/>
      <c r="F2820" s="154"/>
      <c r="G2820" s="117"/>
      <c r="H2820" s="295"/>
      <c r="I2820" s="103">
        <f t="shared" si="219"/>
        <v>0</v>
      </c>
      <c r="J2820" s="96"/>
      <c r="K2820" s="77"/>
      <c r="L2820" s="101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53"/>
      <c r="F2821" s="154"/>
      <c r="G2821" s="117"/>
      <c r="H2821" s="295"/>
      <c r="I2821" s="103">
        <f t="shared" si="219"/>
        <v>0</v>
      </c>
      <c r="J2821" s="96"/>
      <c r="K2821" s="77"/>
      <c r="L2821" s="101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53"/>
      <c r="F2822" s="154"/>
      <c r="G2822" s="117"/>
      <c r="H2822" s="295"/>
      <c r="I2822" s="103">
        <f t="shared" si="219"/>
        <v>0</v>
      </c>
      <c r="J2822" s="96"/>
      <c r="K2822" s="77"/>
      <c r="L2822" s="101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53"/>
      <c r="F2823" s="154"/>
      <c r="G2823" s="117"/>
      <c r="H2823" s="295"/>
      <c r="I2823" s="103">
        <f t="shared" si="219"/>
        <v>0</v>
      </c>
      <c r="J2823" s="96"/>
      <c r="K2823" s="77"/>
      <c r="L2823" s="101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53"/>
      <c r="F2824" s="154"/>
      <c r="G2824" s="117"/>
      <c r="H2824" s="295"/>
      <c r="I2824" s="103">
        <f t="shared" ref="I2824:I2887" si="224">IF(H2824="",0,IF(VLOOKUP(H2824,會計科目表,2,FALSE)="Y",VLOOKUP(H2824,會計科目表,3,FALSE),"●此項目尚未啟用"))</f>
        <v>0</v>
      </c>
      <c r="J2824" s="96"/>
      <c r="K2824" s="77"/>
      <c r="L2824" s="101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53"/>
      <c r="F2825" s="154"/>
      <c r="G2825" s="117"/>
      <c r="H2825" s="295"/>
      <c r="I2825" s="103">
        <f t="shared" si="224"/>
        <v>0</v>
      </c>
      <c r="J2825" s="96"/>
      <c r="K2825" s="77"/>
      <c r="L2825" s="101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53"/>
      <c r="F2826" s="154"/>
      <c r="G2826" s="117"/>
      <c r="H2826" s="295"/>
      <c r="I2826" s="103">
        <f t="shared" si="224"/>
        <v>0</v>
      </c>
      <c r="J2826" s="96"/>
      <c r="K2826" s="77"/>
      <c r="L2826" s="101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53"/>
      <c r="F2827" s="154"/>
      <c r="G2827" s="117"/>
      <c r="H2827" s="295"/>
      <c r="I2827" s="103">
        <f t="shared" si="224"/>
        <v>0</v>
      </c>
      <c r="J2827" s="96"/>
      <c r="K2827" s="77"/>
      <c r="L2827" s="101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53"/>
      <c r="F2828" s="154"/>
      <c r="G2828" s="117"/>
      <c r="H2828" s="295"/>
      <c r="I2828" s="103">
        <f t="shared" si="224"/>
        <v>0</v>
      </c>
      <c r="J2828" s="96"/>
      <c r="K2828" s="77"/>
      <c r="L2828" s="101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53"/>
      <c r="F2829" s="154"/>
      <c r="G2829" s="117"/>
      <c r="H2829" s="295"/>
      <c r="I2829" s="103">
        <f t="shared" si="224"/>
        <v>0</v>
      </c>
      <c r="J2829" s="96"/>
      <c r="K2829" s="77"/>
      <c r="L2829" s="101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53"/>
      <c r="F2830" s="154"/>
      <c r="G2830" s="117"/>
      <c r="H2830" s="295"/>
      <c r="I2830" s="103">
        <f t="shared" si="224"/>
        <v>0</v>
      </c>
      <c r="J2830" s="96"/>
      <c r="K2830" s="77"/>
      <c r="L2830" s="101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53"/>
      <c r="F2831" s="154"/>
      <c r="G2831" s="117"/>
      <c r="H2831" s="295"/>
      <c r="I2831" s="103">
        <f t="shared" si="224"/>
        <v>0</v>
      </c>
      <c r="J2831" s="96"/>
      <c r="K2831" s="77"/>
      <c r="L2831" s="101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53"/>
      <c r="F2832" s="154"/>
      <c r="G2832" s="117"/>
      <c r="H2832" s="295"/>
      <c r="I2832" s="103">
        <f t="shared" si="224"/>
        <v>0</v>
      </c>
      <c r="J2832" s="96"/>
      <c r="K2832" s="77"/>
      <c r="L2832" s="101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53"/>
      <c r="F2833" s="154"/>
      <c r="G2833" s="117"/>
      <c r="H2833" s="295"/>
      <c r="I2833" s="103">
        <f t="shared" si="224"/>
        <v>0</v>
      </c>
      <c r="J2833" s="96"/>
      <c r="K2833" s="77"/>
      <c r="L2833" s="101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53"/>
      <c r="F2834" s="154"/>
      <c r="G2834" s="117"/>
      <c r="H2834" s="295"/>
      <c r="I2834" s="103">
        <f t="shared" si="224"/>
        <v>0</v>
      </c>
      <c r="J2834" s="96"/>
      <c r="K2834" s="77"/>
      <c r="L2834" s="101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53"/>
      <c r="F2835" s="154"/>
      <c r="G2835" s="117"/>
      <c r="H2835" s="295"/>
      <c r="I2835" s="103">
        <f t="shared" si="224"/>
        <v>0</v>
      </c>
      <c r="J2835" s="96"/>
      <c r="K2835" s="77"/>
      <c r="L2835" s="101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53"/>
      <c r="F2836" s="154"/>
      <c r="G2836" s="117"/>
      <c r="H2836" s="295"/>
      <c r="I2836" s="103">
        <f t="shared" si="224"/>
        <v>0</v>
      </c>
      <c r="J2836" s="96"/>
      <c r="K2836" s="77"/>
      <c r="L2836" s="101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53"/>
      <c r="F2837" s="154"/>
      <c r="G2837" s="117"/>
      <c r="H2837" s="295"/>
      <c r="I2837" s="103">
        <f t="shared" si="224"/>
        <v>0</v>
      </c>
      <c r="J2837" s="96"/>
      <c r="K2837" s="77"/>
      <c r="L2837" s="101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53"/>
      <c r="F2838" s="154"/>
      <c r="G2838" s="117"/>
      <c r="H2838" s="295"/>
      <c r="I2838" s="103">
        <f t="shared" si="224"/>
        <v>0</v>
      </c>
      <c r="J2838" s="96"/>
      <c r="K2838" s="77"/>
      <c r="L2838" s="101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53"/>
      <c r="F2839" s="154"/>
      <c r="G2839" s="117"/>
      <c r="H2839" s="295"/>
      <c r="I2839" s="103">
        <f t="shared" si="224"/>
        <v>0</v>
      </c>
      <c r="J2839" s="96"/>
      <c r="K2839" s="77"/>
      <c r="L2839" s="101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53"/>
      <c r="F2840" s="154"/>
      <c r="G2840" s="117"/>
      <c r="H2840" s="295"/>
      <c r="I2840" s="103">
        <f t="shared" si="224"/>
        <v>0</v>
      </c>
      <c r="J2840" s="96"/>
      <c r="K2840" s="77"/>
      <c r="L2840" s="101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53"/>
      <c r="F2841" s="154"/>
      <c r="G2841" s="117"/>
      <c r="H2841" s="295"/>
      <c r="I2841" s="103">
        <f t="shared" si="224"/>
        <v>0</v>
      </c>
      <c r="J2841" s="96"/>
      <c r="K2841" s="77"/>
      <c r="L2841" s="101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53"/>
      <c r="F2842" s="154"/>
      <c r="G2842" s="117"/>
      <c r="H2842" s="295"/>
      <c r="I2842" s="103">
        <f t="shared" si="224"/>
        <v>0</v>
      </c>
      <c r="J2842" s="96"/>
      <c r="K2842" s="77"/>
      <c r="L2842" s="101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53"/>
      <c r="F2843" s="154"/>
      <c r="G2843" s="117"/>
      <c r="H2843" s="295"/>
      <c r="I2843" s="103">
        <f t="shared" si="224"/>
        <v>0</v>
      </c>
      <c r="J2843" s="96"/>
      <c r="K2843" s="77"/>
      <c r="L2843" s="101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53"/>
      <c r="F2844" s="154"/>
      <c r="G2844" s="117"/>
      <c r="H2844" s="295"/>
      <c r="I2844" s="103">
        <f t="shared" si="224"/>
        <v>0</v>
      </c>
      <c r="J2844" s="96"/>
      <c r="K2844" s="77"/>
      <c r="L2844" s="101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53"/>
      <c r="F2845" s="154"/>
      <c r="G2845" s="117"/>
      <c r="H2845" s="295"/>
      <c r="I2845" s="103">
        <f t="shared" si="224"/>
        <v>0</v>
      </c>
      <c r="J2845" s="96"/>
      <c r="K2845" s="77"/>
      <c r="L2845" s="101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53"/>
      <c r="F2846" s="154"/>
      <c r="G2846" s="117"/>
      <c r="H2846" s="295"/>
      <c r="I2846" s="103">
        <f t="shared" si="224"/>
        <v>0</v>
      </c>
      <c r="J2846" s="96"/>
      <c r="K2846" s="77"/>
      <c r="L2846" s="101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53"/>
      <c r="F2847" s="154"/>
      <c r="G2847" s="117"/>
      <c r="H2847" s="295"/>
      <c r="I2847" s="103">
        <f t="shared" si="224"/>
        <v>0</v>
      </c>
      <c r="J2847" s="96"/>
      <c r="K2847" s="77"/>
      <c r="L2847" s="101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53"/>
      <c r="F2848" s="154"/>
      <c r="G2848" s="117"/>
      <c r="H2848" s="295"/>
      <c r="I2848" s="103">
        <f t="shared" si="224"/>
        <v>0</v>
      </c>
      <c r="J2848" s="96"/>
      <c r="K2848" s="77"/>
      <c r="L2848" s="101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53"/>
      <c r="F2849" s="154"/>
      <c r="G2849" s="117"/>
      <c r="H2849" s="295"/>
      <c r="I2849" s="103">
        <f t="shared" si="224"/>
        <v>0</v>
      </c>
      <c r="J2849" s="96"/>
      <c r="K2849" s="77"/>
      <c r="L2849" s="101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53"/>
      <c r="F2850" s="154"/>
      <c r="G2850" s="117"/>
      <c r="H2850" s="295"/>
      <c r="I2850" s="103">
        <f t="shared" si="224"/>
        <v>0</v>
      </c>
      <c r="J2850" s="96"/>
      <c r="K2850" s="77"/>
      <c r="L2850" s="101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53"/>
      <c r="F2851" s="154"/>
      <c r="G2851" s="117"/>
      <c r="H2851" s="295"/>
      <c r="I2851" s="103">
        <f t="shared" si="224"/>
        <v>0</v>
      </c>
      <c r="J2851" s="96"/>
      <c r="K2851" s="77"/>
      <c r="L2851" s="101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53"/>
      <c r="F2852" s="154"/>
      <c r="G2852" s="117"/>
      <c r="H2852" s="295"/>
      <c r="I2852" s="103">
        <f t="shared" si="224"/>
        <v>0</v>
      </c>
      <c r="J2852" s="96"/>
      <c r="K2852" s="77"/>
      <c r="L2852" s="101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53"/>
      <c r="F2853" s="154"/>
      <c r="G2853" s="117"/>
      <c r="H2853" s="295"/>
      <c r="I2853" s="103">
        <f t="shared" si="224"/>
        <v>0</v>
      </c>
      <c r="J2853" s="96"/>
      <c r="K2853" s="77"/>
      <c r="L2853" s="101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53"/>
      <c r="F2854" s="154"/>
      <c r="G2854" s="117"/>
      <c r="H2854" s="295"/>
      <c r="I2854" s="103">
        <f t="shared" si="224"/>
        <v>0</v>
      </c>
      <c r="J2854" s="96"/>
      <c r="K2854" s="77"/>
      <c r="L2854" s="101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53"/>
      <c r="F2855" s="154"/>
      <c r="G2855" s="117"/>
      <c r="H2855" s="295"/>
      <c r="I2855" s="103">
        <f t="shared" si="224"/>
        <v>0</v>
      </c>
      <c r="J2855" s="96"/>
      <c r="K2855" s="77"/>
      <c r="L2855" s="101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53"/>
      <c r="F2856" s="154"/>
      <c r="G2856" s="117"/>
      <c r="H2856" s="295"/>
      <c r="I2856" s="103">
        <f t="shared" si="224"/>
        <v>0</v>
      </c>
      <c r="J2856" s="96"/>
      <c r="K2856" s="77"/>
      <c r="L2856" s="101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53"/>
      <c r="F2857" s="154"/>
      <c r="G2857" s="117"/>
      <c r="H2857" s="295"/>
      <c r="I2857" s="103">
        <f t="shared" si="224"/>
        <v>0</v>
      </c>
      <c r="J2857" s="96"/>
      <c r="K2857" s="77"/>
      <c r="L2857" s="101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53"/>
      <c r="F2858" s="154"/>
      <c r="G2858" s="117"/>
      <c r="H2858" s="295"/>
      <c r="I2858" s="103">
        <f t="shared" si="224"/>
        <v>0</v>
      </c>
      <c r="J2858" s="96"/>
      <c r="K2858" s="77"/>
      <c r="L2858" s="101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53"/>
      <c r="F2859" s="154"/>
      <c r="G2859" s="117"/>
      <c r="H2859" s="295"/>
      <c r="I2859" s="103">
        <f t="shared" si="224"/>
        <v>0</v>
      </c>
      <c r="J2859" s="96"/>
      <c r="K2859" s="77"/>
      <c r="L2859" s="101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53"/>
      <c r="F2860" s="154"/>
      <c r="G2860" s="117"/>
      <c r="H2860" s="295"/>
      <c r="I2860" s="103">
        <f t="shared" si="224"/>
        <v>0</v>
      </c>
      <c r="J2860" s="96"/>
      <c r="K2860" s="77"/>
      <c r="L2860" s="101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53"/>
      <c r="F2861" s="154"/>
      <c r="G2861" s="117"/>
      <c r="H2861" s="295"/>
      <c r="I2861" s="103">
        <f t="shared" si="224"/>
        <v>0</v>
      </c>
      <c r="J2861" s="96"/>
      <c r="K2861" s="77"/>
      <c r="L2861" s="101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53"/>
      <c r="F2862" s="154"/>
      <c r="G2862" s="117"/>
      <c r="H2862" s="295"/>
      <c r="I2862" s="103">
        <f t="shared" si="224"/>
        <v>0</v>
      </c>
      <c r="J2862" s="96"/>
      <c r="K2862" s="77"/>
      <c r="L2862" s="101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53"/>
      <c r="F2863" s="154"/>
      <c r="G2863" s="117"/>
      <c r="H2863" s="295"/>
      <c r="I2863" s="103">
        <f t="shared" si="224"/>
        <v>0</v>
      </c>
      <c r="J2863" s="96"/>
      <c r="K2863" s="77"/>
      <c r="L2863" s="101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53"/>
      <c r="F2864" s="154"/>
      <c r="G2864" s="117"/>
      <c r="H2864" s="295"/>
      <c r="I2864" s="103">
        <f t="shared" si="224"/>
        <v>0</v>
      </c>
      <c r="J2864" s="96"/>
      <c r="K2864" s="77"/>
      <c r="L2864" s="101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53"/>
      <c r="F2865" s="154"/>
      <c r="G2865" s="117"/>
      <c r="H2865" s="295"/>
      <c r="I2865" s="103">
        <f t="shared" si="224"/>
        <v>0</v>
      </c>
      <c r="J2865" s="96"/>
      <c r="K2865" s="77"/>
      <c r="L2865" s="101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53"/>
      <c r="F2866" s="154"/>
      <c r="G2866" s="117"/>
      <c r="H2866" s="295"/>
      <c r="I2866" s="103">
        <f t="shared" si="224"/>
        <v>0</v>
      </c>
      <c r="J2866" s="96"/>
      <c r="K2866" s="77"/>
      <c r="L2866" s="101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53"/>
      <c r="F2867" s="154"/>
      <c r="G2867" s="117"/>
      <c r="H2867" s="295"/>
      <c r="I2867" s="103">
        <f t="shared" si="224"/>
        <v>0</v>
      </c>
      <c r="J2867" s="96"/>
      <c r="K2867" s="77"/>
      <c r="L2867" s="101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53"/>
      <c r="F2868" s="154"/>
      <c r="G2868" s="117"/>
      <c r="H2868" s="295"/>
      <c r="I2868" s="103">
        <f t="shared" si="224"/>
        <v>0</v>
      </c>
      <c r="J2868" s="96"/>
      <c r="K2868" s="77"/>
      <c r="L2868" s="101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53"/>
      <c r="F2869" s="154"/>
      <c r="G2869" s="117"/>
      <c r="H2869" s="295"/>
      <c r="I2869" s="103">
        <f t="shared" si="224"/>
        <v>0</v>
      </c>
      <c r="J2869" s="96"/>
      <c r="K2869" s="77"/>
      <c r="L2869" s="101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53"/>
      <c r="F2870" s="154"/>
      <c r="G2870" s="117"/>
      <c r="H2870" s="295"/>
      <c r="I2870" s="103">
        <f t="shared" si="224"/>
        <v>0</v>
      </c>
      <c r="J2870" s="96"/>
      <c r="K2870" s="77"/>
      <c r="L2870" s="101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53"/>
      <c r="F2871" s="154"/>
      <c r="G2871" s="117"/>
      <c r="H2871" s="295"/>
      <c r="I2871" s="103">
        <f t="shared" si="224"/>
        <v>0</v>
      </c>
      <c r="J2871" s="96"/>
      <c r="K2871" s="77"/>
      <c r="L2871" s="101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53"/>
      <c r="F2872" s="154"/>
      <c r="G2872" s="117"/>
      <c r="H2872" s="295"/>
      <c r="I2872" s="103">
        <f t="shared" si="224"/>
        <v>0</v>
      </c>
      <c r="J2872" s="96"/>
      <c r="K2872" s="77"/>
      <c r="L2872" s="101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53"/>
      <c r="F2873" s="154"/>
      <c r="G2873" s="117"/>
      <c r="H2873" s="295"/>
      <c r="I2873" s="103">
        <f t="shared" si="224"/>
        <v>0</v>
      </c>
      <c r="J2873" s="96"/>
      <c r="K2873" s="77"/>
      <c r="L2873" s="101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53"/>
      <c r="F2874" s="154"/>
      <c r="G2874" s="117"/>
      <c r="H2874" s="295"/>
      <c r="I2874" s="103">
        <f t="shared" si="224"/>
        <v>0</v>
      </c>
      <c r="J2874" s="96"/>
      <c r="K2874" s="77"/>
      <c r="L2874" s="101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53"/>
      <c r="F2875" s="154"/>
      <c r="G2875" s="117"/>
      <c r="H2875" s="295"/>
      <c r="I2875" s="103">
        <f t="shared" si="224"/>
        <v>0</v>
      </c>
      <c r="J2875" s="96"/>
      <c r="K2875" s="77"/>
      <c r="L2875" s="101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53"/>
      <c r="F2876" s="154"/>
      <c r="G2876" s="117"/>
      <c r="H2876" s="295"/>
      <c r="I2876" s="103">
        <f t="shared" si="224"/>
        <v>0</v>
      </c>
      <c r="J2876" s="96"/>
      <c r="K2876" s="77"/>
      <c r="L2876" s="101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53"/>
      <c r="F2877" s="154"/>
      <c r="G2877" s="117"/>
      <c r="H2877" s="295"/>
      <c r="I2877" s="103">
        <f t="shared" si="224"/>
        <v>0</v>
      </c>
      <c r="J2877" s="96"/>
      <c r="K2877" s="77"/>
      <c r="L2877" s="101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53"/>
      <c r="F2878" s="154"/>
      <c r="G2878" s="117"/>
      <c r="H2878" s="295"/>
      <c r="I2878" s="103">
        <f t="shared" si="224"/>
        <v>0</v>
      </c>
      <c r="J2878" s="96"/>
      <c r="K2878" s="77"/>
      <c r="L2878" s="101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53"/>
      <c r="F2879" s="154"/>
      <c r="G2879" s="117"/>
      <c r="H2879" s="295"/>
      <c r="I2879" s="103">
        <f t="shared" si="224"/>
        <v>0</v>
      </c>
      <c r="J2879" s="96"/>
      <c r="K2879" s="77"/>
      <c r="L2879" s="101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53"/>
      <c r="F2880" s="154"/>
      <c r="G2880" s="117"/>
      <c r="H2880" s="295"/>
      <c r="I2880" s="103">
        <f t="shared" si="224"/>
        <v>0</v>
      </c>
      <c r="J2880" s="96"/>
      <c r="K2880" s="77"/>
      <c r="L2880" s="101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53"/>
      <c r="F2881" s="154"/>
      <c r="G2881" s="117"/>
      <c r="H2881" s="295"/>
      <c r="I2881" s="103">
        <f t="shared" si="224"/>
        <v>0</v>
      </c>
      <c r="J2881" s="96"/>
      <c r="K2881" s="77"/>
      <c r="L2881" s="101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53"/>
      <c r="F2882" s="154"/>
      <c r="G2882" s="117"/>
      <c r="H2882" s="295"/>
      <c r="I2882" s="103">
        <f t="shared" si="224"/>
        <v>0</v>
      </c>
      <c r="J2882" s="96"/>
      <c r="K2882" s="77"/>
      <c r="L2882" s="101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53"/>
      <c r="F2883" s="154"/>
      <c r="G2883" s="117"/>
      <c r="H2883" s="295"/>
      <c r="I2883" s="103">
        <f t="shared" si="224"/>
        <v>0</v>
      </c>
      <c r="J2883" s="96"/>
      <c r="K2883" s="77"/>
      <c r="L2883" s="101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53"/>
      <c r="F2884" s="154"/>
      <c r="G2884" s="117"/>
      <c r="H2884" s="295"/>
      <c r="I2884" s="103">
        <f t="shared" si="224"/>
        <v>0</v>
      </c>
      <c r="J2884" s="96"/>
      <c r="K2884" s="77"/>
      <c r="L2884" s="101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53"/>
      <c r="F2885" s="154"/>
      <c r="G2885" s="117"/>
      <c r="H2885" s="295"/>
      <c r="I2885" s="103">
        <f t="shared" si="224"/>
        <v>0</v>
      </c>
      <c r="J2885" s="96"/>
      <c r="K2885" s="77"/>
      <c r="L2885" s="101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53"/>
      <c r="F2886" s="154"/>
      <c r="G2886" s="117"/>
      <c r="H2886" s="295"/>
      <c r="I2886" s="103">
        <f t="shared" si="224"/>
        <v>0</v>
      </c>
      <c r="J2886" s="96"/>
      <c r="K2886" s="77"/>
      <c r="L2886" s="101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53"/>
      <c r="F2887" s="154"/>
      <c r="G2887" s="117"/>
      <c r="H2887" s="295"/>
      <c r="I2887" s="103">
        <f t="shared" si="224"/>
        <v>0</v>
      </c>
      <c r="J2887" s="96"/>
      <c r="K2887" s="77"/>
      <c r="L2887" s="101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53"/>
      <c r="F2888" s="154"/>
      <c r="G2888" s="117"/>
      <c r="H2888" s="295"/>
      <c r="I2888" s="103">
        <f t="shared" ref="I2888:I2951" si="229">IF(H2888="",0,IF(VLOOKUP(H2888,會計科目表,2,FALSE)="Y",VLOOKUP(H2888,會計科目表,3,FALSE),"●此項目尚未啟用"))</f>
        <v>0</v>
      </c>
      <c r="J2888" s="96"/>
      <c r="K2888" s="77"/>
      <c r="L2888" s="101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53"/>
      <c r="F2889" s="154"/>
      <c r="G2889" s="117"/>
      <c r="H2889" s="295"/>
      <c r="I2889" s="103">
        <f t="shared" si="229"/>
        <v>0</v>
      </c>
      <c r="J2889" s="96"/>
      <c r="K2889" s="77"/>
      <c r="L2889" s="101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53"/>
      <c r="F2890" s="154"/>
      <c r="G2890" s="117"/>
      <c r="H2890" s="295"/>
      <c r="I2890" s="103">
        <f t="shared" si="229"/>
        <v>0</v>
      </c>
      <c r="J2890" s="96"/>
      <c r="K2890" s="77"/>
      <c r="L2890" s="101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53"/>
      <c r="F2891" s="154"/>
      <c r="G2891" s="117"/>
      <c r="H2891" s="295"/>
      <c r="I2891" s="103">
        <f t="shared" si="229"/>
        <v>0</v>
      </c>
      <c r="J2891" s="96"/>
      <c r="K2891" s="77"/>
      <c r="L2891" s="101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53"/>
      <c r="F2892" s="154"/>
      <c r="G2892" s="117"/>
      <c r="H2892" s="295"/>
      <c r="I2892" s="103">
        <f t="shared" si="229"/>
        <v>0</v>
      </c>
      <c r="J2892" s="96"/>
      <c r="K2892" s="77"/>
      <c r="L2892" s="101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53"/>
      <c r="F2893" s="154"/>
      <c r="G2893" s="117"/>
      <c r="H2893" s="295"/>
      <c r="I2893" s="103">
        <f t="shared" si="229"/>
        <v>0</v>
      </c>
      <c r="J2893" s="96"/>
      <c r="K2893" s="77"/>
      <c r="L2893" s="101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53"/>
      <c r="F2894" s="154"/>
      <c r="G2894" s="117"/>
      <c r="H2894" s="295"/>
      <c r="I2894" s="103">
        <f t="shared" si="229"/>
        <v>0</v>
      </c>
      <c r="J2894" s="96"/>
      <c r="K2894" s="77"/>
      <c r="L2894" s="101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53"/>
      <c r="F2895" s="154"/>
      <c r="G2895" s="117"/>
      <c r="H2895" s="295"/>
      <c r="I2895" s="103">
        <f t="shared" si="229"/>
        <v>0</v>
      </c>
      <c r="J2895" s="96"/>
      <c r="K2895" s="77"/>
      <c r="L2895" s="101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53"/>
      <c r="F2896" s="154"/>
      <c r="G2896" s="117"/>
      <c r="H2896" s="295"/>
      <c r="I2896" s="103">
        <f t="shared" si="229"/>
        <v>0</v>
      </c>
      <c r="J2896" s="96"/>
      <c r="K2896" s="77"/>
      <c r="L2896" s="101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53"/>
      <c r="F2897" s="154"/>
      <c r="G2897" s="117"/>
      <c r="H2897" s="295"/>
      <c r="I2897" s="103">
        <f t="shared" si="229"/>
        <v>0</v>
      </c>
      <c r="J2897" s="96"/>
      <c r="K2897" s="77"/>
      <c r="L2897" s="101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53"/>
      <c r="F2898" s="154"/>
      <c r="G2898" s="117"/>
      <c r="H2898" s="295"/>
      <c r="I2898" s="103">
        <f t="shared" si="229"/>
        <v>0</v>
      </c>
      <c r="J2898" s="96"/>
      <c r="K2898" s="77"/>
      <c r="L2898" s="101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53"/>
      <c r="F2899" s="154"/>
      <c r="G2899" s="117"/>
      <c r="H2899" s="295"/>
      <c r="I2899" s="103">
        <f t="shared" si="229"/>
        <v>0</v>
      </c>
      <c r="J2899" s="96"/>
      <c r="K2899" s="77"/>
      <c r="L2899" s="101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53"/>
      <c r="F2900" s="154"/>
      <c r="G2900" s="117"/>
      <c r="H2900" s="295"/>
      <c r="I2900" s="103">
        <f t="shared" si="229"/>
        <v>0</v>
      </c>
      <c r="J2900" s="96"/>
      <c r="K2900" s="77"/>
      <c r="L2900" s="101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53"/>
      <c r="F2901" s="154"/>
      <c r="G2901" s="117"/>
      <c r="H2901" s="295"/>
      <c r="I2901" s="103">
        <f t="shared" si="229"/>
        <v>0</v>
      </c>
      <c r="J2901" s="96"/>
      <c r="K2901" s="77"/>
      <c r="L2901" s="101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53"/>
      <c r="F2902" s="154"/>
      <c r="G2902" s="117"/>
      <c r="H2902" s="295"/>
      <c r="I2902" s="103">
        <f t="shared" si="229"/>
        <v>0</v>
      </c>
      <c r="J2902" s="96"/>
      <c r="K2902" s="77"/>
      <c r="L2902" s="101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53"/>
      <c r="F2903" s="154"/>
      <c r="G2903" s="117"/>
      <c r="H2903" s="295"/>
      <c r="I2903" s="103">
        <f t="shared" si="229"/>
        <v>0</v>
      </c>
      <c r="J2903" s="96"/>
      <c r="K2903" s="77"/>
      <c r="L2903" s="101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53"/>
      <c r="F2904" s="154"/>
      <c r="G2904" s="117"/>
      <c r="H2904" s="295"/>
      <c r="I2904" s="103">
        <f t="shared" si="229"/>
        <v>0</v>
      </c>
      <c r="J2904" s="96"/>
      <c r="K2904" s="77"/>
      <c r="L2904" s="101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53"/>
      <c r="F2905" s="154"/>
      <c r="G2905" s="117"/>
      <c r="H2905" s="295"/>
      <c r="I2905" s="103">
        <f t="shared" si="229"/>
        <v>0</v>
      </c>
      <c r="J2905" s="96"/>
      <c r="K2905" s="77"/>
      <c r="L2905" s="101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53"/>
      <c r="F2906" s="154"/>
      <c r="G2906" s="117"/>
      <c r="H2906" s="295"/>
      <c r="I2906" s="103">
        <f t="shared" si="229"/>
        <v>0</v>
      </c>
      <c r="J2906" s="96"/>
      <c r="K2906" s="77"/>
      <c r="L2906" s="101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53"/>
      <c r="F2907" s="154"/>
      <c r="G2907" s="117"/>
      <c r="H2907" s="295"/>
      <c r="I2907" s="103">
        <f t="shared" si="229"/>
        <v>0</v>
      </c>
      <c r="J2907" s="96"/>
      <c r="K2907" s="77"/>
      <c r="L2907" s="101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53"/>
      <c r="F2908" s="154"/>
      <c r="G2908" s="117"/>
      <c r="H2908" s="295"/>
      <c r="I2908" s="103">
        <f t="shared" si="229"/>
        <v>0</v>
      </c>
      <c r="J2908" s="96"/>
      <c r="K2908" s="77"/>
      <c r="L2908" s="101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53"/>
      <c r="F2909" s="154"/>
      <c r="G2909" s="117"/>
      <c r="H2909" s="295"/>
      <c r="I2909" s="103">
        <f t="shared" si="229"/>
        <v>0</v>
      </c>
      <c r="J2909" s="96"/>
      <c r="K2909" s="77"/>
      <c r="L2909" s="101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53"/>
      <c r="F2910" s="154"/>
      <c r="G2910" s="117"/>
      <c r="H2910" s="295"/>
      <c r="I2910" s="103">
        <f t="shared" si="229"/>
        <v>0</v>
      </c>
      <c r="J2910" s="96"/>
      <c r="K2910" s="77"/>
      <c r="L2910" s="101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53"/>
      <c r="F2911" s="154"/>
      <c r="G2911" s="117"/>
      <c r="H2911" s="295"/>
      <c r="I2911" s="103">
        <f t="shared" si="229"/>
        <v>0</v>
      </c>
      <c r="J2911" s="96"/>
      <c r="K2911" s="77"/>
      <c r="L2911" s="101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53"/>
      <c r="F2912" s="154"/>
      <c r="G2912" s="117"/>
      <c r="H2912" s="295"/>
      <c r="I2912" s="103">
        <f t="shared" si="229"/>
        <v>0</v>
      </c>
      <c r="J2912" s="96"/>
      <c r="K2912" s="77"/>
      <c r="L2912" s="101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53"/>
      <c r="F2913" s="154"/>
      <c r="G2913" s="117"/>
      <c r="H2913" s="295"/>
      <c r="I2913" s="103">
        <f t="shared" si="229"/>
        <v>0</v>
      </c>
      <c r="J2913" s="96"/>
      <c r="K2913" s="77"/>
      <c r="L2913" s="101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53"/>
      <c r="F2914" s="154"/>
      <c r="G2914" s="117"/>
      <c r="H2914" s="295"/>
      <c r="I2914" s="103">
        <f t="shared" si="229"/>
        <v>0</v>
      </c>
      <c r="J2914" s="96"/>
      <c r="K2914" s="77"/>
      <c r="L2914" s="101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53"/>
      <c r="F2915" s="154"/>
      <c r="G2915" s="117"/>
      <c r="H2915" s="295"/>
      <c r="I2915" s="103">
        <f t="shared" si="229"/>
        <v>0</v>
      </c>
      <c r="J2915" s="96"/>
      <c r="K2915" s="77"/>
      <c r="L2915" s="101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53"/>
      <c r="F2916" s="154"/>
      <c r="G2916" s="117"/>
      <c r="H2916" s="295"/>
      <c r="I2916" s="103">
        <f t="shared" si="229"/>
        <v>0</v>
      </c>
      <c r="J2916" s="96"/>
      <c r="K2916" s="77"/>
      <c r="L2916" s="101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53"/>
      <c r="F2917" s="154"/>
      <c r="G2917" s="117"/>
      <c r="H2917" s="295"/>
      <c r="I2917" s="103">
        <f t="shared" si="229"/>
        <v>0</v>
      </c>
      <c r="J2917" s="96"/>
      <c r="K2917" s="77"/>
      <c r="L2917" s="101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53"/>
      <c r="F2918" s="154"/>
      <c r="G2918" s="117"/>
      <c r="H2918" s="295"/>
      <c r="I2918" s="103">
        <f t="shared" si="229"/>
        <v>0</v>
      </c>
      <c r="J2918" s="96"/>
      <c r="K2918" s="77"/>
      <c r="L2918" s="101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53"/>
      <c r="F2919" s="154"/>
      <c r="G2919" s="117"/>
      <c r="H2919" s="295"/>
      <c r="I2919" s="103">
        <f t="shared" si="229"/>
        <v>0</v>
      </c>
      <c r="J2919" s="96"/>
      <c r="K2919" s="77"/>
      <c r="L2919" s="101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53"/>
      <c r="F2920" s="154"/>
      <c r="G2920" s="117"/>
      <c r="H2920" s="295"/>
      <c r="I2920" s="103">
        <f t="shared" si="229"/>
        <v>0</v>
      </c>
      <c r="J2920" s="96"/>
      <c r="K2920" s="77"/>
      <c r="L2920" s="101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53"/>
      <c r="F2921" s="154"/>
      <c r="G2921" s="117"/>
      <c r="H2921" s="295"/>
      <c r="I2921" s="103">
        <f t="shared" si="229"/>
        <v>0</v>
      </c>
      <c r="J2921" s="96"/>
      <c r="K2921" s="77"/>
      <c r="L2921" s="101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53"/>
      <c r="F2922" s="154"/>
      <c r="G2922" s="117"/>
      <c r="H2922" s="295"/>
      <c r="I2922" s="103">
        <f t="shared" si="229"/>
        <v>0</v>
      </c>
      <c r="J2922" s="96"/>
      <c r="K2922" s="77"/>
      <c r="L2922" s="101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53"/>
      <c r="F2923" s="154"/>
      <c r="G2923" s="117"/>
      <c r="H2923" s="295"/>
      <c r="I2923" s="103">
        <f t="shared" si="229"/>
        <v>0</v>
      </c>
      <c r="J2923" s="96"/>
      <c r="K2923" s="77"/>
      <c r="L2923" s="101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53"/>
      <c r="F2924" s="154"/>
      <c r="G2924" s="117"/>
      <c r="H2924" s="295"/>
      <c r="I2924" s="103">
        <f t="shared" si="229"/>
        <v>0</v>
      </c>
      <c r="J2924" s="96"/>
      <c r="K2924" s="77"/>
      <c r="L2924" s="101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53"/>
      <c r="F2925" s="154"/>
      <c r="G2925" s="117"/>
      <c r="H2925" s="295"/>
      <c r="I2925" s="103">
        <f t="shared" si="229"/>
        <v>0</v>
      </c>
      <c r="J2925" s="96"/>
      <c r="K2925" s="77"/>
      <c r="L2925" s="101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53"/>
      <c r="F2926" s="154"/>
      <c r="G2926" s="117"/>
      <c r="H2926" s="295"/>
      <c r="I2926" s="103">
        <f t="shared" si="229"/>
        <v>0</v>
      </c>
      <c r="J2926" s="96"/>
      <c r="K2926" s="77"/>
      <c r="L2926" s="101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53"/>
      <c r="F2927" s="154"/>
      <c r="G2927" s="117"/>
      <c r="H2927" s="295"/>
      <c r="I2927" s="103">
        <f t="shared" si="229"/>
        <v>0</v>
      </c>
      <c r="J2927" s="96"/>
      <c r="K2927" s="77"/>
      <c r="L2927" s="101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53"/>
      <c r="F2928" s="154"/>
      <c r="G2928" s="117"/>
      <c r="H2928" s="295"/>
      <c r="I2928" s="103">
        <f t="shared" si="229"/>
        <v>0</v>
      </c>
      <c r="J2928" s="96"/>
      <c r="K2928" s="77"/>
      <c r="L2928" s="101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53"/>
      <c r="F2929" s="154"/>
      <c r="G2929" s="117"/>
      <c r="H2929" s="295"/>
      <c r="I2929" s="103">
        <f t="shared" si="229"/>
        <v>0</v>
      </c>
      <c r="J2929" s="96"/>
      <c r="K2929" s="77"/>
      <c r="L2929" s="101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53"/>
      <c r="F2930" s="154"/>
      <c r="G2930" s="117"/>
      <c r="H2930" s="295"/>
      <c r="I2930" s="103">
        <f t="shared" si="229"/>
        <v>0</v>
      </c>
      <c r="J2930" s="96"/>
      <c r="K2930" s="77"/>
      <c r="L2930" s="101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53"/>
      <c r="F2931" s="154"/>
      <c r="G2931" s="117"/>
      <c r="H2931" s="295"/>
      <c r="I2931" s="103">
        <f t="shared" si="229"/>
        <v>0</v>
      </c>
      <c r="J2931" s="96"/>
      <c r="K2931" s="77"/>
      <c r="L2931" s="101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53"/>
      <c r="F2932" s="154"/>
      <c r="G2932" s="117"/>
      <c r="H2932" s="295"/>
      <c r="I2932" s="103">
        <f t="shared" si="229"/>
        <v>0</v>
      </c>
      <c r="J2932" s="96"/>
      <c r="K2932" s="77"/>
      <c r="L2932" s="101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53"/>
      <c r="F2933" s="154"/>
      <c r="G2933" s="117"/>
      <c r="H2933" s="295"/>
      <c r="I2933" s="103">
        <f t="shared" si="229"/>
        <v>0</v>
      </c>
      <c r="J2933" s="96"/>
      <c r="K2933" s="77"/>
      <c r="L2933" s="101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53"/>
      <c r="F2934" s="154"/>
      <c r="G2934" s="117"/>
      <c r="H2934" s="295"/>
      <c r="I2934" s="103">
        <f t="shared" si="229"/>
        <v>0</v>
      </c>
      <c r="J2934" s="96"/>
      <c r="K2934" s="77"/>
      <c r="L2934" s="101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53"/>
      <c r="F2935" s="154"/>
      <c r="G2935" s="117"/>
      <c r="H2935" s="295"/>
      <c r="I2935" s="103">
        <f t="shared" si="229"/>
        <v>0</v>
      </c>
      <c r="J2935" s="96"/>
      <c r="K2935" s="77"/>
      <c r="L2935" s="101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53"/>
      <c r="F2936" s="154"/>
      <c r="G2936" s="117"/>
      <c r="H2936" s="295"/>
      <c r="I2936" s="103">
        <f t="shared" si="229"/>
        <v>0</v>
      </c>
      <c r="J2936" s="96"/>
      <c r="K2936" s="77"/>
      <c r="L2936" s="101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53"/>
      <c r="F2937" s="154"/>
      <c r="G2937" s="117"/>
      <c r="H2937" s="295"/>
      <c r="I2937" s="103">
        <f t="shared" si="229"/>
        <v>0</v>
      </c>
      <c r="J2937" s="96"/>
      <c r="K2937" s="77"/>
      <c r="L2937" s="101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53"/>
      <c r="F2938" s="154"/>
      <c r="G2938" s="117"/>
      <c r="H2938" s="295"/>
      <c r="I2938" s="103">
        <f t="shared" si="229"/>
        <v>0</v>
      </c>
      <c r="J2938" s="96"/>
      <c r="K2938" s="77"/>
      <c r="L2938" s="101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53"/>
      <c r="F2939" s="154"/>
      <c r="G2939" s="117"/>
      <c r="H2939" s="295"/>
      <c r="I2939" s="103">
        <f t="shared" si="229"/>
        <v>0</v>
      </c>
      <c r="J2939" s="96"/>
      <c r="K2939" s="77"/>
      <c r="L2939" s="101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53"/>
      <c r="F2940" s="154"/>
      <c r="G2940" s="117"/>
      <c r="H2940" s="295"/>
      <c r="I2940" s="103">
        <f t="shared" si="229"/>
        <v>0</v>
      </c>
      <c r="J2940" s="96"/>
      <c r="K2940" s="77"/>
      <c r="L2940" s="101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53"/>
      <c r="F2941" s="154"/>
      <c r="G2941" s="117"/>
      <c r="H2941" s="295"/>
      <c r="I2941" s="103">
        <f t="shared" si="229"/>
        <v>0</v>
      </c>
      <c r="J2941" s="96"/>
      <c r="K2941" s="77"/>
      <c r="L2941" s="101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53"/>
      <c r="F2942" s="154"/>
      <c r="G2942" s="117"/>
      <c r="H2942" s="295"/>
      <c r="I2942" s="103">
        <f t="shared" si="229"/>
        <v>0</v>
      </c>
      <c r="J2942" s="96"/>
      <c r="K2942" s="77"/>
      <c r="L2942" s="101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53"/>
      <c r="F2943" s="154"/>
      <c r="G2943" s="117"/>
      <c r="H2943" s="295"/>
      <c r="I2943" s="103">
        <f t="shared" si="229"/>
        <v>0</v>
      </c>
      <c r="J2943" s="96"/>
      <c r="K2943" s="77"/>
      <c r="L2943" s="101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53"/>
      <c r="F2944" s="154"/>
      <c r="G2944" s="117"/>
      <c r="H2944" s="295"/>
      <c r="I2944" s="103">
        <f t="shared" si="229"/>
        <v>0</v>
      </c>
      <c r="J2944" s="96"/>
      <c r="K2944" s="77"/>
      <c r="L2944" s="101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53"/>
      <c r="F2945" s="154"/>
      <c r="G2945" s="117"/>
      <c r="H2945" s="295"/>
      <c r="I2945" s="103">
        <f t="shared" si="229"/>
        <v>0</v>
      </c>
      <c r="J2945" s="96"/>
      <c r="K2945" s="77"/>
      <c r="L2945" s="101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53"/>
      <c r="F2946" s="154"/>
      <c r="G2946" s="117"/>
      <c r="H2946" s="295"/>
      <c r="I2946" s="103">
        <f t="shared" si="229"/>
        <v>0</v>
      </c>
      <c r="J2946" s="96"/>
      <c r="K2946" s="77"/>
      <c r="L2946" s="101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53"/>
      <c r="F2947" s="154"/>
      <c r="G2947" s="117"/>
      <c r="H2947" s="295"/>
      <c r="I2947" s="103">
        <f t="shared" si="229"/>
        <v>0</v>
      </c>
      <c r="J2947" s="96"/>
      <c r="K2947" s="77"/>
      <c r="L2947" s="101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53"/>
      <c r="F2948" s="154"/>
      <c r="G2948" s="117"/>
      <c r="H2948" s="295"/>
      <c r="I2948" s="103">
        <f t="shared" si="229"/>
        <v>0</v>
      </c>
      <c r="J2948" s="96"/>
      <c r="K2948" s="77"/>
      <c r="L2948" s="101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53"/>
      <c r="F2949" s="154"/>
      <c r="G2949" s="117"/>
      <c r="H2949" s="295"/>
      <c r="I2949" s="103">
        <f t="shared" si="229"/>
        <v>0</v>
      </c>
      <c r="J2949" s="96"/>
      <c r="K2949" s="77"/>
      <c r="L2949" s="101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53"/>
      <c r="F2950" s="154"/>
      <c r="G2950" s="117"/>
      <c r="H2950" s="295"/>
      <c r="I2950" s="103">
        <f t="shared" si="229"/>
        <v>0</v>
      </c>
      <c r="J2950" s="96"/>
      <c r="K2950" s="77"/>
      <c r="L2950" s="101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53"/>
      <c r="F2951" s="154"/>
      <c r="G2951" s="117"/>
      <c r="H2951" s="295"/>
      <c r="I2951" s="103">
        <f t="shared" si="229"/>
        <v>0</v>
      </c>
      <c r="J2951" s="96"/>
      <c r="K2951" s="77"/>
      <c r="L2951" s="101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53"/>
      <c r="F2952" s="154"/>
      <c r="G2952" s="117"/>
      <c r="H2952" s="295"/>
      <c r="I2952" s="103">
        <f t="shared" ref="I2952:I3000" si="234">IF(H2952="",0,IF(VLOOKUP(H2952,會計科目表,2,FALSE)="Y",VLOOKUP(H2952,會計科目表,3,FALSE),"●此項目尚未啟用"))</f>
        <v>0</v>
      </c>
      <c r="J2952" s="96"/>
      <c r="K2952" s="77"/>
      <c r="L2952" s="101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53"/>
      <c r="F2953" s="154"/>
      <c r="G2953" s="117"/>
      <c r="H2953" s="295"/>
      <c r="I2953" s="103">
        <f t="shared" si="234"/>
        <v>0</v>
      </c>
      <c r="J2953" s="96"/>
      <c r="K2953" s="77"/>
      <c r="L2953" s="101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53"/>
      <c r="F2954" s="154"/>
      <c r="G2954" s="117"/>
      <c r="H2954" s="295"/>
      <c r="I2954" s="103">
        <f t="shared" si="234"/>
        <v>0</v>
      </c>
      <c r="J2954" s="96"/>
      <c r="K2954" s="77"/>
      <c r="L2954" s="101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53"/>
      <c r="F2955" s="154"/>
      <c r="G2955" s="117"/>
      <c r="H2955" s="295"/>
      <c r="I2955" s="103">
        <f t="shared" si="234"/>
        <v>0</v>
      </c>
      <c r="J2955" s="96"/>
      <c r="K2955" s="77"/>
      <c r="L2955" s="101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53"/>
      <c r="F2956" s="154"/>
      <c r="G2956" s="117"/>
      <c r="H2956" s="295"/>
      <c r="I2956" s="103">
        <f t="shared" si="234"/>
        <v>0</v>
      </c>
      <c r="J2956" s="96"/>
      <c r="K2956" s="77"/>
      <c r="L2956" s="101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53"/>
      <c r="F2957" s="154"/>
      <c r="G2957" s="117"/>
      <c r="H2957" s="295"/>
      <c r="I2957" s="103">
        <f t="shared" si="234"/>
        <v>0</v>
      </c>
      <c r="J2957" s="96"/>
      <c r="K2957" s="77"/>
      <c r="L2957" s="101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53"/>
      <c r="F2958" s="154"/>
      <c r="G2958" s="117"/>
      <c r="H2958" s="295"/>
      <c r="I2958" s="103">
        <f t="shared" si="234"/>
        <v>0</v>
      </c>
      <c r="J2958" s="96"/>
      <c r="K2958" s="77"/>
      <c r="L2958" s="101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53"/>
      <c r="F2959" s="154"/>
      <c r="G2959" s="117"/>
      <c r="H2959" s="295"/>
      <c r="I2959" s="103">
        <f t="shared" si="234"/>
        <v>0</v>
      </c>
      <c r="J2959" s="96"/>
      <c r="K2959" s="77"/>
      <c r="L2959" s="101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53"/>
      <c r="F2960" s="154"/>
      <c r="G2960" s="117"/>
      <c r="H2960" s="295"/>
      <c r="I2960" s="103">
        <f t="shared" si="234"/>
        <v>0</v>
      </c>
      <c r="J2960" s="96"/>
      <c r="K2960" s="77"/>
      <c r="L2960" s="101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53"/>
      <c r="F2961" s="154"/>
      <c r="G2961" s="117"/>
      <c r="H2961" s="295"/>
      <c r="I2961" s="103">
        <f t="shared" si="234"/>
        <v>0</v>
      </c>
      <c r="J2961" s="96"/>
      <c r="K2961" s="77"/>
      <c r="L2961" s="101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53"/>
      <c r="F2962" s="154"/>
      <c r="G2962" s="117"/>
      <c r="H2962" s="295"/>
      <c r="I2962" s="103">
        <f t="shared" si="234"/>
        <v>0</v>
      </c>
      <c r="J2962" s="96"/>
      <c r="K2962" s="77"/>
      <c r="L2962" s="101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53"/>
      <c r="F2963" s="154"/>
      <c r="G2963" s="117"/>
      <c r="H2963" s="295"/>
      <c r="I2963" s="103">
        <f t="shared" si="234"/>
        <v>0</v>
      </c>
      <c r="J2963" s="96"/>
      <c r="K2963" s="77"/>
      <c r="L2963" s="101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53"/>
      <c r="F2964" s="154"/>
      <c r="G2964" s="117"/>
      <c r="H2964" s="295"/>
      <c r="I2964" s="103">
        <f t="shared" si="234"/>
        <v>0</v>
      </c>
      <c r="J2964" s="96"/>
      <c r="K2964" s="77"/>
      <c r="L2964" s="101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53"/>
      <c r="F2965" s="154"/>
      <c r="G2965" s="117"/>
      <c r="H2965" s="295"/>
      <c r="I2965" s="103">
        <f t="shared" si="234"/>
        <v>0</v>
      </c>
      <c r="J2965" s="96"/>
      <c r="K2965" s="77"/>
      <c r="L2965" s="101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53"/>
      <c r="F2966" s="154"/>
      <c r="G2966" s="117"/>
      <c r="H2966" s="295"/>
      <c r="I2966" s="103">
        <f t="shared" si="234"/>
        <v>0</v>
      </c>
      <c r="J2966" s="96"/>
      <c r="K2966" s="77"/>
      <c r="L2966" s="101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53"/>
      <c r="F2967" s="154"/>
      <c r="G2967" s="117"/>
      <c r="H2967" s="295"/>
      <c r="I2967" s="103">
        <f t="shared" si="234"/>
        <v>0</v>
      </c>
      <c r="J2967" s="96"/>
      <c r="K2967" s="77"/>
      <c r="L2967" s="101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53"/>
      <c r="F2968" s="154"/>
      <c r="G2968" s="117"/>
      <c r="H2968" s="295"/>
      <c r="I2968" s="103">
        <f t="shared" si="234"/>
        <v>0</v>
      </c>
      <c r="J2968" s="96"/>
      <c r="K2968" s="77"/>
      <c r="L2968" s="101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53"/>
      <c r="F2969" s="154"/>
      <c r="G2969" s="117"/>
      <c r="H2969" s="295"/>
      <c r="I2969" s="103">
        <f t="shared" si="234"/>
        <v>0</v>
      </c>
      <c r="J2969" s="96"/>
      <c r="K2969" s="77"/>
      <c r="L2969" s="101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53"/>
      <c r="F2970" s="154"/>
      <c r="G2970" s="117"/>
      <c r="H2970" s="295"/>
      <c r="I2970" s="103">
        <f t="shared" si="234"/>
        <v>0</v>
      </c>
      <c r="J2970" s="96"/>
      <c r="K2970" s="77"/>
      <c r="L2970" s="101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53"/>
      <c r="F2971" s="154"/>
      <c r="G2971" s="117"/>
      <c r="H2971" s="295"/>
      <c r="I2971" s="103">
        <f t="shared" si="234"/>
        <v>0</v>
      </c>
      <c r="J2971" s="96"/>
      <c r="K2971" s="77"/>
      <c r="L2971" s="101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53"/>
      <c r="F2972" s="154"/>
      <c r="G2972" s="117"/>
      <c r="H2972" s="295"/>
      <c r="I2972" s="103">
        <f t="shared" si="234"/>
        <v>0</v>
      </c>
      <c r="J2972" s="96"/>
      <c r="K2972" s="77"/>
      <c r="L2972" s="101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53"/>
      <c r="F2973" s="154"/>
      <c r="G2973" s="117"/>
      <c r="H2973" s="295"/>
      <c r="I2973" s="103">
        <f t="shared" si="234"/>
        <v>0</v>
      </c>
      <c r="J2973" s="96"/>
      <c r="K2973" s="77"/>
      <c r="L2973" s="101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53"/>
      <c r="F2974" s="154"/>
      <c r="G2974" s="117"/>
      <c r="H2974" s="295"/>
      <c r="I2974" s="103">
        <f t="shared" si="234"/>
        <v>0</v>
      </c>
      <c r="J2974" s="96"/>
      <c r="K2974" s="77"/>
      <c r="L2974" s="101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53"/>
      <c r="F2975" s="154"/>
      <c r="G2975" s="117"/>
      <c r="H2975" s="295"/>
      <c r="I2975" s="103">
        <f t="shared" si="234"/>
        <v>0</v>
      </c>
      <c r="J2975" s="96"/>
      <c r="K2975" s="77"/>
      <c r="L2975" s="101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53"/>
      <c r="F2976" s="154"/>
      <c r="G2976" s="117"/>
      <c r="H2976" s="295"/>
      <c r="I2976" s="103">
        <f t="shared" si="234"/>
        <v>0</v>
      </c>
      <c r="J2976" s="96"/>
      <c r="K2976" s="77"/>
      <c r="L2976" s="101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53"/>
      <c r="F2977" s="154"/>
      <c r="G2977" s="117"/>
      <c r="H2977" s="295"/>
      <c r="I2977" s="103">
        <f t="shared" si="234"/>
        <v>0</v>
      </c>
      <c r="J2977" s="96"/>
      <c r="K2977" s="77"/>
      <c r="L2977" s="101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53"/>
      <c r="F2978" s="154"/>
      <c r="G2978" s="117"/>
      <c r="H2978" s="295"/>
      <c r="I2978" s="103">
        <f t="shared" si="234"/>
        <v>0</v>
      </c>
      <c r="J2978" s="96"/>
      <c r="K2978" s="77"/>
      <c r="L2978" s="101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53"/>
      <c r="F2979" s="154"/>
      <c r="G2979" s="117"/>
      <c r="H2979" s="295"/>
      <c r="I2979" s="103">
        <f t="shared" si="234"/>
        <v>0</v>
      </c>
      <c r="J2979" s="96"/>
      <c r="K2979" s="77"/>
      <c r="L2979" s="101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53"/>
      <c r="F2980" s="154"/>
      <c r="G2980" s="117"/>
      <c r="H2980" s="295"/>
      <c r="I2980" s="103">
        <f t="shared" si="234"/>
        <v>0</v>
      </c>
      <c r="J2980" s="96"/>
      <c r="K2980" s="77"/>
      <c r="L2980" s="101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53"/>
      <c r="F2981" s="154"/>
      <c r="G2981" s="117"/>
      <c r="H2981" s="295"/>
      <c r="I2981" s="103">
        <f t="shared" si="234"/>
        <v>0</v>
      </c>
      <c r="J2981" s="96"/>
      <c r="K2981" s="77"/>
      <c r="L2981" s="101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53"/>
      <c r="F2982" s="154"/>
      <c r="G2982" s="117"/>
      <c r="H2982" s="295"/>
      <c r="I2982" s="103">
        <f t="shared" si="234"/>
        <v>0</v>
      </c>
      <c r="J2982" s="96"/>
      <c r="K2982" s="77"/>
      <c r="L2982" s="101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53"/>
      <c r="F2983" s="154"/>
      <c r="G2983" s="117"/>
      <c r="H2983" s="295"/>
      <c r="I2983" s="103">
        <f t="shared" si="234"/>
        <v>0</v>
      </c>
      <c r="J2983" s="96"/>
      <c r="K2983" s="77"/>
      <c r="L2983" s="101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53"/>
      <c r="F2984" s="154"/>
      <c r="G2984" s="117"/>
      <c r="H2984" s="295"/>
      <c r="I2984" s="103">
        <f t="shared" si="234"/>
        <v>0</v>
      </c>
      <c r="J2984" s="96"/>
      <c r="K2984" s="77"/>
      <c r="L2984" s="101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53"/>
      <c r="F2985" s="154"/>
      <c r="G2985" s="117"/>
      <c r="H2985" s="295"/>
      <c r="I2985" s="103">
        <f t="shared" si="234"/>
        <v>0</v>
      </c>
      <c r="J2985" s="96"/>
      <c r="K2985" s="77"/>
      <c r="L2985" s="101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53"/>
      <c r="F2986" s="154"/>
      <c r="G2986" s="117"/>
      <c r="H2986" s="295"/>
      <c r="I2986" s="103">
        <f t="shared" si="234"/>
        <v>0</v>
      </c>
      <c r="J2986" s="96"/>
      <c r="K2986" s="77"/>
      <c r="L2986" s="101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53"/>
      <c r="F2987" s="154"/>
      <c r="G2987" s="117"/>
      <c r="H2987" s="295"/>
      <c r="I2987" s="103">
        <f t="shared" si="234"/>
        <v>0</v>
      </c>
      <c r="J2987" s="96"/>
      <c r="K2987" s="77"/>
      <c r="L2987" s="101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53"/>
      <c r="F2988" s="154"/>
      <c r="G2988" s="117"/>
      <c r="H2988" s="295"/>
      <c r="I2988" s="103">
        <f t="shared" si="234"/>
        <v>0</v>
      </c>
      <c r="J2988" s="96"/>
      <c r="K2988" s="77"/>
      <c r="L2988" s="101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53"/>
      <c r="F2989" s="154"/>
      <c r="G2989" s="117"/>
      <c r="H2989" s="295"/>
      <c r="I2989" s="103">
        <f t="shared" si="234"/>
        <v>0</v>
      </c>
      <c r="J2989" s="96"/>
      <c r="K2989" s="77"/>
      <c r="L2989" s="101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53"/>
      <c r="F2990" s="154"/>
      <c r="G2990" s="117"/>
      <c r="H2990" s="295"/>
      <c r="I2990" s="103">
        <f t="shared" si="234"/>
        <v>0</v>
      </c>
      <c r="J2990" s="96"/>
      <c r="K2990" s="77"/>
      <c r="L2990" s="101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53"/>
      <c r="F2991" s="154"/>
      <c r="G2991" s="117"/>
      <c r="H2991" s="295"/>
      <c r="I2991" s="103">
        <f t="shared" si="234"/>
        <v>0</v>
      </c>
      <c r="J2991" s="96"/>
      <c r="K2991" s="77"/>
      <c r="L2991" s="101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53"/>
      <c r="F2992" s="154"/>
      <c r="G2992" s="117"/>
      <c r="H2992" s="295"/>
      <c r="I2992" s="103">
        <f t="shared" si="234"/>
        <v>0</v>
      </c>
      <c r="J2992" s="96"/>
      <c r="K2992" s="77"/>
      <c r="L2992" s="101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53"/>
      <c r="F2993" s="154"/>
      <c r="G2993" s="117"/>
      <c r="H2993" s="295"/>
      <c r="I2993" s="103">
        <f t="shared" si="234"/>
        <v>0</v>
      </c>
      <c r="J2993" s="96"/>
      <c r="K2993" s="77"/>
      <c r="L2993" s="101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53"/>
      <c r="F2994" s="154"/>
      <c r="G2994" s="117"/>
      <c r="H2994" s="295"/>
      <c r="I2994" s="103">
        <f t="shared" si="234"/>
        <v>0</v>
      </c>
      <c r="J2994" s="96"/>
      <c r="K2994" s="77"/>
      <c r="L2994" s="101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53"/>
      <c r="F2995" s="154"/>
      <c r="G2995" s="117"/>
      <c r="H2995" s="295"/>
      <c r="I2995" s="103">
        <f t="shared" si="234"/>
        <v>0</v>
      </c>
      <c r="J2995" s="96"/>
      <c r="K2995" s="77"/>
      <c r="L2995" s="101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53"/>
      <c r="F2996" s="154"/>
      <c r="G2996" s="117"/>
      <c r="H2996" s="295"/>
      <c r="I2996" s="103">
        <f t="shared" si="234"/>
        <v>0</v>
      </c>
      <c r="J2996" s="96"/>
      <c r="K2996" s="77"/>
      <c r="L2996" s="101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53"/>
      <c r="F2997" s="154"/>
      <c r="G2997" s="117"/>
      <c r="H2997" s="295"/>
      <c r="I2997" s="103">
        <f t="shared" si="234"/>
        <v>0</v>
      </c>
      <c r="J2997" s="96"/>
      <c r="K2997" s="77"/>
      <c r="L2997" s="101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53"/>
      <c r="F2998" s="154"/>
      <c r="G2998" s="117"/>
      <c r="H2998" s="295"/>
      <c r="I2998" s="103">
        <f t="shared" si="234"/>
        <v>0</v>
      </c>
      <c r="J2998" s="96"/>
      <c r="K2998" s="77"/>
      <c r="L2998" s="101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53"/>
      <c r="F2999" s="154"/>
      <c r="G2999" s="117"/>
      <c r="H2999" s="295"/>
      <c r="I2999" s="103">
        <f t="shared" si="234"/>
        <v>0</v>
      </c>
      <c r="J2999" s="96"/>
      <c r="K2999" s="77"/>
      <c r="L2999" s="101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53"/>
      <c r="F3000" s="154"/>
      <c r="G3000" s="117"/>
      <c r="H3000" s="295"/>
      <c r="I3000" s="103">
        <f t="shared" si="234"/>
        <v>0</v>
      </c>
      <c r="J3000" s="96"/>
      <c r="K3000" s="77"/>
      <c r="L3000" s="101"/>
    </row>
    <row r="3002" spans="1:12" x14ac:dyDescent="0.4">
      <c r="I3002" s="115" t="s">
        <v>48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33" priority="1">
      <formula>H7&gt;0</formula>
    </cfRule>
  </conditionalFormatting>
  <conditionalFormatting sqref="F7:F3004">
    <cfRule type="expression" dxfId="32" priority="2">
      <formula>H7&gt;0</formula>
    </cfRule>
  </conditionalFormatting>
  <conditionalFormatting sqref="H7:H3004">
    <cfRule type="expression" dxfId="31" priority="3">
      <formula>H7&gt;0</formula>
    </cfRule>
  </conditionalFormatting>
  <conditionalFormatting sqref="I7:I3004">
    <cfRule type="expression" dxfId="30" priority="4">
      <formula>H7</formula>
    </cfRule>
  </conditionalFormatting>
  <conditionalFormatting sqref="J7:J3004">
    <cfRule type="expression" dxfId="29" priority="5">
      <formula>H7&gt;0</formula>
    </cfRule>
  </conditionalFormatting>
  <conditionalFormatting sqref="K7:K3004">
    <cfRule type="expression" dxfId="28" priority="6">
      <formula>H7&gt;0</formula>
    </cfRule>
  </conditionalFormatting>
  <conditionalFormatting sqref="L7:L3004">
    <cfRule type="expression" dxfId="27" priority="7">
      <formula>H7&gt;0</formula>
    </cfRule>
  </conditionalFormatting>
  <conditionalFormatting sqref="G7:G3004">
    <cfRule type="expression" dxfId="26" priority="8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66" customFormat="1" ht="17" customHeight="1" x14ac:dyDescent="0.4">
      <c r="A1" s="261" t="str">
        <f ca="1">日記簿!E1</f>
        <v/>
      </c>
      <c r="C1" s="275"/>
      <c r="D1" s="276" t="s">
        <v>50</v>
      </c>
      <c r="E1" s="277">
        <f>IF(F3=0,0,MATCH(F3,傳票編號,0))</f>
        <v>0</v>
      </c>
      <c r="F1" s="276" t="s">
        <v>51</v>
      </c>
      <c r="G1" s="277">
        <f>IF(F3=0,0,COUNTIF(傳票編號,F3))</f>
        <v>0</v>
      </c>
      <c r="H1" s="278"/>
      <c r="I1" s="278"/>
    </row>
    <row r="2" spans="1:9" ht="25" x14ac:dyDescent="0.55000000000000004">
      <c r="B2" s="6"/>
      <c r="C2" s="35"/>
      <c r="D2" s="3" t="str">
        <f>公司名稱</f>
        <v>財團法人ＯＯ基金會</v>
      </c>
    </row>
    <row r="3" spans="1:9" ht="21.5" x14ac:dyDescent="0.45">
      <c r="B3" s="6"/>
      <c r="C3" s="6"/>
      <c r="D3" s="133" t="s">
        <v>8</v>
      </c>
      <c r="E3" s="36" t="s">
        <v>11</v>
      </c>
      <c r="F3" s="179">
        <v>0</v>
      </c>
      <c r="H3" s="116"/>
    </row>
    <row r="4" spans="1:9" x14ac:dyDescent="0.4">
      <c r="B4" s="336" t="str">
        <f ca="1">IF(F3=0,"",INDIRECT(ADDRESS(E1,7,1,1,"日記簿")))</f>
        <v/>
      </c>
      <c r="C4" s="336"/>
      <c r="D4" s="155" t="str">
        <f ca="1">IF(F3=0,"",INDIRECT(ADDRESS(E1,4,1,1,"日記簿")))</f>
        <v/>
      </c>
      <c r="E4" s="218"/>
      <c r="F4" s="218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28" t="s">
        <v>146</v>
      </c>
      <c r="C6" s="229" t="s">
        <v>147</v>
      </c>
      <c r="D6" s="230" t="s">
        <v>10</v>
      </c>
      <c r="E6" s="231" t="s">
        <v>3</v>
      </c>
      <c r="F6" s="232" t="s">
        <v>4</v>
      </c>
    </row>
    <row r="7" spans="1:9" ht="26" customHeight="1" x14ac:dyDescent="0.4">
      <c r="B7" s="224">
        <f ca="1">IF(傳票列數&gt;=1,INDIRECT(ADDRESS(傳票起始列,8,1,1,"日記簿")),0)</f>
        <v>0</v>
      </c>
      <c r="C7" s="296">
        <f ca="1">IF(傳票列數&gt;=1,INDIRECT(ADDRESS(傳票起始列,9,1,1,"日記簿")),0)</f>
        <v>0</v>
      </c>
      <c r="D7" s="225">
        <f ca="1">IF(傳票列數&gt;=1,INDIRECT(ADDRESS(傳票起始列,10,1,1,"日記簿")),0)</f>
        <v>0</v>
      </c>
      <c r="E7" s="226" t="str">
        <f ca="1">IF(傳票列數&gt;=1,INDIRECT(ADDRESS(傳票起始列,11,1,1,"日記簿")),"")</f>
        <v/>
      </c>
      <c r="F7" s="227" t="str">
        <f ca="1">IF(傳票列數&gt;=1,INDIRECT(ADDRESS(傳票起始列,12,1,1,"日記簿")),"")</f>
        <v/>
      </c>
    </row>
    <row r="8" spans="1:9" ht="26" customHeight="1" x14ac:dyDescent="0.4">
      <c r="B8" s="219">
        <f ca="1">IF(傳票列數&gt;=2,INDIRECT(ADDRESS(傳票起始列+1,8,1,1,"日記簿")),0)</f>
        <v>0</v>
      </c>
      <c r="C8" s="297">
        <f ca="1">IF(傳票列數&gt;=2,INDIRECT(ADDRESS(傳票起始列+1,9,1,1,"日記簿")),0)</f>
        <v>0</v>
      </c>
      <c r="D8" s="221">
        <f ca="1">IF(傳票列數&gt;=2,INDIRECT(ADDRESS(傳票起始列+1,10,1,1,"日記簿")),0)</f>
        <v>0</v>
      </c>
      <c r="E8" s="222" t="str">
        <f ca="1">IF(傳票列數&gt;=2,INDIRECT(ADDRESS(傳票起始列+1,11,1,1,"日記簿")),"")</f>
        <v/>
      </c>
      <c r="F8" s="223" t="str">
        <f ca="1">IF(傳票列數&gt;=2,INDIRECT(ADDRESS(傳票起始列+1,12,1,1,"日記簿")),"")</f>
        <v/>
      </c>
    </row>
    <row r="9" spans="1:9" ht="26" customHeight="1" x14ac:dyDescent="0.4">
      <c r="B9" s="219">
        <f ca="1">IF(傳票列數&gt;=3,INDIRECT(ADDRESS(傳票起始列+2,8,1,1,"日記簿")),0)</f>
        <v>0</v>
      </c>
      <c r="C9" s="297">
        <f ca="1">IF(傳票列數&gt;=3,INDIRECT(ADDRESS(傳票起始列+2,9,1,1,"日記簿")),0)</f>
        <v>0</v>
      </c>
      <c r="D9" s="221">
        <f ca="1">IF(傳票列數&gt;=3,INDIRECT(ADDRESS(傳票起始列+2,10,1,1,"日記簿")),0)</f>
        <v>0</v>
      </c>
      <c r="E9" s="222" t="str">
        <f ca="1">IF(傳票列數&gt;=3,INDIRECT(ADDRESS(傳票起始列+2,11,1,1,"日記簿")),"")</f>
        <v/>
      </c>
      <c r="F9" s="223" t="str">
        <f ca="1">IF(傳票列數&gt;=3,INDIRECT(ADDRESS(傳票起始列+2,12,1,1,"日記簿")),"")</f>
        <v/>
      </c>
    </row>
    <row r="10" spans="1:9" ht="26" customHeight="1" x14ac:dyDescent="0.4">
      <c r="B10" s="219">
        <f ca="1">IF(傳票列數&gt;=4,INDIRECT(ADDRESS(傳票起始列+3,8,1,1,"日記簿")),0)</f>
        <v>0</v>
      </c>
      <c r="C10" s="297">
        <f ca="1">IF(傳票列數&gt;=4,INDIRECT(ADDRESS(傳票起始列+3,9,1,1,"日記簿")),0)</f>
        <v>0</v>
      </c>
      <c r="D10" s="221">
        <f ca="1">IF(傳票列數&gt;=4,INDIRECT(ADDRESS(傳票起始列+3,10,1,1,"日記簿")),0)</f>
        <v>0</v>
      </c>
      <c r="E10" s="222" t="str">
        <f ca="1">IF(傳票列數&gt;=4,INDIRECT(ADDRESS(傳票起始列+3,11,1,1,"日記簿")),"")</f>
        <v/>
      </c>
      <c r="F10" s="223" t="str">
        <f ca="1">IF(傳票列數&gt;=4,INDIRECT(ADDRESS(傳票起始列+3,12,1,1,"日記簿")),"")</f>
        <v/>
      </c>
    </row>
    <row r="11" spans="1:9" ht="26" customHeight="1" x14ac:dyDescent="0.4">
      <c r="B11" s="219">
        <f ca="1">IF(傳票列數&gt;=5,INDIRECT(ADDRESS(傳票起始列+4,8,1,1,"日記簿")),0)</f>
        <v>0</v>
      </c>
      <c r="C11" s="297">
        <f ca="1">IF(傳票列數&gt;=5,INDIRECT(ADDRESS(傳票起始列+4,9,1,1,"日記簿")),0)</f>
        <v>0</v>
      </c>
      <c r="D11" s="221">
        <f ca="1">IF(傳票列數&gt;=5,INDIRECT(ADDRESS(傳票起始列+4,10,1,1,"日記簿")),0)</f>
        <v>0</v>
      </c>
      <c r="E11" s="222" t="str">
        <f ca="1">IF(傳票列數&gt;=5,INDIRECT(ADDRESS(傳票起始列+4,11,1,1,"日記簿")),"")</f>
        <v/>
      </c>
      <c r="F11" s="223" t="str">
        <f ca="1">IF(傳票列數&gt;=5,INDIRECT(ADDRESS(傳票起始列+4,12,1,1,"日記簿")),"")</f>
        <v/>
      </c>
    </row>
    <row r="12" spans="1:9" ht="26" customHeight="1" x14ac:dyDescent="0.4">
      <c r="B12" s="219">
        <f ca="1">IF(傳票列數&gt;=6,INDIRECT(ADDRESS(傳票起始列+5,8,1,1,"日記簿")),0)</f>
        <v>0</v>
      </c>
      <c r="C12" s="297">
        <f ca="1">IF(傳票列數&gt;=6,INDIRECT(ADDRESS(傳票起始列+5,9,1,1,"日記簿")),0)</f>
        <v>0</v>
      </c>
      <c r="D12" s="221">
        <f ca="1">IF(傳票列數&gt;=6,INDIRECT(ADDRESS(傳票起始列+5,10,1,1,"日記簿")),0)</f>
        <v>0</v>
      </c>
      <c r="E12" s="222" t="str">
        <f ca="1">IF(傳票列數&gt;=6,INDIRECT(ADDRESS(傳票起始列+5,11,1,1,"日記簿")),"")</f>
        <v/>
      </c>
      <c r="F12" s="223" t="str">
        <f ca="1">IF(傳票列數&gt;=6,INDIRECT(ADDRESS(傳票起始列+5,12,1,1,"日記簿")),"")</f>
        <v/>
      </c>
    </row>
    <row r="13" spans="1:9" ht="26" customHeight="1" x14ac:dyDescent="0.4">
      <c r="B13" s="219">
        <f ca="1">IF(傳票列數&gt;=7,INDIRECT(ADDRESS(傳票起始列+6,8,1,1,"日記簿")),0)</f>
        <v>0</v>
      </c>
      <c r="C13" s="297">
        <f ca="1">IF(傳票列數&gt;=7,INDIRECT(ADDRESS(傳票起始列+6,9,1,1,"日記簿")),0)</f>
        <v>0</v>
      </c>
      <c r="D13" s="221">
        <f ca="1">IF(傳票列數&gt;=7,INDIRECT(ADDRESS(傳票起始列+6,10,1,1,"日記簿")),0)</f>
        <v>0</v>
      </c>
      <c r="E13" s="222" t="str">
        <f ca="1">IF(傳票列數&gt;=7,INDIRECT(ADDRESS(傳票起始列+6,11,1,1,"日記簿")),"")</f>
        <v/>
      </c>
      <c r="F13" s="223" t="str">
        <f ca="1">IF(傳票列數&gt;=7,INDIRECT(ADDRESS(傳票起始列+6,12,1,1,"日記簿")),"")</f>
        <v/>
      </c>
    </row>
    <row r="14" spans="1:9" ht="26" customHeight="1" x14ac:dyDescent="0.4">
      <c r="B14" s="219">
        <f ca="1">IF(傳票列數&gt;=8,INDIRECT(ADDRESS(傳票起始列+7,8,1,1,"日記簿")),0)</f>
        <v>0</v>
      </c>
      <c r="C14" s="297">
        <f ca="1">IF(傳票列數&gt;=8,INDIRECT(ADDRESS(傳票起始列+7,9,1,1,"日記簿")),0)</f>
        <v>0</v>
      </c>
      <c r="D14" s="221">
        <f ca="1">IF(傳票列數&gt;=8,INDIRECT(ADDRESS(傳票起始列+7,10,1,1,"日記簿")),0)</f>
        <v>0</v>
      </c>
      <c r="E14" s="222" t="str">
        <f ca="1">IF(傳票列數&gt;=8,INDIRECT(ADDRESS(傳票起始列+7,11,1,1,"日記簿")),"")</f>
        <v/>
      </c>
      <c r="F14" s="223" t="str">
        <f ca="1">IF(傳票列數&gt;=8,INDIRECT(ADDRESS(傳票起始列+7,12,1,1,"日記簿")),"")</f>
        <v/>
      </c>
    </row>
    <row r="15" spans="1:9" ht="26" customHeight="1" x14ac:dyDescent="0.4">
      <c r="B15" s="219">
        <f ca="1">IF(傳票列數&gt;=9,INDIRECT(ADDRESS(傳票起始列+8,8,1,1,"日記簿")),0)</f>
        <v>0</v>
      </c>
      <c r="C15" s="297">
        <f ca="1">IF(傳票列數&gt;=9,INDIRECT(ADDRESS(傳票起始列+8,9,1,1,"日記簿")),0)</f>
        <v>0</v>
      </c>
      <c r="D15" s="221">
        <f ca="1">IF(傳票列數&gt;=9,INDIRECT(ADDRESS(傳票起始列+8,10,1,1,"日記簿")),0)</f>
        <v>0</v>
      </c>
      <c r="E15" s="222" t="str">
        <f ca="1">IF(傳票列數&gt;=9,INDIRECT(ADDRESS(傳票起始列+8,11,1,1,"日記簿")),"")</f>
        <v/>
      </c>
      <c r="F15" s="223" t="str">
        <f ca="1">IF(傳票列數&gt;=9,INDIRECT(ADDRESS(傳票起始列+8,12,1,1,"日記簿")),"")</f>
        <v/>
      </c>
    </row>
    <row r="16" spans="1:9" ht="26" customHeight="1" thickBot="1" x14ac:dyDescent="0.45">
      <c r="B16" s="219">
        <f ca="1">IF(傳票列數&gt;=10,INDIRECT(ADDRESS(傳票起始列+9,8,1,1,"日記簿")),0)</f>
        <v>0</v>
      </c>
      <c r="C16" s="297">
        <f ca="1">IF(傳票列數&gt;=10,INDIRECT(ADDRESS(傳票起始列+9,9,1,1,"日記簿")),0)</f>
        <v>0</v>
      </c>
      <c r="D16" s="221">
        <f ca="1">IF(傳票列數&gt;=10,INDIRECT(ADDRESS(傳票起始列+9,10,1,1,"日記簿")),0)</f>
        <v>0</v>
      </c>
      <c r="E16" s="222" t="str">
        <f ca="1">IF(傳票列數&gt;=10,INDIRECT(ADDRESS(傳票起始列+9,11,1,1,"日記簿")),"")</f>
        <v/>
      </c>
      <c r="F16" s="223" t="str">
        <f ca="1">IF(傳票列數&gt;=10,INDIRECT(ADDRESS(傳票起始列+9,12,1,1,"日記簿")),"")</f>
        <v/>
      </c>
    </row>
    <row r="17" spans="2:6" ht="25" hidden="1" customHeight="1" x14ac:dyDescent="0.4">
      <c r="B17" s="219">
        <f ca="1">IF(傳票列數&gt;=11,INDIRECT(ADDRESS(傳票起始列+10,8,1,1,"日記簿")),0)</f>
        <v>0</v>
      </c>
      <c r="C17" s="220">
        <f ca="1">IF(傳票列數&gt;=11,INDIRECT(ADDRESS(傳票起始列+10,9,1,1,"日記簿")),0)</f>
        <v>0</v>
      </c>
      <c r="D17" s="221">
        <f ca="1">IF(傳票列數&gt;=11,INDIRECT(ADDRESS(傳票起始列+10,10,1,1,"日記簿")),0)</f>
        <v>0</v>
      </c>
      <c r="E17" s="222" t="str">
        <f ca="1">IF(傳票列數&gt;=11,INDIRECT(ADDRESS(傳票起始列+10,11,1,1,"日記簿")),"")</f>
        <v/>
      </c>
      <c r="F17" s="223" t="str">
        <f ca="1">IF(傳票列數&gt;=11,INDIRECT(ADDRESS(傳票起始列+10,12,1,1,"日記簿")),"")</f>
        <v/>
      </c>
    </row>
    <row r="18" spans="2:6" ht="25" hidden="1" customHeight="1" x14ac:dyDescent="0.4">
      <c r="B18" s="219">
        <f ca="1">IF(傳票列數&gt;=12,INDIRECT(ADDRESS(傳票起始列+11,8,1,1,"日記簿")),0)</f>
        <v>0</v>
      </c>
      <c r="C18" s="220">
        <f ca="1">IF(傳票列數&gt;=12,INDIRECT(ADDRESS(傳票起始列+11,9,1,1,"日記簿")),0)</f>
        <v>0</v>
      </c>
      <c r="D18" s="221">
        <f ca="1">IF(傳票列數&gt;=12,INDIRECT(ADDRESS(傳票起始列+11,10,1,1,"日記簿")),0)</f>
        <v>0</v>
      </c>
      <c r="E18" s="222" t="str">
        <f ca="1">IF(傳票列數&gt;=12,INDIRECT(ADDRESS(傳票起始列+11,11,1,1,"日記簿")),"")</f>
        <v/>
      </c>
      <c r="F18" s="223" t="str">
        <f ca="1">IF(傳票列數&gt;=12,INDIRECT(ADDRESS(傳票起始列+11,12,1,1,"日記簿")),"")</f>
        <v/>
      </c>
    </row>
    <row r="19" spans="2:6" ht="25" hidden="1" customHeight="1" x14ac:dyDescent="0.4">
      <c r="B19" s="219">
        <f ca="1">IF(傳票列數&gt;=13,INDIRECT(ADDRESS(傳票起始列+12,8,1,1,"日記簿")),0)</f>
        <v>0</v>
      </c>
      <c r="C19" s="220">
        <f ca="1">IF(傳票列數&gt;=13,INDIRECT(ADDRESS(傳票起始列+12,9,1,1,"日記簿")),0)</f>
        <v>0</v>
      </c>
      <c r="D19" s="221">
        <f ca="1">IF(傳票列數&gt;=13,INDIRECT(ADDRESS(傳票起始列+12,10,1,1,"日記簿")),0)</f>
        <v>0</v>
      </c>
      <c r="E19" s="222" t="str">
        <f ca="1">IF(傳票列數&gt;=13,INDIRECT(ADDRESS(傳票起始列+12,11,1,1,"日記簿")),"")</f>
        <v/>
      </c>
      <c r="F19" s="223" t="str">
        <f ca="1">IF(傳票列數&gt;=13,INDIRECT(ADDRESS(傳票起始列+12,12,1,1,"日記簿")),"")</f>
        <v/>
      </c>
    </row>
    <row r="20" spans="2:6" ht="25" hidden="1" customHeight="1" x14ac:dyDescent="0.4">
      <c r="B20" s="219">
        <f ca="1">IF(傳票列數&gt;=14,INDIRECT(ADDRESS(傳票起始列+13,8,1,1,"日記簿")),0)</f>
        <v>0</v>
      </c>
      <c r="C20" s="220">
        <f ca="1">IF(傳票列數&gt;=14,INDIRECT(ADDRESS(傳票起始列+13,9,1,1,"日記簿")),0)</f>
        <v>0</v>
      </c>
      <c r="D20" s="221">
        <f ca="1">IF(傳票列數&gt;=14,INDIRECT(ADDRESS(傳票起始列+13,10,1,1,"日記簿")),0)</f>
        <v>0</v>
      </c>
      <c r="E20" s="222" t="str">
        <f ca="1">IF(傳票列數&gt;=14,INDIRECT(ADDRESS(傳票起始列+13,11,1,1,"日記簿")),"")</f>
        <v/>
      </c>
      <c r="F20" s="223" t="str">
        <f ca="1">IF(傳票列數&gt;=14,INDIRECT(ADDRESS(傳票起始列+13,12,1,1,"日記簿")),"")</f>
        <v/>
      </c>
    </row>
    <row r="21" spans="2:6" ht="25" hidden="1" customHeight="1" x14ac:dyDescent="0.4">
      <c r="B21" s="219">
        <f ca="1">IF(傳票列數&gt;=15,INDIRECT(ADDRESS(傳票起始列+14,8,1,1,"日記簿")),0)</f>
        <v>0</v>
      </c>
      <c r="C21" s="220">
        <f ca="1">IF(傳票列數&gt;=15,INDIRECT(ADDRESS(傳票起始列+14,9,1,1,"日記簿")),0)</f>
        <v>0</v>
      </c>
      <c r="D21" s="221">
        <f ca="1">IF(傳票列數&gt;=15,INDIRECT(ADDRESS(傳票起始列+14,10,1,1,"日記簿")),0)</f>
        <v>0</v>
      </c>
      <c r="E21" s="222" t="str">
        <f ca="1">IF(傳票列數&gt;=15,INDIRECT(ADDRESS(傳票起始列+14,11,1,1,"日記簿")),"")</f>
        <v/>
      </c>
      <c r="F21" s="223" t="str">
        <f ca="1">IF(傳票列數&gt;=15,INDIRECT(ADDRESS(傳票起始列+14,12,1,1,"日記簿")),"")</f>
        <v/>
      </c>
    </row>
    <row r="22" spans="2:6" ht="25" hidden="1" customHeight="1" x14ac:dyDescent="0.4">
      <c r="B22" s="219">
        <f ca="1">IF(傳票列數&gt;=16,INDIRECT(ADDRESS(傳票起始列+15,8,1,1,"日記簿")),0)</f>
        <v>0</v>
      </c>
      <c r="C22" s="220">
        <f ca="1">IF(傳票列數&gt;=16,INDIRECT(ADDRESS(傳票起始列+15,9,1,1,"日記簿")),0)</f>
        <v>0</v>
      </c>
      <c r="D22" s="221">
        <f ca="1">IF(傳票列數&gt;=16,INDIRECT(ADDRESS(傳票起始列+15,10,1,1,"日記簿")),0)</f>
        <v>0</v>
      </c>
      <c r="E22" s="222" t="str">
        <f ca="1">IF(傳票列數&gt;=16,INDIRECT(ADDRESS(傳票起始列+15,11,1,1,"日記簿")),"")</f>
        <v/>
      </c>
      <c r="F22" s="223" t="str">
        <f ca="1">IF(傳票列數&gt;=16,INDIRECT(ADDRESS(傳票起始列+15,12,1,1,"日記簿")),"")</f>
        <v/>
      </c>
    </row>
    <row r="23" spans="2:6" ht="25" hidden="1" customHeight="1" x14ac:dyDescent="0.4">
      <c r="B23" s="219">
        <f ca="1">IF(傳票列數&gt;=17,INDIRECT(ADDRESS(傳票起始列+16,8,1,1,"日記簿")),0)</f>
        <v>0</v>
      </c>
      <c r="C23" s="220">
        <f ca="1">IF(傳票列數&gt;=17,INDIRECT(ADDRESS(傳票起始列+16,9,1,1,"日記簿")),0)</f>
        <v>0</v>
      </c>
      <c r="D23" s="221">
        <f ca="1">IF(傳票列數&gt;=17,INDIRECT(ADDRESS(傳票起始列+16,10,1,1,"日記簿")),0)</f>
        <v>0</v>
      </c>
      <c r="E23" s="222" t="str">
        <f ca="1">IF(傳票列數&gt;=17,INDIRECT(ADDRESS(傳票起始列+16,11,1,1,"日記簿")),"")</f>
        <v/>
      </c>
      <c r="F23" s="223" t="str">
        <f ca="1">IF(傳票列數&gt;=17,INDIRECT(ADDRESS(傳票起始列+16,12,1,1,"日記簿")),"")</f>
        <v/>
      </c>
    </row>
    <row r="24" spans="2:6" ht="25" hidden="1" customHeight="1" x14ac:dyDescent="0.4">
      <c r="B24" s="219">
        <f ca="1">IF(傳票列數&gt;=18,INDIRECT(ADDRESS(傳票起始列+17,8,1,1,"日記簿")),0)</f>
        <v>0</v>
      </c>
      <c r="C24" s="220">
        <f ca="1">IF(傳票列數&gt;=18,INDIRECT(ADDRESS(傳票起始列+17,9,1,1,"日記簿")),0)</f>
        <v>0</v>
      </c>
      <c r="D24" s="221">
        <f ca="1">IF(傳票列數&gt;=18,INDIRECT(ADDRESS(傳票起始列+17,10,1,1,"日記簿")),0)</f>
        <v>0</v>
      </c>
      <c r="E24" s="222" t="str">
        <f ca="1">IF(傳票列數&gt;=18,INDIRECT(ADDRESS(傳票起始列+17,11,1,1,"日記簿")),"")</f>
        <v/>
      </c>
      <c r="F24" s="223" t="str">
        <f ca="1">IF(傳票列數&gt;=18,INDIRECT(ADDRESS(傳票起始列+17,12,1,1,"日記簿")),"")</f>
        <v/>
      </c>
    </row>
    <row r="25" spans="2:6" ht="25" hidden="1" customHeight="1" x14ac:dyDescent="0.4">
      <c r="B25" s="219">
        <f ca="1">IF(傳票列數&gt;=19,INDIRECT(ADDRESS(傳票起始列+18,8,1,1,"日記簿")),0)</f>
        <v>0</v>
      </c>
      <c r="C25" s="220">
        <f ca="1">IF(傳票列數&gt;=19,INDIRECT(ADDRESS(傳票起始列+18,9,1,1,"日記簿")),0)</f>
        <v>0</v>
      </c>
      <c r="D25" s="221">
        <f ca="1">IF(傳票列數&gt;=19,INDIRECT(ADDRESS(傳票起始列+18,10,1,1,"日記簿")),0)</f>
        <v>0</v>
      </c>
      <c r="E25" s="222" t="str">
        <f ca="1">IF(傳票列數&gt;=19,INDIRECT(ADDRESS(傳票起始列+18,11,1,1,"日記簿")),"")</f>
        <v/>
      </c>
      <c r="F25" s="223" t="str">
        <f ca="1">IF(傳票列數&gt;=19,INDIRECT(ADDRESS(傳票起始列+18,12,1,1,"日記簿")),"")</f>
        <v/>
      </c>
    </row>
    <row r="26" spans="2:6" ht="25" hidden="1" customHeight="1" thickBot="1" x14ac:dyDescent="0.45">
      <c r="B26" s="236">
        <f ca="1">IF(傳票列數&gt;=20,INDIRECT(ADDRESS(傳票起始列+19,8,1,1,"日記簿")),0)</f>
        <v>0</v>
      </c>
      <c r="C26" s="237">
        <f ca="1">IF(傳票列數&gt;=20,INDIRECT(ADDRESS(傳票起始列+19,9,1,1,"日記簿")),0)</f>
        <v>0</v>
      </c>
      <c r="D26" s="238">
        <f ca="1">IF(傳票列數&gt;=20,INDIRECT(ADDRESS(傳票起始列+19,10,1,1,"日記簿")),0)</f>
        <v>0</v>
      </c>
      <c r="E26" s="239" t="str">
        <f ca="1">IF(傳票列數&gt;=20,INDIRECT(ADDRESS(傳票起始列+19,11,1,1,"日記簿")),"")</f>
        <v/>
      </c>
      <c r="F26" s="240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33"/>
      <c r="E27" s="234">
        <f ca="1">SUM(E7:E26)</f>
        <v>0</v>
      </c>
      <c r="F27" s="235">
        <f ca="1">SUM(F7:F26)</f>
        <v>0</v>
      </c>
    </row>
    <row r="29" spans="2:6" x14ac:dyDescent="0.4">
      <c r="B29" s="334" t="s">
        <v>151</v>
      </c>
      <c r="C29" s="335"/>
      <c r="D29" s="335"/>
      <c r="E29" s="335"/>
      <c r="F29" s="335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3" customFormat="1" ht="17" customHeight="1" x14ac:dyDescent="0.4">
      <c r="A1" s="261" t="str">
        <f ca="1">日記簿!E1</f>
        <v/>
      </c>
      <c r="B1" s="262"/>
      <c r="F1" s="264" t="str">
        <f>IF(B5="","",VLOOKUP(B5,會計科目表,4,FALSE))</f>
        <v/>
      </c>
      <c r="G1" s="265">
        <f>筆數</f>
        <v>0</v>
      </c>
      <c r="H1" s="266" t="str">
        <f>IF(G1&gt;493,"注意！資料筆數超過單次可列印上限493筆，請分期間列印","")</f>
        <v/>
      </c>
      <c r="I1" s="267"/>
      <c r="J1" s="267"/>
    </row>
    <row r="2" spans="1:10" ht="25" x14ac:dyDescent="0.55000000000000004">
      <c r="A2" s="132" t="str">
        <f>公司名稱</f>
        <v>財團法人ＯＯ基金會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0" t="s">
        <v>84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156">
        <v>43467</v>
      </c>
      <c r="E4" s="153">
        <v>43830</v>
      </c>
      <c r="G4" s="7"/>
    </row>
    <row r="5" spans="1:10" ht="20" thickBot="1" x14ac:dyDescent="0.45">
      <c r="A5" s="249" t="s">
        <v>154</v>
      </c>
      <c r="B5" s="330"/>
      <c r="C5" s="92" t="str">
        <f>IF(B5="","",VLOOKUP(B5,會計科目表,3,FALSE))</f>
        <v/>
      </c>
      <c r="D5" s="10"/>
      <c r="E5" s="10"/>
      <c r="F5" s="9"/>
      <c r="G5" s="11"/>
      <c r="H5" s="178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37</v>
      </c>
      <c r="G6" s="17" t="s">
        <v>38</v>
      </c>
      <c r="H6" s="17" t="s">
        <v>45</v>
      </c>
    </row>
    <row r="7" spans="1:10" x14ac:dyDescent="0.4">
      <c r="A7" s="82"/>
      <c r="B7" s="83"/>
      <c r="C7" s="338">
        <f>IF(B5&gt;4000,0,IF(H7&gt;0,"【期初餘額】",0))</f>
        <v>0</v>
      </c>
      <c r="D7" s="339"/>
      <c r="E7" s="339"/>
      <c r="F7" s="84"/>
      <c r="G7" s="85"/>
      <c r="H7" s="91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3"/>
    </row>
    <row r="8" spans="1:10" x14ac:dyDescent="0.4">
      <c r="A8" s="90">
        <f>IF(ROW()-7&lt;=筆數,VLOOKUP(ROW()-7,日記表,3,FALSE),0)</f>
        <v>0</v>
      </c>
      <c r="B8" s="102">
        <f>IF(ROW()-7&lt;=筆數,VLOOKUP(ROW()-7,日記表,4,FALSE),0)</f>
        <v>0</v>
      </c>
      <c r="C8" s="337">
        <f>IF(ROW()-7&lt;=筆數,VLOOKUP(ROW()-7,日記表,10,FALSE),0)</f>
        <v>0</v>
      </c>
      <c r="D8" s="337"/>
      <c r="E8" s="337"/>
      <c r="F8" s="91">
        <f>IF(ROW()-7&lt;=筆數,VLOOKUP(ROW()-7,日記表,11,FALSE),0)</f>
        <v>0</v>
      </c>
      <c r="G8" s="91">
        <f>IF(ROW()-7&lt;=筆數,VLOOKUP(ROW()-7,日記表,12,FALSE),0)</f>
        <v>0</v>
      </c>
      <c r="H8" s="174" t="str">
        <f>IF(A8=0,"",IF(DC="借",H7+F8-G8,H7+G8-F8))</f>
        <v/>
      </c>
    </row>
    <row r="9" spans="1:10" x14ac:dyDescent="0.4">
      <c r="A9" s="90">
        <f t="shared" ref="A9:A72" si="0">IF(ROW()-7&lt;=筆數,VLOOKUP(ROW()-7,日記表,3,FALSE),0)</f>
        <v>0</v>
      </c>
      <c r="B9" s="102">
        <f t="shared" ref="B9:B72" si="1">IF(ROW()-7&lt;=筆數,VLOOKUP(ROW()-7,日記表,4,FALSE),0)</f>
        <v>0</v>
      </c>
      <c r="C9" s="337">
        <f t="shared" ref="C9:C72" si="2">IF(ROW()-7&lt;=筆數,VLOOKUP(ROW()-7,日記表,10,FALSE),0)</f>
        <v>0</v>
      </c>
      <c r="D9" s="337"/>
      <c r="E9" s="337"/>
      <c r="F9" s="91">
        <f>IF(ROW()-7&lt;=筆數,VLOOKUP(ROW()-7,日記表,11,FALSE),0)</f>
        <v>0</v>
      </c>
      <c r="G9" s="91">
        <f>IF(ROW()-7&lt;=筆數,VLOOKUP(ROW()-7,日記表,12,FALSE),0)</f>
        <v>0</v>
      </c>
      <c r="H9" s="174" t="str">
        <f>IF(A9=0,"",IF(DC="借",H8+F9-G9,H8+G9-F9))</f>
        <v/>
      </c>
    </row>
    <row r="10" spans="1:10" x14ac:dyDescent="0.4">
      <c r="A10" s="90">
        <f t="shared" si="0"/>
        <v>0</v>
      </c>
      <c r="B10" s="102">
        <f t="shared" si="1"/>
        <v>0</v>
      </c>
      <c r="C10" s="337">
        <f t="shared" si="2"/>
        <v>0</v>
      </c>
      <c r="D10" s="337"/>
      <c r="E10" s="337"/>
      <c r="F10" s="91">
        <f t="shared" ref="F10:F73" si="3">IF(ROW()-7&lt;=筆數,VLOOKUP(ROW()-7,日記表,11,FALSE),0)</f>
        <v>0</v>
      </c>
      <c r="G10" s="91">
        <f t="shared" ref="G10:G73" si="4">IF(ROW()-7&lt;=筆數,VLOOKUP(ROW()-7,日記表,12,FALSE),0)</f>
        <v>0</v>
      </c>
      <c r="H10" s="174" t="str">
        <f t="shared" ref="H10:H73" si="5">IF(A10=0,"",IF(DC="借",H9+F10-G10,H9+G10-F10))</f>
        <v/>
      </c>
    </row>
    <row r="11" spans="1:10" x14ac:dyDescent="0.4">
      <c r="A11" s="90">
        <f t="shared" si="0"/>
        <v>0</v>
      </c>
      <c r="B11" s="102">
        <f t="shared" si="1"/>
        <v>0</v>
      </c>
      <c r="C11" s="337">
        <f t="shared" si="2"/>
        <v>0</v>
      </c>
      <c r="D11" s="337"/>
      <c r="E11" s="337"/>
      <c r="F11" s="91">
        <f t="shared" si="3"/>
        <v>0</v>
      </c>
      <c r="G11" s="91">
        <f t="shared" si="4"/>
        <v>0</v>
      </c>
      <c r="H11" s="174" t="str">
        <f t="shared" si="5"/>
        <v/>
      </c>
    </row>
    <row r="12" spans="1:10" x14ac:dyDescent="0.4">
      <c r="A12" s="90">
        <f t="shared" si="0"/>
        <v>0</v>
      </c>
      <c r="B12" s="102">
        <f t="shared" si="1"/>
        <v>0</v>
      </c>
      <c r="C12" s="337">
        <f t="shared" si="2"/>
        <v>0</v>
      </c>
      <c r="D12" s="337"/>
      <c r="E12" s="337"/>
      <c r="F12" s="91">
        <f t="shared" si="3"/>
        <v>0</v>
      </c>
      <c r="G12" s="91">
        <f t="shared" si="4"/>
        <v>0</v>
      </c>
      <c r="H12" s="174" t="str">
        <f t="shared" si="5"/>
        <v/>
      </c>
    </row>
    <row r="13" spans="1:10" x14ac:dyDescent="0.4">
      <c r="A13" s="90">
        <f t="shared" si="0"/>
        <v>0</v>
      </c>
      <c r="B13" s="102">
        <f t="shared" si="1"/>
        <v>0</v>
      </c>
      <c r="C13" s="337">
        <f t="shared" si="2"/>
        <v>0</v>
      </c>
      <c r="D13" s="337"/>
      <c r="E13" s="337"/>
      <c r="F13" s="91">
        <f t="shared" si="3"/>
        <v>0</v>
      </c>
      <c r="G13" s="91">
        <f t="shared" si="4"/>
        <v>0</v>
      </c>
      <c r="H13" s="174" t="str">
        <f t="shared" si="5"/>
        <v/>
      </c>
    </row>
    <row r="14" spans="1:10" x14ac:dyDescent="0.4">
      <c r="A14" s="90">
        <f t="shared" si="0"/>
        <v>0</v>
      </c>
      <c r="B14" s="102">
        <f t="shared" si="1"/>
        <v>0</v>
      </c>
      <c r="C14" s="337">
        <f t="shared" si="2"/>
        <v>0</v>
      </c>
      <c r="D14" s="337"/>
      <c r="E14" s="337"/>
      <c r="F14" s="91">
        <f t="shared" si="3"/>
        <v>0</v>
      </c>
      <c r="G14" s="91">
        <f t="shared" si="4"/>
        <v>0</v>
      </c>
      <c r="H14" s="174" t="str">
        <f t="shared" si="5"/>
        <v/>
      </c>
    </row>
    <row r="15" spans="1:10" x14ac:dyDescent="0.4">
      <c r="A15" s="90">
        <f t="shared" si="0"/>
        <v>0</v>
      </c>
      <c r="B15" s="102">
        <f t="shared" si="1"/>
        <v>0</v>
      </c>
      <c r="C15" s="337">
        <f t="shared" si="2"/>
        <v>0</v>
      </c>
      <c r="D15" s="337"/>
      <c r="E15" s="337"/>
      <c r="F15" s="91">
        <f t="shared" si="3"/>
        <v>0</v>
      </c>
      <c r="G15" s="91">
        <f t="shared" si="4"/>
        <v>0</v>
      </c>
      <c r="H15" s="174" t="str">
        <f t="shared" si="5"/>
        <v/>
      </c>
    </row>
    <row r="16" spans="1:10" x14ac:dyDescent="0.4">
      <c r="A16" s="90">
        <f t="shared" si="0"/>
        <v>0</v>
      </c>
      <c r="B16" s="102">
        <f t="shared" si="1"/>
        <v>0</v>
      </c>
      <c r="C16" s="337">
        <f t="shared" si="2"/>
        <v>0</v>
      </c>
      <c r="D16" s="337"/>
      <c r="E16" s="337"/>
      <c r="F16" s="91">
        <f t="shared" si="3"/>
        <v>0</v>
      </c>
      <c r="G16" s="91">
        <f t="shared" si="4"/>
        <v>0</v>
      </c>
      <c r="H16" s="174" t="str">
        <f t="shared" si="5"/>
        <v/>
      </c>
    </row>
    <row r="17" spans="1:8" x14ac:dyDescent="0.4">
      <c r="A17" s="90">
        <f t="shared" si="0"/>
        <v>0</v>
      </c>
      <c r="B17" s="102">
        <f t="shared" si="1"/>
        <v>0</v>
      </c>
      <c r="C17" s="337">
        <f t="shared" si="2"/>
        <v>0</v>
      </c>
      <c r="D17" s="337"/>
      <c r="E17" s="337"/>
      <c r="F17" s="91">
        <f t="shared" si="3"/>
        <v>0</v>
      </c>
      <c r="G17" s="91">
        <f t="shared" si="4"/>
        <v>0</v>
      </c>
      <c r="H17" s="174" t="str">
        <f t="shared" si="5"/>
        <v/>
      </c>
    </row>
    <row r="18" spans="1:8" x14ac:dyDescent="0.4">
      <c r="A18" s="90">
        <f t="shared" si="0"/>
        <v>0</v>
      </c>
      <c r="B18" s="102">
        <f t="shared" si="1"/>
        <v>0</v>
      </c>
      <c r="C18" s="337">
        <f t="shared" si="2"/>
        <v>0</v>
      </c>
      <c r="D18" s="337"/>
      <c r="E18" s="337"/>
      <c r="F18" s="91">
        <f t="shared" si="3"/>
        <v>0</v>
      </c>
      <c r="G18" s="91">
        <f t="shared" si="4"/>
        <v>0</v>
      </c>
      <c r="H18" s="174" t="str">
        <f t="shared" si="5"/>
        <v/>
      </c>
    </row>
    <row r="19" spans="1:8" x14ac:dyDescent="0.4">
      <c r="A19" s="90">
        <f t="shared" si="0"/>
        <v>0</v>
      </c>
      <c r="B19" s="102">
        <f t="shared" si="1"/>
        <v>0</v>
      </c>
      <c r="C19" s="337">
        <f t="shared" si="2"/>
        <v>0</v>
      </c>
      <c r="D19" s="337"/>
      <c r="E19" s="337"/>
      <c r="F19" s="91">
        <f t="shared" si="3"/>
        <v>0</v>
      </c>
      <c r="G19" s="91">
        <f t="shared" si="4"/>
        <v>0</v>
      </c>
      <c r="H19" s="174" t="str">
        <f t="shared" si="5"/>
        <v/>
      </c>
    </row>
    <row r="20" spans="1:8" x14ac:dyDescent="0.4">
      <c r="A20" s="90">
        <f t="shared" si="0"/>
        <v>0</v>
      </c>
      <c r="B20" s="102">
        <f t="shared" si="1"/>
        <v>0</v>
      </c>
      <c r="C20" s="337">
        <f t="shared" si="2"/>
        <v>0</v>
      </c>
      <c r="D20" s="337"/>
      <c r="E20" s="337"/>
      <c r="F20" s="91">
        <f t="shared" si="3"/>
        <v>0</v>
      </c>
      <c r="G20" s="91">
        <f t="shared" si="4"/>
        <v>0</v>
      </c>
      <c r="H20" s="174" t="str">
        <f t="shared" si="5"/>
        <v/>
      </c>
    </row>
    <row r="21" spans="1:8" x14ac:dyDescent="0.4">
      <c r="A21" s="90">
        <f t="shared" si="0"/>
        <v>0</v>
      </c>
      <c r="B21" s="102">
        <f t="shared" si="1"/>
        <v>0</v>
      </c>
      <c r="C21" s="337">
        <f t="shared" si="2"/>
        <v>0</v>
      </c>
      <c r="D21" s="337"/>
      <c r="E21" s="337"/>
      <c r="F21" s="91">
        <f t="shared" si="3"/>
        <v>0</v>
      </c>
      <c r="G21" s="91">
        <f t="shared" si="4"/>
        <v>0</v>
      </c>
      <c r="H21" s="174" t="str">
        <f t="shared" si="5"/>
        <v/>
      </c>
    </row>
    <row r="22" spans="1:8" x14ac:dyDescent="0.4">
      <c r="A22" s="90">
        <f t="shared" si="0"/>
        <v>0</v>
      </c>
      <c r="B22" s="102">
        <f t="shared" si="1"/>
        <v>0</v>
      </c>
      <c r="C22" s="337">
        <f t="shared" si="2"/>
        <v>0</v>
      </c>
      <c r="D22" s="337"/>
      <c r="E22" s="337"/>
      <c r="F22" s="91">
        <f t="shared" si="3"/>
        <v>0</v>
      </c>
      <c r="G22" s="91">
        <f t="shared" si="4"/>
        <v>0</v>
      </c>
      <c r="H22" s="174" t="str">
        <f t="shared" si="5"/>
        <v/>
      </c>
    </row>
    <row r="23" spans="1:8" x14ac:dyDescent="0.4">
      <c r="A23" s="90">
        <f t="shared" si="0"/>
        <v>0</v>
      </c>
      <c r="B23" s="102">
        <f t="shared" si="1"/>
        <v>0</v>
      </c>
      <c r="C23" s="337">
        <f t="shared" si="2"/>
        <v>0</v>
      </c>
      <c r="D23" s="337"/>
      <c r="E23" s="337"/>
      <c r="F23" s="91">
        <f t="shared" si="3"/>
        <v>0</v>
      </c>
      <c r="G23" s="91">
        <f t="shared" si="4"/>
        <v>0</v>
      </c>
      <c r="H23" s="174" t="str">
        <f t="shared" si="5"/>
        <v/>
      </c>
    </row>
    <row r="24" spans="1:8" x14ac:dyDescent="0.4">
      <c r="A24" s="90">
        <f t="shared" si="0"/>
        <v>0</v>
      </c>
      <c r="B24" s="102">
        <f t="shared" si="1"/>
        <v>0</v>
      </c>
      <c r="C24" s="337">
        <f t="shared" si="2"/>
        <v>0</v>
      </c>
      <c r="D24" s="337"/>
      <c r="E24" s="337"/>
      <c r="F24" s="91">
        <f t="shared" si="3"/>
        <v>0</v>
      </c>
      <c r="G24" s="91">
        <f t="shared" si="4"/>
        <v>0</v>
      </c>
      <c r="H24" s="174" t="str">
        <f t="shared" si="5"/>
        <v/>
      </c>
    </row>
    <row r="25" spans="1:8" x14ac:dyDescent="0.4">
      <c r="A25" s="90">
        <f t="shared" si="0"/>
        <v>0</v>
      </c>
      <c r="B25" s="102">
        <f t="shared" si="1"/>
        <v>0</v>
      </c>
      <c r="C25" s="337">
        <f t="shared" si="2"/>
        <v>0</v>
      </c>
      <c r="D25" s="337"/>
      <c r="E25" s="337"/>
      <c r="F25" s="91">
        <f t="shared" si="3"/>
        <v>0</v>
      </c>
      <c r="G25" s="91">
        <f t="shared" si="4"/>
        <v>0</v>
      </c>
      <c r="H25" s="174" t="str">
        <f t="shared" si="5"/>
        <v/>
      </c>
    </row>
    <row r="26" spans="1:8" x14ac:dyDescent="0.4">
      <c r="A26" s="90">
        <f t="shared" si="0"/>
        <v>0</v>
      </c>
      <c r="B26" s="102">
        <f t="shared" si="1"/>
        <v>0</v>
      </c>
      <c r="C26" s="337">
        <f t="shared" si="2"/>
        <v>0</v>
      </c>
      <c r="D26" s="337"/>
      <c r="E26" s="337"/>
      <c r="F26" s="91">
        <f t="shared" si="3"/>
        <v>0</v>
      </c>
      <c r="G26" s="91">
        <f t="shared" si="4"/>
        <v>0</v>
      </c>
      <c r="H26" s="174" t="str">
        <f t="shared" si="5"/>
        <v/>
      </c>
    </row>
    <row r="27" spans="1:8" x14ac:dyDescent="0.4">
      <c r="A27" s="90">
        <f t="shared" si="0"/>
        <v>0</v>
      </c>
      <c r="B27" s="102">
        <f t="shared" si="1"/>
        <v>0</v>
      </c>
      <c r="C27" s="337">
        <f t="shared" si="2"/>
        <v>0</v>
      </c>
      <c r="D27" s="337"/>
      <c r="E27" s="337"/>
      <c r="F27" s="91">
        <f t="shared" si="3"/>
        <v>0</v>
      </c>
      <c r="G27" s="91">
        <f t="shared" si="4"/>
        <v>0</v>
      </c>
      <c r="H27" s="174" t="str">
        <f t="shared" si="5"/>
        <v/>
      </c>
    </row>
    <row r="28" spans="1:8" x14ac:dyDescent="0.4">
      <c r="A28" s="90">
        <f t="shared" si="0"/>
        <v>0</v>
      </c>
      <c r="B28" s="102">
        <f t="shared" si="1"/>
        <v>0</v>
      </c>
      <c r="C28" s="337">
        <f t="shared" si="2"/>
        <v>0</v>
      </c>
      <c r="D28" s="337"/>
      <c r="E28" s="337"/>
      <c r="F28" s="91">
        <f t="shared" si="3"/>
        <v>0</v>
      </c>
      <c r="G28" s="91">
        <f t="shared" si="4"/>
        <v>0</v>
      </c>
      <c r="H28" s="174" t="str">
        <f t="shared" si="5"/>
        <v/>
      </c>
    </row>
    <row r="29" spans="1:8" x14ac:dyDescent="0.4">
      <c r="A29" s="90">
        <f t="shared" si="0"/>
        <v>0</v>
      </c>
      <c r="B29" s="102">
        <f t="shared" si="1"/>
        <v>0</v>
      </c>
      <c r="C29" s="337">
        <f t="shared" si="2"/>
        <v>0</v>
      </c>
      <c r="D29" s="337"/>
      <c r="E29" s="337"/>
      <c r="F29" s="91">
        <f t="shared" si="3"/>
        <v>0</v>
      </c>
      <c r="G29" s="91">
        <f t="shared" si="4"/>
        <v>0</v>
      </c>
      <c r="H29" s="174" t="str">
        <f t="shared" si="5"/>
        <v/>
      </c>
    </row>
    <row r="30" spans="1:8" x14ac:dyDescent="0.4">
      <c r="A30" s="90">
        <f t="shared" si="0"/>
        <v>0</v>
      </c>
      <c r="B30" s="102">
        <f t="shared" si="1"/>
        <v>0</v>
      </c>
      <c r="C30" s="337">
        <f t="shared" si="2"/>
        <v>0</v>
      </c>
      <c r="D30" s="337"/>
      <c r="E30" s="337"/>
      <c r="F30" s="91">
        <f t="shared" si="3"/>
        <v>0</v>
      </c>
      <c r="G30" s="91">
        <f t="shared" si="4"/>
        <v>0</v>
      </c>
      <c r="H30" s="174" t="str">
        <f t="shared" si="5"/>
        <v/>
      </c>
    </row>
    <row r="31" spans="1:8" x14ac:dyDescent="0.4">
      <c r="A31" s="90">
        <f t="shared" si="0"/>
        <v>0</v>
      </c>
      <c r="B31" s="102">
        <f t="shared" si="1"/>
        <v>0</v>
      </c>
      <c r="C31" s="337">
        <f t="shared" si="2"/>
        <v>0</v>
      </c>
      <c r="D31" s="337"/>
      <c r="E31" s="337"/>
      <c r="F31" s="91">
        <f t="shared" si="3"/>
        <v>0</v>
      </c>
      <c r="G31" s="91">
        <f t="shared" si="4"/>
        <v>0</v>
      </c>
      <c r="H31" s="174" t="str">
        <f t="shared" si="5"/>
        <v/>
      </c>
    </row>
    <row r="32" spans="1:8" x14ac:dyDescent="0.4">
      <c r="A32" s="90">
        <f t="shared" si="0"/>
        <v>0</v>
      </c>
      <c r="B32" s="102">
        <f t="shared" si="1"/>
        <v>0</v>
      </c>
      <c r="C32" s="337">
        <f t="shared" si="2"/>
        <v>0</v>
      </c>
      <c r="D32" s="337"/>
      <c r="E32" s="337"/>
      <c r="F32" s="91">
        <f t="shared" si="3"/>
        <v>0</v>
      </c>
      <c r="G32" s="91">
        <f t="shared" si="4"/>
        <v>0</v>
      </c>
      <c r="H32" s="174" t="str">
        <f t="shared" si="5"/>
        <v/>
      </c>
    </row>
    <row r="33" spans="1:8" x14ac:dyDescent="0.4">
      <c r="A33" s="90">
        <f t="shared" si="0"/>
        <v>0</v>
      </c>
      <c r="B33" s="102">
        <f t="shared" si="1"/>
        <v>0</v>
      </c>
      <c r="C33" s="337">
        <f t="shared" si="2"/>
        <v>0</v>
      </c>
      <c r="D33" s="337"/>
      <c r="E33" s="337"/>
      <c r="F33" s="91">
        <f t="shared" si="3"/>
        <v>0</v>
      </c>
      <c r="G33" s="91">
        <f t="shared" si="4"/>
        <v>0</v>
      </c>
      <c r="H33" s="174" t="str">
        <f t="shared" si="5"/>
        <v/>
      </c>
    </row>
    <row r="34" spans="1:8" x14ac:dyDescent="0.4">
      <c r="A34" s="90">
        <f t="shared" si="0"/>
        <v>0</v>
      </c>
      <c r="B34" s="102">
        <f t="shared" si="1"/>
        <v>0</v>
      </c>
      <c r="C34" s="337">
        <f t="shared" si="2"/>
        <v>0</v>
      </c>
      <c r="D34" s="337"/>
      <c r="E34" s="337"/>
      <c r="F34" s="91">
        <f t="shared" si="3"/>
        <v>0</v>
      </c>
      <c r="G34" s="91">
        <f t="shared" si="4"/>
        <v>0</v>
      </c>
      <c r="H34" s="174" t="str">
        <f t="shared" si="5"/>
        <v/>
      </c>
    </row>
    <row r="35" spans="1:8" x14ac:dyDescent="0.4">
      <c r="A35" s="90">
        <f t="shared" si="0"/>
        <v>0</v>
      </c>
      <c r="B35" s="102">
        <f t="shared" si="1"/>
        <v>0</v>
      </c>
      <c r="C35" s="337">
        <f t="shared" si="2"/>
        <v>0</v>
      </c>
      <c r="D35" s="337"/>
      <c r="E35" s="337"/>
      <c r="F35" s="91">
        <f t="shared" si="3"/>
        <v>0</v>
      </c>
      <c r="G35" s="91">
        <f t="shared" si="4"/>
        <v>0</v>
      </c>
      <c r="H35" s="174" t="str">
        <f t="shared" si="5"/>
        <v/>
      </c>
    </row>
    <row r="36" spans="1:8" x14ac:dyDescent="0.4">
      <c r="A36" s="90">
        <f t="shared" si="0"/>
        <v>0</v>
      </c>
      <c r="B36" s="102">
        <f t="shared" si="1"/>
        <v>0</v>
      </c>
      <c r="C36" s="337">
        <f t="shared" si="2"/>
        <v>0</v>
      </c>
      <c r="D36" s="337"/>
      <c r="E36" s="337"/>
      <c r="F36" s="91">
        <f t="shared" si="3"/>
        <v>0</v>
      </c>
      <c r="G36" s="91">
        <f t="shared" si="4"/>
        <v>0</v>
      </c>
      <c r="H36" s="174" t="str">
        <f t="shared" si="5"/>
        <v/>
      </c>
    </row>
    <row r="37" spans="1:8" x14ac:dyDescent="0.4">
      <c r="A37" s="90">
        <f t="shared" si="0"/>
        <v>0</v>
      </c>
      <c r="B37" s="102">
        <f t="shared" si="1"/>
        <v>0</v>
      </c>
      <c r="C37" s="337">
        <f t="shared" si="2"/>
        <v>0</v>
      </c>
      <c r="D37" s="337"/>
      <c r="E37" s="337"/>
      <c r="F37" s="91">
        <f t="shared" si="3"/>
        <v>0</v>
      </c>
      <c r="G37" s="91">
        <f t="shared" si="4"/>
        <v>0</v>
      </c>
      <c r="H37" s="174" t="str">
        <f t="shared" si="5"/>
        <v/>
      </c>
    </row>
    <row r="38" spans="1:8" x14ac:dyDescent="0.4">
      <c r="A38" s="90">
        <f t="shared" si="0"/>
        <v>0</v>
      </c>
      <c r="B38" s="102">
        <f t="shared" si="1"/>
        <v>0</v>
      </c>
      <c r="C38" s="337">
        <f t="shared" si="2"/>
        <v>0</v>
      </c>
      <c r="D38" s="337"/>
      <c r="E38" s="337"/>
      <c r="F38" s="91">
        <f t="shared" si="3"/>
        <v>0</v>
      </c>
      <c r="G38" s="91">
        <f t="shared" si="4"/>
        <v>0</v>
      </c>
      <c r="H38" s="174" t="str">
        <f t="shared" si="5"/>
        <v/>
      </c>
    </row>
    <row r="39" spans="1:8" x14ac:dyDescent="0.4">
      <c r="A39" s="90">
        <f t="shared" si="0"/>
        <v>0</v>
      </c>
      <c r="B39" s="102">
        <f t="shared" si="1"/>
        <v>0</v>
      </c>
      <c r="C39" s="337">
        <f t="shared" si="2"/>
        <v>0</v>
      </c>
      <c r="D39" s="337"/>
      <c r="E39" s="337"/>
      <c r="F39" s="91">
        <f t="shared" si="3"/>
        <v>0</v>
      </c>
      <c r="G39" s="91">
        <f t="shared" si="4"/>
        <v>0</v>
      </c>
      <c r="H39" s="174" t="str">
        <f t="shared" si="5"/>
        <v/>
      </c>
    </row>
    <row r="40" spans="1:8" x14ac:dyDescent="0.4">
      <c r="A40" s="90">
        <f t="shared" si="0"/>
        <v>0</v>
      </c>
      <c r="B40" s="102">
        <f t="shared" si="1"/>
        <v>0</v>
      </c>
      <c r="C40" s="337">
        <f t="shared" si="2"/>
        <v>0</v>
      </c>
      <c r="D40" s="337"/>
      <c r="E40" s="337"/>
      <c r="F40" s="91">
        <f t="shared" si="3"/>
        <v>0</v>
      </c>
      <c r="G40" s="91">
        <f t="shared" si="4"/>
        <v>0</v>
      </c>
      <c r="H40" s="174" t="str">
        <f t="shared" si="5"/>
        <v/>
      </c>
    </row>
    <row r="41" spans="1:8" x14ac:dyDescent="0.4">
      <c r="A41" s="90">
        <f t="shared" si="0"/>
        <v>0</v>
      </c>
      <c r="B41" s="102">
        <f t="shared" si="1"/>
        <v>0</v>
      </c>
      <c r="C41" s="337">
        <f t="shared" si="2"/>
        <v>0</v>
      </c>
      <c r="D41" s="337"/>
      <c r="E41" s="337"/>
      <c r="F41" s="91">
        <f t="shared" si="3"/>
        <v>0</v>
      </c>
      <c r="G41" s="91">
        <f t="shared" si="4"/>
        <v>0</v>
      </c>
      <c r="H41" s="174" t="str">
        <f t="shared" si="5"/>
        <v/>
      </c>
    </row>
    <row r="42" spans="1:8" x14ac:dyDescent="0.4">
      <c r="A42" s="90">
        <f t="shared" si="0"/>
        <v>0</v>
      </c>
      <c r="B42" s="102">
        <f t="shared" si="1"/>
        <v>0</v>
      </c>
      <c r="C42" s="337">
        <f t="shared" si="2"/>
        <v>0</v>
      </c>
      <c r="D42" s="337"/>
      <c r="E42" s="337"/>
      <c r="F42" s="91">
        <f t="shared" si="3"/>
        <v>0</v>
      </c>
      <c r="G42" s="91">
        <f t="shared" si="4"/>
        <v>0</v>
      </c>
      <c r="H42" s="174" t="str">
        <f t="shared" si="5"/>
        <v/>
      </c>
    </row>
    <row r="43" spans="1:8" x14ac:dyDescent="0.4">
      <c r="A43" s="90">
        <f t="shared" si="0"/>
        <v>0</v>
      </c>
      <c r="B43" s="102">
        <f t="shared" si="1"/>
        <v>0</v>
      </c>
      <c r="C43" s="337">
        <f t="shared" si="2"/>
        <v>0</v>
      </c>
      <c r="D43" s="337"/>
      <c r="E43" s="337"/>
      <c r="F43" s="91">
        <f t="shared" si="3"/>
        <v>0</v>
      </c>
      <c r="G43" s="91">
        <f t="shared" si="4"/>
        <v>0</v>
      </c>
      <c r="H43" s="174" t="str">
        <f t="shared" si="5"/>
        <v/>
      </c>
    </row>
    <row r="44" spans="1:8" x14ac:dyDescent="0.4">
      <c r="A44" s="90">
        <f t="shared" si="0"/>
        <v>0</v>
      </c>
      <c r="B44" s="102">
        <f t="shared" si="1"/>
        <v>0</v>
      </c>
      <c r="C44" s="337">
        <f t="shared" si="2"/>
        <v>0</v>
      </c>
      <c r="D44" s="337"/>
      <c r="E44" s="337"/>
      <c r="F44" s="91">
        <f t="shared" si="3"/>
        <v>0</v>
      </c>
      <c r="G44" s="91">
        <f t="shared" si="4"/>
        <v>0</v>
      </c>
      <c r="H44" s="174" t="str">
        <f t="shared" si="5"/>
        <v/>
      </c>
    </row>
    <row r="45" spans="1:8" x14ac:dyDescent="0.4">
      <c r="A45" s="90">
        <f t="shared" si="0"/>
        <v>0</v>
      </c>
      <c r="B45" s="102">
        <f t="shared" si="1"/>
        <v>0</v>
      </c>
      <c r="C45" s="337">
        <f t="shared" si="2"/>
        <v>0</v>
      </c>
      <c r="D45" s="337"/>
      <c r="E45" s="337"/>
      <c r="F45" s="91">
        <f t="shared" si="3"/>
        <v>0</v>
      </c>
      <c r="G45" s="91">
        <f t="shared" si="4"/>
        <v>0</v>
      </c>
      <c r="H45" s="174" t="str">
        <f t="shared" si="5"/>
        <v/>
      </c>
    </row>
    <row r="46" spans="1:8" x14ac:dyDescent="0.4">
      <c r="A46" s="90">
        <f t="shared" si="0"/>
        <v>0</v>
      </c>
      <c r="B46" s="102">
        <f t="shared" si="1"/>
        <v>0</v>
      </c>
      <c r="C46" s="337">
        <f t="shared" si="2"/>
        <v>0</v>
      </c>
      <c r="D46" s="337"/>
      <c r="E46" s="337"/>
      <c r="F46" s="91">
        <f t="shared" si="3"/>
        <v>0</v>
      </c>
      <c r="G46" s="91">
        <f t="shared" si="4"/>
        <v>0</v>
      </c>
      <c r="H46" s="174" t="str">
        <f t="shared" si="5"/>
        <v/>
      </c>
    </row>
    <row r="47" spans="1:8" x14ac:dyDescent="0.4">
      <c r="A47" s="90">
        <f t="shared" si="0"/>
        <v>0</v>
      </c>
      <c r="B47" s="102">
        <f t="shared" si="1"/>
        <v>0</v>
      </c>
      <c r="C47" s="337">
        <f t="shared" si="2"/>
        <v>0</v>
      </c>
      <c r="D47" s="337"/>
      <c r="E47" s="337"/>
      <c r="F47" s="91">
        <f t="shared" si="3"/>
        <v>0</v>
      </c>
      <c r="G47" s="91">
        <f t="shared" si="4"/>
        <v>0</v>
      </c>
      <c r="H47" s="174" t="str">
        <f t="shared" si="5"/>
        <v/>
      </c>
    </row>
    <row r="48" spans="1:8" x14ac:dyDescent="0.4">
      <c r="A48" s="90">
        <f t="shared" si="0"/>
        <v>0</v>
      </c>
      <c r="B48" s="102">
        <f t="shared" si="1"/>
        <v>0</v>
      </c>
      <c r="C48" s="337">
        <f t="shared" si="2"/>
        <v>0</v>
      </c>
      <c r="D48" s="337"/>
      <c r="E48" s="337"/>
      <c r="F48" s="91">
        <f t="shared" si="3"/>
        <v>0</v>
      </c>
      <c r="G48" s="91">
        <f t="shared" si="4"/>
        <v>0</v>
      </c>
      <c r="H48" s="174" t="str">
        <f t="shared" si="5"/>
        <v/>
      </c>
    </row>
    <row r="49" spans="1:8" x14ac:dyDescent="0.4">
      <c r="A49" s="90">
        <f t="shared" si="0"/>
        <v>0</v>
      </c>
      <c r="B49" s="102">
        <f t="shared" si="1"/>
        <v>0</v>
      </c>
      <c r="C49" s="337">
        <f t="shared" si="2"/>
        <v>0</v>
      </c>
      <c r="D49" s="337"/>
      <c r="E49" s="337"/>
      <c r="F49" s="91">
        <f t="shared" si="3"/>
        <v>0</v>
      </c>
      <c r="G49" s="91">
        <f t="shared" si="4"/>
        <v>0</v>
      </c>
      <c r="H49" s="174" t="str">
        <f t="shared" si="5"/>
        <v/>
      </c>
    </row>
    <row r="50" spans="1:8" x14ac:dyDescent="0.4">
      <c r="A50" s="90">
        <f t="shared" si="0"/>
        <v>0</v>
      </c>
      <c r="B50" s="102">
        <f t="shared" si="1"/>
        <v>0</v>
      </c>
      <c r="C50" s="337">
        <f t="shared" si="2"/>
        <v>0</v>
      </c>
      <c r="D50" s="337"/>
      <c r="E50" s="337"/>
      <c r="F50" s="91">
        <f t="shared" si="3"/>
        <v>0</v>
      </c>
      <c r="G50" s="91">
        <f t="shared" si="4"/>
        <v>0</v>
      </c>
      <c r="H50" s="174" t="str">
        <f t="shared" si="5"/>
        <v/>
      </c>
    </row>
    <row r="51" spans="1:8" x14ac:dyDescent="0.4">
      <c r="A51" s="90">
        <f t="shared" si="0"/>
        <v>0</v>
      </c>
      <c r="B51" s="102">
        <f t="shared" si="1"/>
        <v>0</v>
      </c>
      <c r="C51" s="337">
        <f t="shared" si="2"/>
        <v>0</v>
      </c>
      <c r="D51" s="337"/>
      <c r="E51" s="337"/>
      <c r="F51" s="91">
        <f t="shared" si="3"/>
        <v>0</v>
      </c>
      <c r="G51" s="91">
        <f t="shared" si="4"/>
        <v>0</v>
      </c>
      <c r="H51" s="174" t="str">
        <f t="shared" si="5"/>
        <v/>
      </c>
    </row>
    <row r="52" spans="1:8" x14ac:dyDescent="0.4">
      <c r="A52" s="90">
        <f t="shared" si="0"/>
        <v>0</v>
      </c>
      <c r="B52" s="102">
        <f t="shared" si="1"/>
        <v>0</v>
      </c>
      <c r="C52" s="337">
        <f t="shared" si="2"/>
        <v>0</v>
      </c>
      <c r="D52" s="337"/>
      <c r="E52" s="337"/>
      <c r="F52" s="91">
        <f t="shared" si="3"/>
        <v>0</v>
      </c>
      <c r="G52" s="91">
        <f t="shared" si="4"/>
        <v>0</v>
      </c>
      <c r="H52" s="174" t="str">
        <f t="shared" si="5"/>
        <v/>
      </c>
    </row>
    <row r="53" spans="1:8" x14ac:dyDescent="0.4">
      <c r="A53" s="90">
        <f t="shared" si="0"/>
        <v>0</v>
      </c>
      <c r="B53" s="102">
        <f t="shared" si="1"/>
        <v>0</v>
      </c>
      <c r="C53" s="337">
        <f t="shared" si="2"/>
        <v>0</v>
      </c>
      <c r="D53" s="337"/>
      <c r="E53" s="337"/>
      <c r="F53" s="91">
        <f t="shared" si="3"/>
        <v>0</v>
      </c>
      <c r="G53" s="91">
        <f t="shared" si="4"/>
        <v>0</v>
      </c>
      <c r="H53" s="174" t="str">
        <f t="shared" si="5"/>
        <v/>
      </c>
    </row>
    <row r="54" spans="1:8" x14ac:dyDescent="0.4">
      <c r="A54" s="90">
        <f t="shared" si="0"/>
        <v>0</v>
      </c>
      <c r="B54" s="102">
        <f t="shared" si="1"/>
        <v>0</v>
      </c>
      <c r="C54" s="337">
        <f t="shared" si="2"/>
        <v>0</v>
      </c>
      <c r="D54" s="337"/>
      <c r="E54" s="337"/>
      <c r="F54" s="91">
        <f t="shared" si="3"/>
        <v>0</v>
      </c>
      <c r="G54" s="91">
        <f t="shared" si="4"/>
        <v>0</v>
      </c>
      <c r="H54" s="174" t="str">
        <f t="shared" si="5"/>
        <v/>
      </c>
    </row>
    <row r="55" spans="1:8" x14ac:dyDescent="0.4">
      <c r="A55" s="90">
        <f t="shared" si="0"/>
        <v>0</v>
      </c>
      <c r="B55" s="102">
        <f t="shared" si="1"/>
        <v>0</v>
      </c>
      <c r="C55" s="337">
        <f t="shared" si="2"/>
        <v>0</v>
      </c>
      <c r="D55" s="337"/>
      <c r="E55" s="337"/>
      <c r="F55" s="91">
        <f t="shared" si="3"/>
        <v>0</v>
      </c>
      <c r="G55" s="91">
        <f t="shared" si="4"/>
        <v>0</v>
      </c>
      <c r="H55" s="174" t="str">
        <f t="shared" si="5"/>
        <v/>
      </c>
    </row>
    <row r="56" spans="1:8" x14ac:dyDescent="0.4">
      <c r="A56" s="90">
        <f t="shared" si="0"/>
        <v>0</v>
      </c>
      <c r="B56" s="102">
        <f t="shared" si="1"/>
        <v>0</v>
      </c>
      <c r="C56" s="337">
        <f t="shared" si="2"/>
        <v>0</v>
      </c>
      <c r="D56" s="337"/>
      <c r="E56" s="337"/>
      <c r="F56" s="91">
        <f t="shared" si="3"/>
        <v>0</v>
      </c>
      <c r="G56" s="91">
        <f t="shared" si="4"/>
        <v>0</v>
      </c>
      <c r="H56" s="174" t="str">
        <f t="shared" si="5"/>
        <v/>
      </c>
    </row>
    <row r="57" spans="1:8" x14ac:dyDescent="0.4">
      <c r="A57" s="90">
        <f t="shared" si="0"/>
        <v>0</v>
      </c>
      <c r="B57" s="102">
        <f t="shared" si="1"/>
        <v>0</v>
      </c>
      <c r="C57" s="337">
        <f t="shared" si="2"/>
        <v>0</v>
      </c>
      <c r="D57" s="337"/>
      <c r="E57" s="337"/>
      <c r="F57" s="91">
        <f t="shared" si="3"/>
        <v>0</v>
      </c>
      <c r="G57" s="91">
        <f t="shared" si="4"/>
        <v>0</v>
      </c>
      <c r="H57" s="174" t="str">
        <f t="shared" si="5"/>
        <v/>
      </c>
    </row>
    <row r="58" spans="1:8" x14ac:dyDescent="0.4">
      <c r="A58" s="90">
        <f t="shared" si="0"/>
        <v>0</v>
      </c>
      <c r="B58" s="102">
        <f t="shared" si="1"/>
        <v>0</v>
      </c>
      <c r="C58" s="337">
        <f t="shared" si="2"/>
        <v>0</v>
      </c>
      <c r="D58" s="337"/>
      <c r="E58" s="337"/>
      <c r="F58" s="91">
        <f t="shared" si="3"/>
        <v>0</v>
      </c>
      <c r="G58" s="91">
        <f t="shared" si="4"/>
        <v>0</v>
      </c>
      <c r="H58" s="174" t="str">
        <f t="shared" si="5"/>
        <v/>
      </c>
    </row>
    <row r="59" spans="1:8" x14ac:dyDescent="0.4">
      <c r="A59" s="90">
        <f t="shared" si="0"/>
        <v>0</v>
      </c>
      <c r="B59" s="102">
        <f t="shared" si="1"/>
        <v>0</v>
      </c>
      <c r="C59" s="337">
        <f t="shared" si="2"/>
        <v>0</v>
      </c>
      <c r="D59" s="337"/>
      <c r="E59" s="337"/>
      <c r="F59" s="91">
        <f t="shared" si="3"/>
        <v>0</v>
      </c>
      <c r="G59" s="91">
        <f t="shared" si="4"/>
        <v>0</v>
      </c>
      <c r="H59" s="174" t="str">
        <f t="shared" si="5"/>
        <v/>
      </c>
    </row>
    <row r="60" spans="1:8" x14ac:dyDescent="0.4">
      <c r="A60" s="90">
        <f t="shared" si="0"/>
        <v>0</v>
      </c>
      <c r="B60" s="102">
        <f t="shared" si="1"/>
        <v>0</v>
      </c>
      <c r="C60" s="337">
        <f t="shared" si="2"/>
        <v>0</v>
      </c>
      <c r="D60" s="337"/>
      <c r="E60" s="337"/>
      <c r="F60" s="91">
        <f t="shared" si="3"/>
        <v>0</v>
      </c>
      <c r="G60" s="91">
        <f t="shared" si="4"/>
        <v>0</v>
      </c>
      <c r="H60" s="174" t="str">
        <f t="shared" si="5"/>
        <v/>
      </c>
    </row>
    <row r="61" spans="1:8" x14ac:dyDescent="0.4">
      <c r="A61" s="90">
        <f t="shared" si="0"/>
        <v>0</v>
      </c>
      <c r="B61" s="102">
        <f t="shared" si="1"/>
        <v>0</v>
      </c>
      <c r="C61" s="337">
        <f t="shared" si="2"/>
        <v>0</v>
      </c>
      <c r="D61" s="337"/>
      <c r="E61" s="337"/>
      <c r="F61" s="91">
        <f t="shared" si="3"/>
        <v>0</v>
      </c>
      <c r="G61" s="91">
        <f t="shared" si="4"/>
        <v>0</v>
      </c>
      <c r="H61" s="174" t="str">
        <f t="shared" si="5"/>
        <v/>
      </c>
    </row>
    <row r="62" spans="1:8" x14ac:dyDescent="0.4">
      <c r="A62" s="90">
        <f t="shared" si="0"/>
        <v>0</v>
      </c>
      <c r="B62" s="102">
        <f t="shared" si="1"/>
        <v>0</v>
      </c>
      <c r="C62" s="337">
        <f t="shared" si="2"/>
        <v>0</v>
      </c>
      <c r="D62" s="337"/>
      <c r="E62" s="337"/>
      <c r="F62" s="91">
        <f t="shared" si="3"/>
        <v>0</v>
      </c>
      <c r="G62" s="91">
        <f t="shared" si="4"/>
        <v>0</v>
      </c>
      <c r="H62" s="174" t="str">
        <f t="shared" si="5"/>
        <v/>
      </c>
    </row>
    <row r="63" spans="1:8" x14ac:dyDescent="0.4">
      <c r="A63" s="90">
        <f t="shared" si="0"/>
        <v>0</v>
      </c>
      <c r="B63" s="102">
        <f t="shared" si="1"/>
        <v>0</v>
      </c>
      <c r="C63" s="337">
        <f t="shared" si="2"/>
        <v>0</v>
      </c>
      <c r="D63" s="337"/>
      <c r="E63" s="337"/>
      <c r="F63" s="91">
        <f t="shared" si="3"/>
        <v>0</v>
      </c>
      <c r="G63" s="91">
        <f t="shared" si="4"/>
        <v>0</v>
      </c>
      <c r="H63" s="174" t="str">
        <f t="shared" si="5"/>
        <v/>
      </c>
    </row>
    <row r="64" spans="1:8" x14ac:dyDescent="0.4">
      <c r="A64" s="90">
        <f t="shared" si="0"/>
        <v>0</v>
      </c>
      <c r="B64" s="102">
        <f t="shared" si="1"/>
        <v>0</v>
      </c>
      <c r="C64" s="337">
        <f t="shared" si="2"/>
        <v>0</v>
      </c>
      <c r="D64" s="337"/>
      <c r="E64" s="337"/>
      <c r="F64" s="91">
        <f t="shared" si="3"/>
        <v>0</v>
      </c>
      <c r="G64" s="91">
        <f t="shared" si="4"/>
        <v>0</v>
      </c>
      <c r="H64" s="174" t="str">
        <f t="shared" si="5"/>
        <v/>
      </c>
    </row>
    <row r="65" spans="1:8" x14ac:dyDescent="0.4">
      <c r="A65" s="90">
        <f t="shared" si="0"/>
        <v>0</v>
      </c>
      <c r="B65" s="102">
        <f t="shared" si="1"/>
        <v>0</v>
      </c>
      <c r="C65" s="337">
        <f t="shared" si="2"/>
        <v>0</v>
      </c>
      <c r="D65" s="337"/>
      <c r="E65" s="337"/>
      <c r="F65" s="91">
        <f t="shared" si="3"/>
        <v>0</v>
      </c>
      <c r="G65" s="91">
        <f t="shared" si="4"/>
        <v>0</v>
      </c>
      <c r="H65" s="174" t="str">
        <f t="shared" si="5"/>
        <v/>
      </c>
    </row>
    <row r="66" spans="1:8" x14ac:dyDescent="0.4">
      <c r="A66" s="90">
        <f t="shared" si="0"/>
        <v>0</v>
      </c>
      <c r="B66" s="102">
        <f t="shared" si="1"/>
        <v>0</v>
      </c>
      <c r="C66" s="337">
        <f t="shared" si="2"/>
        <v>0</v>
      </c>
      <c r="D66" s="337"/>
      <c r="E66" s="337"/>
      <c r="F66" s="91">
        <f t="shared" si="3"/>
        <v>0</v>
      </c>
      <c r="G66" s="91">
        <f t="shared" si="4"/>
        <v>0</v>
      </c>
      <c r="H66" s="174" t="str">
        <f t="shared" si="5"/>
        <v/>
      </c>
    </row>
    <row r="67" spans="1:8" x14ac:dyDescent="0.4">
      <c r="A67" s="90">
        <f t="shared" si="0"/>
        <v>0</v>
      </c>
      <c r="B67" s="102">
        <f t="shared" si="1"/>
        <v>0</v>
      </c>
      <c r="C67" s="337">
        <f t="shared" si="2"/>
        <v>0</v>
      </c>
      <c r="D67" s="337"/>
      <c r="E67" s="337"/>
      <c r="F67" s="91">
        <f t="shared" si="3"/>
        <v>0</v>
      </c>
      <c r="G67" s="91">
        <f t="shared" si="4"/>
        <v>0</v>
      </c>
      <c r="H67" s="174" t="str">
        <f t="shared" si="5"/>
        <v/>
      </c>
    </row>
    <row r="68" spans="1:8" x14ac:dyDescent="0.4">
      <c r="A68" s="90">
        <f t="shared" si="0"/>
        <v>0</v>
      </c>
      <c r="B68" s="102">
        <f t="shared" si="1"/>
        <v>0</v>
      </c>
      <c r="C68" s="337">
        <f t="shared" si="2"/>
        <v>0</v>
      </c>
      <c r="D68" s="337"/>
      <c r="E68" s="337"/>
      <c r="F68" s="91">
        <f t="shared" si="3"/>
        <v>0</v>
      </c>
      <c r="G68" s="91">
        <f t="shared" si="4"/>
        <v>0</v>
      </c>
      <c r="H68" s="174" t="str">
        <f t="shared" si="5"/>
        <v/>
      </c>
    </row>
    <row r="69" spans="1:8" x14ac:dyDescent="0.4">
      <c r="A69" s="90">
        <f t="shared" si="0"/>
        <v>0</v>
      </c>
      <c r="B69" s="102">
        <f t="shared" si="1"/>
        <v>0</v>
      </c>
      <c r="C69" s="337">
        <f t="shared" si="2"/>
        <v>0</v>
      </c>
      <c r="D69" s="337"/>
      <c r="E69" s="337"/>
      <c r="F69" s="91">
        <f t="shared" si="3"/>
        <v>0</v>
      </c>
      <c r="G69" s="91">
        <f t="shared" si="4"/>
        <v>0</v>
      </c>
      <c r="H69" s="174" t="str">
        <f t="shared" si="5"/>
        <v/>
      </c>
    </row>
    <row r="70" spans="1:8" x14ac:dyDescent="0.4">
      <c r="A70" s="90">
        <f t="shared" si="0"/>
        <v>0</v>
      </c>
      <c r="B70" s="102">
        <f t="shared" si="1"/>
        <v>0</v>
      </c>
      <c r="C70" s="337">
        <f t="shared" si="2"/>
        <v>0</v>
      </c>
      <c r="D70" s="337"/>
      <c r="E70" s="337"/>
      <c r="F70" s="91">
        <f t="shared" si="3"/>
        <v>0</v>
      </c>
      <c r="G70" s="91">
        <f t="shared" si="4"/>
        <v>0</v>
      </c>
      <c r="H70" s="174" t="str">
        <f t="shared" si="5"/>
        <v/>
      </c>
    </row>
    <row r="71" spans="1:8" x14ac:dyDescent="0.4">
      <c r="A71" s="90">
        <f t="shared" si="0"/>
        <v>0</v>
      </c>
      <c r="B71" s="102">
        <f t="shared" si="1"/>
        <v>0</v>
      </c>
      <c r="C71" s="337">
        <f t="shared" si="2"/>
        <v>0</v>
      </c>
      <c r="D71" s="337"/>
      <c r="E71" s="337"/>
      <c r="F71" s="91">
        <f t="shared" si="3"/>
        <v>0</v>
      </c>
      <c r="G71" s="91">
        <f t="shared" si="4"/>
        <v>0</v>
      </c>
      <c r="H71" s="174" t="str">
        <f t="shared" si="5"/>
        <v/>
      </c>
    </row>
    <row r="72" spans="1:8" x14ac:dyDescent="0.4">
      <c r="A72" s="90">
        <f t="shared" si="0"/>
        <v>0</v>
      </c>
      <c r="B72" s="102">
        <f t="shared" si="1"/>
        <v>0</v>
      </c>
      <c r="C72" s="337">
        <f t="shared" si="2"/>
        <v>0</v>
      </c>
      <c r="D72" s="337"/>
      <c r="E72" s="337"/>
      <c r="F72" s="91">
        <f t="shared" si="3"/>
        <v>0</v>
      </c>
      <c r="G72" s="91">
        <f t="shared" si="4"/>
        <v>0</v>
      </c>
      <c r="H72" s="174" t="str">
        <f t="shared" si="5"/>
        <v/>
      </c>
    </row>
    <row r="73" spans="1:8" x14ac:dyDescent="0.4">
      <c r="A73" s="90">
        <f t="shared" ref="A73:A136" si="6">IF(ROW()-7&lt;=筆數,VLOOKUP(ROW()-7,日記表,3,FALSE),0)</f>
        <v>0</v>
      </c>
      <c r="B73" s="102">
        <f t="shared" ref="B73:B136" si="7">IF(ROW()-7&lt;=筆數,VLOOKUP(ROW()-7,日記表,4,FALSE),0)</f>
        <v>0</v>
      </c>
      <c r="C73" s="337">
        <f t="shared" ref="C73:C136" si="8">IF(ROW()-7&lt;=筆數,VLOOKUP(ROW()-7,日記表,10,FALSE),0)</f>
        <v>0</v>
      </c>
      <c r="D73" s="337"/>
      <c r="E73" s="337"/>
      <c r="F73" s="91">
        <f t="shared" si="3"/>
        <v>0</v>
      </c>
      <c r="G73" s="91">
        <f t="shared" si="4"/>
        <v>0</v>
      </c>
      <c r="H73" s="174" t="str">
        <f t="shared" si="5"/>
        <v/>
      </c>
    </row>
    <row r="74" spans="1:8" x14ac:dyDescent="0.4">
      <c r="A74" s="90">
        <f t="shared" si="6"/>
        <v>0</v>
      </c>
      <c r="B74" s="102">
        <f t="shared" si="7"/>
        <v>0</v>
      </c>
      <c r="C74" s="337">
        <f t="shared" si="8"/>
        <v>0</v>
      </c>
      <c r="D74" s="337"/>
      <c r="E74" s="337"/>
      <c r="F74" s="91">
        <f t="shared" ref="F74:F137" si="9">IF(ROW()-7&lt;=筆數,VLOOKUP(ROW()-7,日記表,11,FALSE),0)</f>
        <v>0</v>
      </c>
      <c r="G74" s="91">
        <f t="shared" ref="G74:G137" si="10">IF(ROW()-7&lt;=筆數,VLOOKUP(ROW()-7,日記表,12,FALSE),0)</f>
        <v>0</v>
      </c>
      <c r="H74" s="174" t="str">
        <f t="shared" ref="H74:H137" si="11">IF(A74=0,"",IF(DC="借",H73+F74-G74,H73+G74-F74))</f>
        <v/>
      </c>
    </row>
    <row r="75" spans="1:8" x14ac:dyDescent="0.4">
      <c r="A75" s="90">
        <f t="shared" si="6"/>
        <v>0</v>
      </c>
      <c r="B75" s="102">
        <f t="shared" si="7"/>
        <v>0</v>
      </c>
      <c r="C75" s="337">
        <f t="shared" si="8"/>
        <v>0</v>
      </c>
      <c r="D75" s="337"/>
      <c r="E75" s="337"/>
      <c r="F75" s="91">
        <f t="shared" si="9"/>
        <v>0</v>
      </c>
      <c r="G75" s="91">
        <f t="shared" si="10"/>
        <v>0</v>
      </c>
      <c r="H75" s="174" t="str">
        <f t="shared" si="11"/>
        <v/>
      </c>
    </row>
    <row r="76" spans="1:8" x14ac:dyDescent="0.4">
      <c r="A76" s="90">
        <f t="shared" si="6"/>
        <v>0</v>
      </c>
      <c r="B76" s="102">
        <f t="shared" si="7"/>
        <v>0</v>
      </c>
      <c r="C76" s="337">
        <f t="shared" si="8"/>
        <v>0</v>
      </c>
      <c r="D76" s="337"/>
      <c r="E76" s="337"/>
      <c r="F76" s="91">
        <f t="shared" si="9"/>
        <v>0</v>
      </c>
      <c r="G76" s="91">
        <f t="shared" si="10"/>
        <v>0</v>
      </c>
      <c r="H76" s="174" t="str">
        <f t="shared" si="11"/>
        <v/>
      </c>
    </row>
    <row r="77" spans="1:8" x14ac:dyDescent="0.4">
      <c r="A77" s="90">
        <f t="shared" si="6"/>
        <v>0</v>
      </c>
      <c r="B77" s="102">
        <f t="shared" si="7"/>
        <v>0</v>
      </c>
      <c r="C77" s="337">
        <f t="shared" si="8"/>
        <v>0</v>
      </c>
      <c r="D77" s="337"/>
      <c r="E77" s="337"/>
      <c r="F77" s="91">
        <f t="shared" si="9"/>
        <v>0</v>
      </c>
      <c r="G77" s="91">
        <f t="shared" si="10"/>
        <v>0</v>
      </c>
      <c r="H77" s="174" t="str">
        <f t="shared" si="11"/>
        <v/>
      </c>
    </row>
    <row r="78" spans="1:8" x14ac:dyDescent="0.4">
      <c r="A78" s="90">
        <f t="shared" si="6"/>
        <v>0</v>
      </c>
      <c r="B78" s="102">
        <f t="shared" si="7"/>
        <v>0</v>
      </c>
      <c r="C78" s="337">
        <f t="shared" si="8"/>
        <v>0</v>
      </c>
      <c r="D78" s="337"/>
      <c r="E78" s="337"/>
      <c r="F78" s="91">
        <f t="shared" si="9"/>
        <v>0</v>
      </c>
      <c r="G78" s="91">
        <f t="shared" si="10"/>
        <v>0</v>
      </c>
      <c r="H78" s="174" t="str">
        <f t="shared" si="11"/>
        <v/>
      </c>
    </row>
    <row r="79" spans="1:8" x14ac:dyDescent="0.4">
      <c r="A79" s="90">
        <f t="shared" si="6"/>
        <v>0</v>
      </c>
      <c r="B79" s="102">
        <f t="shared" si="7"/>
        <v>0</v>
      </c>
      <c r="C79" s="337">
        <f t="shared" si="8"/>
        <v>0</v>
      </c>
      <c r="D79" s="337"/>
      <c r="E79" s="337"/>
      <c r="F79" s="91">
        <f t="shared" si="9"/>
        <v>0</v>
      </c>
      <c r="G79" s="91">
        <f t="shared" si="10"/>
        <v>0</v>
      </c>
      <c r="H79" s="174" t="str">
        <f t="shared" si="11"/>
        <v/>
      </c>
    </row>
    <row r="80" spans="1:8" x14ac:dyDescent="0.4">
      <c r="A80" s="90">
        <f t="shared" si="6"/>
        <v>0</v>
      </c>
      <c r="B80" s="102">
        <f t="shared" si="7"/>
        <v>0</v>
      </c>
      <c r="C80" s="337">
        <f t="shared" si="8"/>
        <v>0</v>
      </c>
      <c r="D80" s="337"/>
      <c r="E80" s="337"/>
      <c r="F80" s="91">
        <f t="shared" si="9"/>
        <v>0</v>
      </c>
      <c r="G80" s="91">
        <f t="shared" si="10"/>
        <v>0</v>
      </c>
      <c r="H80" s="174" t="str">
        <f t="shared" si="11"/>
        <v/>
      </c>
    </row>
    <row r="81" spans="1:8" x14ac:dyDescent="0.4">
      <c r="A81" s="90">
        <f t="shared" si="6"/>
        <v>0</v>
      </c>
      <c r="B81" s="102">
        <f t="shared" si="7"/>
        <v>0</v>
      </c>
      <c r="C81" s="337">
        <f t="shared" si="8"/>
        <v>0</v>
      </c>
      <c r="D81" s="337"/>
      <c r="E81" s="337"/>
      <c r="F81" s="91">
        <f t="shared" si="9"/>
        <v>0</v>
      </c>
      <c r="G81" s="91">
        <f t="shared" si="10"/>
        <v>0</v>
      </c>
      <c r="H81" s="174" t="str">
        <f t="shared" si="11"/>
        <v/>
      </c>
    </row>
    <row r="82" spans="1:8" x14ac:dyDescent="0.4">
      <c r="A82" s="90">
        <f t="shared" si="6"/>
        <v>0</v>
      </c>
      <c r="B82" s="102">
        <f t="shared" si="7"/>
        <v>0</v>
      </c>
      <c r="C82" s="337">
        <f t="shared" si="8"/>
        <v>0</v>
      </c>
      <c r="D82" s="337"/>
      <c r="E82" s="337"/>
      <c r="F82" s="91">
        <f t="shared" si="9"/>
        <v>0</v>
      </c>
      <c r="G82" s="91">
        <f t="shared" si="10"/>
        <v>0</v>
      </c>
      <c r="H82" s="174" t="str">
        <f t="shared" si="11"/>
        <v/>
      </c>
    </row>
    <row r="83" spans="1:8" x14ac:dyDescent="0.4">
      <c r="A83" s="90">
        <f t="shared" si="6"/>
        <v>0</v>
      </c>
      <c r="B83" s="102">
        <f t="shared" si="7"/>
        <v>0</v>
      </c>
      <c r="C83" s="337">
        <f t="shared" si="8"/>
        <v>0</v>
      </c>
      <c r="D83" s="337"/>
      <c r="E83" s="337"/>
      <c r="F83" s="91">
        <f t="shared" si="9"/>
        <v>0</v>
      </c>
      <c r="G83" s="91">
        <f t="shared" si="10"/>
        <v>0</v>
      </c>
      <c r="H83" s="174" t="str">
        <f t="shared" si="11"/>
        <v/>
      </c>
    </row>
    <row r="84" spans="1:8" x14ac:dyDescent="0.4">
      <c r="A84" s="90">
        <f t="shared" si="6"/>
        <v>0</v>
      </c>
      <c r="B84" s="102">
        <f t="shared" si="7"/>
        <v>0</v>
      </c>
      <c r="C84" s="337">
        <f t="shared" si="8"/>
        <v>0</v>
      </c>
      <c r="D84" s="337"/>
      <c r="E84" s="337"/>
      <c r="F84" s="91">
        <f t="shared" si="9"/>
        <v>0</v>
      </c>
      <c r="G84" s="91">
        <f t="shared" si="10"/>
        <v>0</v>
      </c>
      <c r="H84" s="174" t="str">
        <f t="shared" si="11"/>
        <v/>
      </c>
    </row>
    <row r="85" spans="1:8" x14ac:dyDescent="0.4">
      <c r="A85" s="90">
        <f t="shared" si="6"/>
        <v>0</v>
      </c>
      <c r="B85" s="102">
        <f t="shared" si="7"/>
        <v>0</v>
      </c>
      <c r="C85" s="337">
        <f t="shared" si="8"/>
        <v>0</v>
      </c>
      <c r="D85" s="337"/>
      <c r="E85" s="337"/>
      <c r="F85" s="91">
        <f t="shared" si="9"/>
        <v>0</v>
      </c>
      <c r="G85" s="91">
        <f t="shared" si="10"/>
        <v>0</v>
      </c>
      <c r="H85" s="174" t="str">
        <f t="shared" si="11"/>
        <v/>
      </c>
    </row>
    <row r="86" spans="1:8" x14ac:dyDescent="0.4">
      <c r="A86" s="90">
        <f t="shared" si="6"/>
        <v>0</v>
      </c>
      <c r="B86" s="102">
        <f t="shared" si="7"/>
        <v>0</v>
      </c>
      <c r="C86" s="337">
        <f t="shared" si="8"/>
        <v>0</v>
      </c>
      <c r="D86" s="337"/>
      <c r="E86" s="337"/>
      <c r="F86" s="91">
        <f t="shared" si="9"/>
        <v>0</v>
      </c>
      <c r="G86" s="91">
        <f t="shared" si="10"/>
        <v>0</v>
      </c>
      <c r="H86" s="174" t="str">
        <f t="shared" si="11"/>
        <v/>
      </c>
    </row>
    <row r="87" spans="1:8" x14ac:dyDescent="0.4">
      <c r="A87" s="90">
        <f t="shared" si="6"/>
        <v>0</v>
      </c>
      <c r="B87" s="102">
        <f t="shared" si="7"/>
        <v>0</v>
      </c>
      <c r="C87" s="337">
        <f t="shared" si="8"/>
        <v>0</v>
      </c>
      <c r="D87" s="337"/>
      <c r="E87" s="337"/>
      <c r="F87" s="91">
        <f t="shared" si="9"/>
        <v>0</v>
      </c>
      <c r="G87" s="91">
        <f t="shared" si="10"/>
        <v>0</v>
      </c>
      <c r="H87" s="174" t="str">
        <f t="shared" si="11"/>
        <v/>
      </c>
    </row>
    <row r="88" spans="1:8" x14ac:dyDescent="0.4">
      <c r="A88" s="90">
        <f t="shared" si="6"/>
        <v>0</v>
      </c>
      <c r="B88" s="102">
        <f t="shared" si="7"/>
        <v>0</v>
      </c>
      <c r="C88" s="337">
        <f t="shared" si="8"/>
        <v>0</v>
      </c>
      <c r="D88" s="337"/>
      <c r="E88" s="337"/>
      <c r="F88" s="91">
        <f t="shared" si="9"/>
        <v>0</v>
      </c>
      <c r="G88" s="91">
        <f t="shared" si="10"/>
        <v>0</v>
      </c>
      <c r="H88" s="174" t="str">
        <f t="shared" si="11"/>
        <v/>
      </c>
    </row>
    <row r="89" spans="1:8" x14ac:dyDescent="0.4">
      <c r="A89" s="90">
        <f t="shared" si="6"/>
        <v>0</v>
      </c>
      <c r="B89" s="102">
        <f t="shared" si="7"/>
        <v>0</v>
      </c>
      <c r="C89" s="337">
        <f t="shared" si="8"/>
        <v>0</v>
      </c>
      <c r="D89" s="337"/>
      <c r="E89" s="337"/>
      <c r="F89" s="91">
        <f t="shared" si="9"/>
        <v>0</v>
      </c>
      <c r="G89" s="91">
        <f t="shared" si="10"/>
        <v>0</v>
      </c>
      <c r="H89" s="174" t="str">
        <f t="shared" si="11"/>
        <v/>
      </c>
    </row>
    <row r="90" spans="1:8" x14ac:dyDescent="0.4">
      <c r="A90" s="90">
        <f t="shared" si="6"/>
        <v>0</v>
      </c>
      <c r="B90" s="102">
        <f t="shared" si="7"/>
        <v>0</v>
      </c>
      <c r="C90" s="337">
        <f t="shared" si="8"/>
        <v>0</v>
      </c>
      <c r="D90" s="337"/>
      <c r="E90" s="337"/>
      <c r="F90" s="91">
        <f t="shared" si="9"/>
        <v>0</v>
      </c>
      <c r="G90" s="91">
        <f t="shared" si="10"/>
        <v>0</v>
      </c>
      <c r="H90" s="174" t="str">
        <f t="shared" si="11"/>
        <v/>
      </c>
    </row>
    <row r="91" spans="1:8" x14ac:dyDescent="0.4">
      <c r="A91" s="90">
        <f t="shared" si="6"/>
        <v>0</v>
      </c>
      <c r="B91" s="102">
        <f t="shared" si="7"/>
        <v>0</v>
      </c>
      <c r="C91" s="337">
        <f t="shared" si="8"/>
        <v>0</v>
      </c>
      <c r="D91" s="337"/>
      <c r="E91" s="337"/>
      <c r="F91" s="91">
        <f t="shared" si="9"/>
        <v>0</v>
      </c>
      <c r="G91" s="91">
        <f t="shared" si="10"/>
        <v>0</v>
      </c>
      <c r="H91" s="174" t="str">
        <f t="shared" si="11"/>
        <v/>
      </c>
    </row>
    <row r="92" spans="1:8" x14ac:dyDescent="0.4">
      <c r="A92" s="90">
        <f t="shared" si="6"/>
        <v>0</v>
      </c>
      <c r="B92" s="102">
        <f t="shared" si="7"/>
        <v>0</v>
      </c>
      <c r="C92" s="337">
        <f t="shared" si="8"/>
        <v>0</v>
      </c>
      <c r="D92" s="337"/>
      <c r="E92" s="337"/>
      <c r="F92" s="91">
        <f t="shared" si="9"/>
        <v>0</v>
      </c>
      <c r="G92" s="91">
        <f t="shared" si="10"/>
        <v>0</v>
      </c>
      <c r="H92" s="174" t="str">
        <f t="shared" si="11"/>
        <v/>
      </c>
    </row>
    <row r="93" spans="1:8" x14ac:dyDescent="0.4">
      <c r="A93" s="90">
        <f t="shared" si="6"/>
        <v>0</v>
      </c>
      <c r="B93" s="102">
        <f t="shared" si="7"/>
        <v>0</v>
      </c>
      <c r="C93" s="337">
        <f t="shared" si="8"/>
        <v>0</v>
      </c>
      <c r="D93" s="337"/>
      <c r="E93" s="337"/>
      <c r="F93" s="91">
        <f t="shared" si="9"/>
        <v>0</v>
      </c>
      <c r="G93" s="91">
        <f t="shared" si="10"/>
        <v>0</v>
      </c>
      <c r="H93" s="174" t="str">
        <f t="shared" si="11"/>
        <v/>
      </c>
    </row>
    <row r="94" spans="1:8" x14ac:dyDescent="0.4">
      <c r="A94" s="90">
        <f t="shared" si="6"/>
        <v>0</v>
      </c>
      <c r="B94" s="102">
        <f t="shared" si="7"/>
        <v>0</v>
      </c>
      <c r="C94" s="337">
        <f t="shared" si="8"/>
        <v>0</v>
      </c>
      <c r="D94" s="337"/>
      <c r="E94" s="337"/>
      <c r="F94" s="91">
        <f t="shared" si="9"/>
        <v>0</v>
      </c>
      <c r="G94" s="91">
        <f t="shared" si="10"/>
        <v>0</v>
      </c>
      <c r="H94" s="174" t="str">
        <f t="shared" si="11"/>
        <v/>
      </c>
    </row>
    <row r="95" spans="1:8" x14ac:dyDescent="0.4">
      <c r="A95" s="90">
        <f t="shared" si="6"/>
        <v>0</v>
      </c>
      <c r="B95" s="102">
        <f t="shared" si="7"/>
        <v>0</v>
      </c>
      <c r="C95" s="337">
        <f t="shared" si="8"/>
        <v>0</v>
      </c>
      <c r="D95" s="337"/>
      <c r="E95" s="337"/>
      <c r="F95" s="91">
        <f t="shared" si="9"/>
        <v>0</v>
      </c>
      <c r="G95" s="91">
        <f t="shared" si="10"/>
        <v>0</v>
      </c>
      <c r="H95" s="174" t="str">
        <f t="shared" si="11"/>
        <v/>
      </c>
    </row>
    <row r="96" spans="1:8" x14ac:dyDescent="0.4">
      <c r="A96" s="90">
        <f t="shared" si="6"/>
        <v>0</v>
      </c>
      <c r="B96" s="102">
        <f t="shared" si="7"/>
        <v>0</v>
      </c>
      <c r="C96" s="337">
        <f t="shared" si="8"/>
        <v>0</v>
      </c>
      <c r="D96" s="337"/>
      <c r="E96" s="337"/>
      <c r="F96" s="91">
        <f t="shared" si="9"/>
        <v>0</v>
      </c>
      <c r="G96" s="91">
        <f t="shared" si="10"/>
        <v>0</v>
      </c>
      <c r="H96" s="174" t="str">
        <f t="shared" si="11"/>
        <v/>
      </c>
    </row>
    <row r="97" spans="1:8" x14ac:dyDescent="0.4">
      <c r="A97" s="90">
        <f t="shared" si="6"/>
        <v>0</v>
      </c>
      <c r="B97" s="102">
        <f t="shared" si="7"/>
        <v>0</v>
      </c>
      <c r="C97" s="337">
        <f t="shared" si="8"/>
        <v>0</v>
      </c>
      <c r="D97" s="337"/>
      <c r="E97" s="337"/>
      <c r="F97" s="91">
        <f t="shared" si="9"/>
        <v>0</v>
      </c>
      <c r="G97" s="91">
        <f t="shared" si="10"/>
        <v>0</v>
      </c>
      <c r="H97" s="174" t="str">
        <f t="shared" si="11"/>
        <v/>
      </c>
    </row>
    <row r="98" spans="1:8" x14ac:dyDescent="0.4">
      <c r="A98" s="90">
        <f t="shared" si="6"/>
        <v>0</v>
      </c>
      <c r="B98" s="102">
        <f t="shared" si="7"/>
        <v>0</v>
      </c>
      <c r="C98" s="337">
        <f t="shared" si="8"/>
        <v>0</v>
      </c>
      <c r="D98" s="337"/>
      <c r="E98" s="337"/>
      <c r="F98" s="91">
        <f t="shared" si="9"/>
        <v>0</v>
      </c>
      <c r="G98" s="91">
        <f t="shared" si="10"/>
        <v>0</v>
      </c>
      <c r="H98" s="174" t="str">
        <f t="shared" si="11"/>
        <v/>
      </c>
    </row>
    <row r="99" spans="1:8" x14ac:dyDescent="0.4">
      <c r="A99" s="90">
        <f t="shared" si="6"/>
        <v>0</v>
      </c>
      <c r="B99" s="102">
        <f t="shared" si="7"/>
        <v>0</v>
      </c>
      <c r="C99" s="337">
        <f t="shared" si="8"/>
        <v>0</v>
      </c>
      <c r="D99" s="337"/>
      <c r="E99" s="337"/>
      <c r="F99" s="91">
        <f t="shared" si="9"/>
        <v>0</v>
      </c>
      <c r="G99" s="91">
        <f t="shared" si="10"/>
        <v>0</v>
      </c>
      <c r="H99" s="174" t="str">
        <f t="shared" si="11"/>
        <v/>
      </c>
    </row>
    <row r="100" spans="1:8" x14ac:dyDescent="0.4">
      <c r="A100" s="90">
        <f t="shared" si="6"/>
        <v>0</v>
      </c>
      <c r="B100" s="102">
        <f t="shared" si="7"/>
        <v>0</v>
      </c>
      <c r="C100" s="337">
        <f t="shared" si="8"/>
        <v>0</v>
      </c>
      <c r="D100" s="337"/>
      <c r="E100" s="337"/>
      <c r="F100" s="91">
        <f t="shared" si="9"/>
        <v>0</v>
      </c>
      <c r="G100" s="91">
        <f t="shared" si="10"/>
        <v>0</v>
      </c>
      <c r="H100" s="174" t="str">
        <f t="shared" si="11"/>
        <v/>
      </c>
    </row>
    <row r="101" spans="1:8" x14ac:dyDescent="0.4">
      <c r="A101" s="90">
        <f t="shared" si="6"/>
        <v>0</v>
      </c>
      <c r="B101" s="102">
        <f t="shared" si="7"/>
        <v>0</v>
      </c>
      <c r="C101" s="337">
        <f t="shared" si="8"/>
        <v>0</v>
      </c>
      <c r="D101" s="337"/>
      <c r="E101" s="337"/>
      <c r="F101" s="91">
        <f t="shared" si="9"/>
        <v>0</v>
      </c>
      <c r="G101" s="91">
        <f t="shared" si="10"/>
        <v>0</v>
      </c>
      <c r="H101" s="174" t="str">
        <f t="shared" si="11"/>
        <v/>
      </c>
    </row>
    <row r="102" spans="1:8" x14ac:dyDescent="0.4">
      <c r="A102" s="90">
        <f t="shared" si="6"/>
        <v>0</v>
      </c>
      <c r="B102" s="102">
        <f t="shared" si="7"/>
        <v>0</v>
      </c>
      <c r="C102" s="337">
        <f t="shared" si="8"/>
        <v>0</v>
      </c>
      <c r="D102" s="337"/>
      <c r="E102" s="337"/>
      <c r="F102" s="91">
        <f t="shared" si="9"/>
        <v>0</v>
      </c>
      <c r="G102" s="91">
        <f t="shared" si="10"/>
        <v>0</v>
      </c>
      <c r="H102" s="174" t="str">
        <f t="shared" si="11"/>
        <v/>
      </c>
    </row>
    <row r="103" spans="1:8" x14ac:dyDescent="0.4">
      <c r="A103" s="90">
        <f t="shared" si="6"/>
        <v>0</v>
      </c>
      <c r="B103" s="102">
        <f t="shared" si="7"/>
        <v>0</v>
      </c>
      <c r="C103" s="337">
        <f t="shared" si="8"/>
        <v>0</v>
      </c>
      <c r="D103" s="337"/>
      <c r="E103" s="337"/>
      <c r="F103" s="91">
        <f t="shared" si="9"/>
        <v>0</v>
      </c>
      <c r="G103" s="91">
        <f t="shared" si="10"/>
        <v>0</v>
      </c>
      <c r="H103" s="174" t="str">
        <f t="shared" si="11"/>
        <v/>
      </c>
    </row>
    <row r="104" spans="1:8" x14ac:dyDescent="0.4">
      <c r="A104" s="90">
        <f t="shared" si="6"/>
        <v>0</v>
      </c>
      <c r="B104" s="102">
        <f t="shared" si="7"/>
        <v>0</v>
      </c>
      <c r="C104" s="337">
        <f t="shared" si="8"/>
        <v>0</v>
      </c>
      <c r="D104" s="337"/>
      <c r="E104" s="337"/>
      <c r="F104" s="91">
        <f t="shared" si="9"/>
        <v>0</v>
      </c>
      <c r="G104" s="91">
        <f t="shared" si="10"/>
        <v>0</v>
      </c>
      <c r="H104" s="174" t="str">
        <f t="shared" si="11"/>
        <v/>
      </c>
    </row>
    <row r="105" spans="1:8" x14ac:dyDescent="0.4">
      <c r="A105" s="90">
        <f t="shared" si="6"/>
        <v>0</v>
      </c>
      <c r="B105" s="102">
        <f t="shared" si="7"/>
        <v>0</v>
      </c>
      <c r="C105" s="337">
        <f t="shared" si="8"/>
        <v>0</v>
      </c>
      <c r="D105" s="337"/>
      <c r="E105" s="337"/>
      <c r="F105" s="91">
        <f t="shared" si="9"/>
        <v>0</v>
      </c>
      <c r="G105" s="91">
        <f t="shared" si="10"/>
        <v>0</v>
      </c>
      <c r="H105" s="174" t="str">
        <f t="shared" si="11"/>
        <v/>
      </c>
    </row>
    <row r="106" spans="1:8" x14ac:dyDescent="0.4">
      <c r="A106" s="90">
        <f t="shared" si="6"/>
        <v>0</v>
      </c>
      <c r="B106" s="102">
        <f t="shared" si="7"/>
        <v>0</v>
      </c>
      <c r="C106" s="337">
        <f t="shared" si="8"/>
        <v>0</v>
      </c>
      <c r="D106" s="337"/>
      <c r="E106" s="337"/>
      <c r="F106" s="91">
        <f t="shared" si="9"/>
        <v>0</v>
      </c>
      <c r="G106" s="91">
        <f t="shared" si="10"/>
        <v>0</v>
      </c>
      <c r="H106" s="174" t="str">
        <f t="shared" si="11"/>
        <v/>
      </c>
    </row>
    <row r="107" spans="1:8" x14ac:dyDescent="0.4">
      <c r="A107" s="90">
        <f t="shared" si="6"/>
        <v>0</v>
      </c>
      <c r="B107" s="102">
        <f t="shared" si="7"/>
        <v>0</v>
      </c>
      <c r="C107" s="337">
        <f t="shared" si="8"/>
        <v>0</v>
      </c>
      <c r="D107" s="337"/>
      <c r="E107" s="337"/>
      <c r="F107" s="91">
        <f t="shared" si="9"/>
        <v>0</v>
      </c>
      <c r="G107" s="91">
        <f t="shared" si="10"/>
        <v>0</v>
      </c>
      <c r="H107" s="174" t="str">
        <f t="shared" si="11"/>
        <v/>
      </c>
    </row>
    <row r="108" spans="1:8" x14ac:dyDescent="0.4">
      <c r="A108" s="90">
        <f t="shared" si="6"/>
        <v>0</v>
      </c>
      <c r="B108" s="102">
        <f t="shared" si="7"/>
        <v>0</v>
      </c>
      <c r="C108" s="337">
        <f t="shared" si="8"/>
        <v>0</v>
      </c>
      <c r="D108" s="337"/>
      <c r="E108" s="337"/>
      <c r="F108" s="91">
        <f t="shared" si="9"/>
        <v>0</v>
      </c>
      <c r="G108" s="91">
        <f t="shared" si="10"/>
        <v>0</v>
      </c>
      <c r="H108" s="174" t="str">
        <f t="shared" si="11"/>
        <v/>
      </c>
    </row>
    <row r="109" spans="1:8" x14ac:dyDescent="0.4">
      <c r="A109" s="90">
        <f t="shared" si="6"/>
        <v>0</v>
      </c>
      <c r="B109" s="102">
        <f t="shared" si="7"/>
        <v>0</v>
      </c>
      <c r="C109" s="337">
        <f t="shared" si="8"/>
        <v>0</v>
      </c>
      <c r="D109" s="337"/>
      <c r="E109" s="337"/>
      <c r="F109" s="91">
        <f t="shared" si="9"/>
        <v>0</v>
      </c>
      <c r="G109" s="91">
        <f t="shared" si="10"/>
        <v>0</v>
      </c>
      <c r="H109" s="174" t="str">
        <f t="shared" si="11"/>
        <v/>
      </c>
    </row>
    <row r="110" spans="1:8" x14ac:dyDescent="0.4">
      <c r="A110" s="90">
        <f t="shared" si="6"/>
        <v>0</v>
      </c>
      <c r="B110" s="102">
        <f t="shared" si="7"/>
        <v>0</v>
      </c>
      <c r="C110" s="337">
        <f t="shared" si="8"/>
        <v>0</v>
      </c>
      <c r="D110" s="337"/>
      <c r="E110" s="337"/>
      <c r="F110" s="91">
        <f t="shared" si="9"/>
        <v>0</v>
      </c>
      <c r="G110" s="91">
        <f t="shared" si="10"/>
        <v>0</v>
      </c>
      <c r="H110" s="174" t="str">
        <f t="shared" si="11"/>
        <v/>
      </c>
    </row>
    <row r="111" spans="1:8" x14ac:dyDescent="0.4">
      <c r="A111" s="90">
        <f t="shared" si="6"/>
        <v>0</v>
      </c>
      <c r="B111" s="102">
        <f t="shared" si="7"/>
        <v>0</v>
      </c>
      <c r="C111" s="337">
        <f t="shared" si="8"/>
        <v>0</v>
      </c>
      <c r="D111" s="337"/>
      <c r="E111" s="337"/>
      <c r="F111" s="91">
        <f t="shared" si="9"/>
        <v>0</v>
      </c>
      <c r="G111" s="91">
        <f t="shared" si="10"/>
        <v>0</v>
      </c>
      <c r="H111" s="174" t="str">
        <f t="shared" si="11"/>
        <v/>
      </c>
    </row>
    <row r="112" spans="1:8" x14ac:dyDescent="0.4">
      <c r="A112" s="90">
        <f t="shared" si="6"/>
        <v>0</v>
      </c>
      <c r="B112" s="102">
        <f t="shared" si="7"/>
        <v>0</v>
      </c>
      <c r="C112" s="337">
        <f t="shared" si="8"/>
        <v>0</v>
      </c>
      <c r="D112" s="337"/>
      <c r="E112" s="337"/>
      <c r="F112" s="91">
        <f t="shared" si="9"/>
        <v>0</v>
      </c>
      <c r="G112" s="91">
        <f t="shared" si="10"/>
        <v>0</v>
      </c>
      <c r="H112" s="174" t="str">
        <f t="shared" si="11"/>
        <v/>
      </c>
    </row>
    <row r="113" spans="1:8" x14ac:dyDescent="0.4">
      <c r="A113" s="90">
        <f t="shared" si="6"/>
        <v>0</v>
      </c>
      <c r="B113" s="102">
        <f t="shared" si="7"/>
        <v>0</v>
      </c>
      <c r="C113" s="337">
        <f t="shared" si="8"/>
        <v>0</v>
      </c>
      <c r="D113" s="337"/>
      <c r="E113" s="337"/>
      <c r="F113" s="91">
        <f t="shared" si="9"/>
        <v>0</v>
      </c>
      <c r="G113" s="91">
        <f t="shared" si="10"/>
        <v>0</v>
      </c>
      <c r="H113" s="174" t="str">
        <f t="shared" si="11"/>
        <v/>
      </c>
    </row>
    <row r="114" spans="1:8" x14ac:dyDescent="0.4">
      <c r="A114" s="90">
        <f t="shared" si="6"/>
        <v>0</v>
      </c>
      <c r="B114" s="102">
        <f t="shared" si="7"/>
        <v>0</v>
      </c>
      <c r="C114" s="337">
        <f t="shared" si="8"/>
        <v>0</v>
      </c>
      <c r="D114" s="337"/>
      <c r="E114" s="337"/>
      <c r="F114" s="91">
        <f t="shared" si="9"/>
        <v>0</v>
      </c>
      <c r="G114" s="91">
        <f t="shared" si="10"/>
        <v>0</v>
      </c>
      <c r="H114" s="174" t="str">
        <f t="shared" si="11"/>
        <v/>
      </c>
    </row>
    <row r="115" spans="1:8" x14ac:dyDescent="0.4">
      <c r="A115" s="90">
        <f t="shared" si="6"/>
        <v>0</v>
      </c>
      <c r="B115" s="102">
        <f t="shared" si="7"/>
        <v>0</v>
      </c>
      <c r="C115" s="337">
        <f t="shared" si="8"/>
        <v>0</v>
      </c>
      <c r="D115" s="337"/>
      <c r="E115" s="337"/>
      <c r="F115" s="91">
        <f t="shared" si="9"/>
        <v>0</v>
      </c>
      <c r="G115" s="91">
        <f t="shared" si="10"/>
        <v>0</v>
      </c>
      <c r="H115" s="174" t="str">
        <f t="shared" si="11"/>
        <v/>
      </c>
    </row>
    <row r="116" spans="1:8" x14ac:dyDescent="0.4">
      <c r="A116" s="90">
        <f t="shared" si="6"/>
        <v>0</v>
      </c>
      <c r="B116" s="102">
        <f t="shared" si="7"/>
        <v>0</v>
      </c>
      <c r="C116" s="337">
        <f t="shared" si="8"/>
        <v>0</v>
      </c>
      <c r="D116" s="337"/>
      <c r="E116" s="337"/>
      <c r="F116" s="91">
        <f t="shared" si="9"/>
        <v>0</v>
      </c>
      <c r="G116" s="91">
        <f t="shared" si="10"/>
        <v>0</v>
      </c>
      <c r="H116" s="174" t="str">
        <f t="shared" si="11"/>
        <v/>
      </c>
    </row>
    <row r="117" spans="1:8" x14ac:dyDescent="0.4">
      <c r="A117" s="90">
        <f t="shared" si="6"/>
        <v>0</v>
      </c>
      <c r="B117" s="102">
        <f t="shared" si="7"/>
        <v>0</v>
      </c>
      <c r="C117" s="337">
        <f t="shared" si="8"/>
        <v>0</v>
      </c>
      <c r="D117" s="337"/>
      <c r="E117" s="337"/>
      <c r="F117" s="91">
        <f t="shared" si="9"/>
        <v>0</v>
      </c>
      <c r="G117" s="91">
        <f t="shared" si="10"/>
        <v>0</v>
      </c>
      <c r="H117" s="174" t="str">
        <f t="shared" si="11"/>
        <v/>
      </c>
    </row>
    <row r="118" spans="1:8" x14ac:dyDescent="0.4">
      <c r="A118" s="90">
        <f t="shared" si="6"/>
        <v>0</v>
      </c>
      <c r="B118" s="102">
        <f t="shared" si="7"/>
        <v>0</v>
      </c>
      <c r="C118" s="337">
        <f t="shared" si="8"/>
        <v>0</v>
      </c>
      <c r="D118" s="337"/>
      <c r="E118" s="337"/>
      <c r="F118" s="91">
        <f t="shared" si="9"/>
        <v>0</v>
      </c>
      <c r="G118" s="91">
        <f t="shared" si="10"/>
        <v>0</v>
      </c>
      <c r="H118" s="174" t="str">
        <f t="shared" si="11"/>
        <v/>
      </c>
    </row>
    <row r="119" spans="1:8" x14ac:dyDescent="0.4">
      <c r="A119" s="90">
        <f t="shared" si="6"/>
        <v>0</v>
      </c>
      <c r="B119" s="102">
        <f t="shared" si="7"/>
        <v>0</v>
      </c>
      <c r="C119" s="337">
        <f t="shared" si="8"/>
        <v>0</v>
      </c>
      <c r="D119" s="337"/>
      <c r="E119" s="337"/>
      <c r="F119" s="91">
        <f t="shared" si="9"/>
        <v>0</v>
      </c>
      <c r="G119" s="91">
        <f t="shared" si="10"/>
        <v>0</v>
      </c>
      <c r="H119" s="174" t="str">
        <f t="shared" si="11"/>
        <v/>
      </c>
    </row>
    <row r="120" spans="1:8" x14ac:dyDescent="0.4">
      <c r="A120" s="90">
        <f t="shared" si="6"/>
        <v>0</v>
      </c>
      <c r="B120" s="102">
        <f t="shared" si="7"/>
        <v>0</v>
      </c>
      <c r="C120" s="337">
        <f t="shared" si="8"/>
        <v>0</v>
      </c>
      <c r="D120" s="337"/>
      <c r="E120" s="337"/>
      <c r="F120" s="91">
        <f t="shared" si="9"/>
        <v>0</v>
      </c>
      <c r="G120" s="91">
        <f t="shared" si="10"/>
        <v>0</v>
      </c>
      <c r="H120" s="174" t="str">
        <f t="shared" si="11"/>
        <v/>
      </c>
    </row>
    <row r="121" spans="1:8" x14ac:dyDescent="0.4">
      <c r="A121" s="90">
        <f t="shared" si="6"/>
        <v>0</v>
      </c>
      <c r="B121" s="102">
        <f t="shared" si="7"/>
        <v>0</v>
      </c>
      <c r="C121" s="337">
        <f t="shared" si="8"/>
        <v>0</v>
      </c>
      <c r="D121" s="337"/>
      <c r="E121" s="337"/>
      <c r="F121" s="91">
        <f t="shared" si="9"/>
        <v>0</v>
      </c>
      <c r="G121" s="91">
        <f t="shared" si="10"/>
        <v>0</v>
      </c>
      <c r="H121" s="174" t="str">
        <f t="shared" si="11"/>
        <v/>
      </c>
    </row>
    <row r="122" spans="1:8" x14ac:dyDescent="0.4">
      <c r="A122" s="90">
        <f t="shared" si="6"/>
        <v>0</v>
      </c>
      <c r="B122" s="102">
        <f t="shared" si="7"/>
        <v>0</v>
      </c>
      <c r="C122" s="337">
        <f t="shared" si="8"/>
        <v>0</v>
      </c>
      <c r="D122" s="337"/>
      <c r="E122" s="337"/>
      <c r="F122" s="91">
        <f t="shared" si="9"/>
        <v>0</v>
      </c>
      <c r="G122" s="91">
        <f t="shared" si="10"/>
        <v>0</v>
      </c>
      <c r="H122" s="174" t="str">
        <f t="shared" si="11"/>
        <v/>
      </c>
    </row>
    <row r="123" spans="1:8" x14ac:dyDescent="0.4">
      <c r="A123" s="90">
        <f t="shared" si="6"/>
        <v>0</v>
      </c>
      <c r="B123" s="102">
        <f t="shared" si="7"/>
        <v>0</v>
      </c>
      <c r="C123" s="337">
        <f t="shared" si="8"/>
        <v>0</v>
      </c>
      <c r="D123" s="337"/>
      <c r="E123" s="337"/>
      <c r="F123" s="91">
        <f t="shared" si="9"/>
        <v>0</v>
      </c>
      <c r="G123" s="91">
        <f t="shared" si="10"/>
        <v>0</v>
      </c>
      <c r="H123" s="174" t="str">
        <f t="shared" si="11"/>
        <v/>
      </c>
    </row>
    <row r="124" spans="1:8" x14ac:dyDescent="0.4">
      <c r="A124" s="90">
        <f t="shared" si="6"/>
        <v>0</v>
      </c>
      <c r="B124" s="102">
        <f t="shared" si="7"/>
        <v>0</v>
      </c>
      <c r="C124" s="337">
        <f t="shared" si="8"/>
        <v>0</v>
      </c>
      <c r="D124" s="337"/>
      <c r="E124" s="337"/>
      <c r="F124" s="91">
        <f t="shared" si="9"/>
        <v>0</v>
      </c>
      <c r="G124" s="91">
        <f t="shared" si="10"/>
        <v>0</v>
      </c>
      <c r="H124" s="174" t="str">
        <f t="shared" si="11"/>
        <v/>
      </c>
    </row>
    <row r="125" spans="1:8" x14ac:dyDescent="0.4">
      <c r="A125" s="90">
        <f t="shared" si="6"/>
        <v>0</v>
      </c>
      <c r="B125" s="102">
        <f t="shared" si="7"/>
        <v>0</v>
      </c>
      <c r="C125" s="337">
        <f t="shared" si="8"/>
        <v>0</v>
      </c>
      <c r="D125" s="337"/>
      <c r="E125" s="337"/>
      <c r="F125" s="91">
        <f t="shared" si="9"/>
        <v>0</v>
      </c>
      <c r="G125" s="91">
        <f t="shared" si="10"/>
        <v>0</v>
      </c>
      <c r="H125" s="174" t="str">
        <f t="shared" si="11"/>
        <v/>
      </c>
    </row>
    <row r="126" spans="1:8" x14ac:dyDescent="0.4">
      <c r="A126" s="90">
        <f t="shared" si="6"/>
        <v>0</v>
      </c>
      <c r="B126" s="102">
        <f t="shared" si="7"/>
        <v>0</v>
      </c>
      <c r="C126" s="337">
        <f t="shared" si="8"/>
        <v>0</v>
      </c>
      <c r="D126" s="337"/>
      <c r="E126" s="337"/>
      <c r="F126" s="91">
        <f t="shared" si="9"/>
        <v>0</v>
      </c>
      <c r="G126" s="91">
        <f t="shared" si="10"/>
        <v>0</v>
      </c>
      <c r="H126" s="174" t="str">
        <f t="shared" si="11"/>
        <v/>
      </c>
    </row>
    <row r="127" spans="1:8" x14ac:dyDescent="0.4">
      <c r="A127" s="90">
        <f t="shared" si="6"/>
        <v>0</v>
      </c>
      <c r="B127" s="102">
        <f t="shared" si="7"/>
        <v>0</v>
      </c>
      <c r="C127" s="337">
        <f t="shared" si="8"/>
        <v>0</v>
      </c>
      <c r="D127" s="337"/>
      <c r="E127" s="337"/>
      <c r="F127" s="91">
        <f t="shared" si="9"/>
        <v>0</v>
      </c>
      <c r="G127" s="91">
        <f t="shared" si="10"/>
        <v>0</v>
      </c>
      <c r="H127" s="174" t="str">
        <f t="shared" si="11"/>
        <v/>
      </c>
    </row>
    <row r="128" spans="1:8" x14ac:dyDescent="0.4">
      <c r="A128" s="90">
        <f t="shared" si="6"/>
        <v>0</v>
      </c>
      <c r="B128" s="102">
        <f t="shared" si="7"/>
        <v>0</v>
      </c>
      <c r="C128" s="337">
        <f t="shared" si="8"/>
        <v>0</v>
      </c>
      <c r="D128" s="337"/>
      <c r="E128" s="337"/>
      <c r="F128" s="91">
        <f t="shared" si="9"/>
        <v>0</v>
      </c>
      <c r="G128" s="91">
        <f t="shared" si="10"/>
        <v>0</v>
      </c>
      <c r="H128" s="174" t="str">
        <f t="shared" si="11"/>
        <v/>
      </c>
    </row>
    <row r="129" spans="1:8" x14ac:dyDescent="0.4">
      <c r="A129" s="90">
        <f t="shared" si="6"/>
        <v>0</v>
      </c>
      <c r="B129" s="102">
        <f t="shared" si="7"/>
        <v>0</v>
      </c>
      <c r="C129" s="337">
        <f t="shared" si="8"/>
        <v>0</v>
      </c>
      <c r="D129" s="337"/>
      <c r="E129" s="337"/>
      <c r="F129" s="91">
        <f t="shared" si="9"/>
        <v>0</v>
      </c>
      <c r="G129" s="91">
        <f t="shared" si="10"/>
        <v>0</v>
      </c>
      <c r="H129" s="174" t="str">
        <f t="shared" si="11"/>
        <v/>
      </c>
    </row>
    <row r="130" spans="1:8" x14ac:dyDescent="0.4">
      <c r="A130" s="90">
        <f t="shared" si="6"/>
        <v>0</v>
      </c>
      <c r="B130" s="102">
        <f t="shared" si="7"/>
        <v>0</v>
      </c>
      <c r="C130" s="337">
        <f t="shared" si="8"/>
        <v>0</v>
      </c>
      <c r="D130" s="337"/>
      <c r="E130" s="337"/>
      <c r="F130" s="91">
        <f t="shared" si="9"/>
        <v>0</v>
      </c>
      <c r="G130" s="91">
        <f t="shared" si="10"/>
        <v>0</v>
      </c>
      <c r="H130" s="174" t="str">
        <f t="shared" si="11"/>
        <v/>
      </c>
    </row>
    <row r="131" spans="1:8" x14ac:dyDescent="0.4">
      <c r="A131" s="90">
        <f t="shared" si="6"/>
        <v>0</v>
      </c>
      <c r="B131" s="102">
        <f t="shared" si="7"/>
        <v>0</v>
      </c>
      <c r="C131" s="337">
        <f t="shared" si="8"/>
        <v>0</v>
      </c>
      <c r="D131" s="337"/>
      <c r="E131" s="337"/>
      <c r="F131" s="91">
        <f t="shared" si="9"/>
        <v>0</v>
      </c>
      <c r="G131" s="91">
        <f t="shared" si="10"/>
        <v>0</v>
      </c>
      <c r="H131" s="174" t="str">
        <f t="shared" si="11"/>
        <v/>
      </c>
    </row>
    <row r="132" spans="1:8" x14ac:dyDescent="0.4">
      <c r="A132" s="90">
        <f t="shared" si="6"/>
        <v>0</v>
      </c>
      <c r="B132" s="102">
        <f t="shared" si="7"/>
        <v>0</v>
      </c>
      <c r="C132" s="337">
        <f t="shared" si="8"/>
        <v>0</v>
      </c>
      <c r="D132" s="337"/>
      <c r="E132" s="337"/>
      <c r="F132" s="91">
        <f t="shared" si="9"/>
        <v>0</v>
      </c>
      <c r="G132" s="91">
        <f t="shared" si="10"/>
        <v>0</v>
      </c>
      <c r="H132" s="174" t="str">
        <f t="shared" si="11"/>
        <v/>
      </c>
    </row>
    <row r="133" spans="1:8" x14ac:dyDescent="0.4">
      <c r="A133" s="90">
        <f t="shared" si="6"/>
        <v>0</v>
      </c>
      <c r="B133" s="102">
        <f t="shared" si="7"/>
        <v>0</v>
      </c>
      <c r="C133" s="337">
        <f t="shared" si="8"/>
        <v>0</v>
      </c>
      <c r="D133" s="337"/>
      <c r="E133" s="337"/>
      <c r="F133" s="91">
        <f t="shared" si="9"/>
        <v>0</v>
      </c>
      <c r="G133" s="91">
        <f t="shared" si="10"/>
        <v>0</v>
      </c>
      <c r="H133" s="174" t="str">
        <f t="shared" si="11"/>
        <v/>
      </c>
    </row>
    <row r="134" spans="1:8" x14ac:dyDescent="0.4">
      <c r="A134" s="90">
        <f t="shared" si="6"/>
        <v>0</v>
      </c>
      <c r="B134" s="102">
        <f t="shared" si="7"/>
        <v>0</v>
      </c>
      <c r="C134" s="337">
        <f t="shared" si="8"/>
        <v>0</v>
      </c>
      <c r="D134" s="337"/>
      <c r="E134" s="337"/>
      <c r="F134" s="91">
        <f t="shared" si="9"/>
        <v>0</v>
      </c>
      <c r="G134" s="91">
        <f t="shared" si="10"/>
        <v>0</v>
      </c>
      <c r="H134" s="174" t="str">
        <f t="shared" si="11"/>
        <v/>
      </c>
    </row>
    <row r="135" spans="1:8" x14ac:dyDescent="0.4">
      <c r="A135" s="90">
        <f t="shared" si="6"/>
        <v>0</v>
      </c>
      <c r="B135" s="102">
        <f t="shared" si="7"/>
        <v>0</v>
      </c>
      <c r="C135" s="337">
        <f t="shared" si="8"/>
        <v>0</v>
      </c>
      <c r="D135" s="337"/>
      <c r="E135" s="337"/>
      <c r="F135" s="91">
        <f t="shared" si="9"/>
        <v>0</v>
      </c>
      <c r="G135" s="91">
        <f t="shared" si="10"/>
        <v>0</v>
      </c>
      <c r="H135" s="174" t="str">
        <f t="shared" si="11"/>
        <v/>
      </c>
    </row>
    <row r="136" spans="1:8" x14ac:dyDescent="0.4">
      <c r="A136" s="90">
        <f t="shared" si="6"/>
        <v>0</v>
      </c>
      <c r="B136" s="102">
        <f t="shared" si="7"/>
        <v>0</v>
      </c>
      <c r="C136" s="337">
        <f t="shared" si="8"/>
        <v>0</v>
      </c>
      <c r="D136" s="337"/>
      <c r="E136" s="337"/>
      <c r="F136" s="91">
        <f t="shared" si="9"/>
        <v>0</v>
      </c>
      <c r="G136" s="91">
        <f t="shared" si="10"/>
        <v>0</v>
      </c>
      <c r="H136" s="174" t="str">
        <f t="shared" si="11"/>
        <v/>
      </c>
    </row>
    <row r="137" spans="1:8" x14ac:dyDescent="0.4">
      <c r="A137" s="90">
        <f t="shared" ref="A137:A200" si="12">IF(ROW()-7&lt;=筆數,VLOOKUP(ROW()-7,日記表,3,FALSE),0)</f>
        <v>0</v>
      </c>
      <c r="B137" s="102">
        <f t="shared" ref="B137:B200" si="13">IF(ROW()-7&lt;=筆數,VLOOKUP(ROW()-7,日記表,4,FALSE),0)</f>
        <v>0</v>
      </c>
      <c r="C137" s="337">
        <f t="shared" ref="C137:C200" si="14">IF(ROW()-7&lt;=筆數,VLOOKUP(ROW()-7,日記表,10,FALSE),0)</f>
        <v>0</v>
      </c>
      <c r="D137" s="337"/>
      <c r="E137" s="337"/>
      <c r="F137" s="91">
        <f t="shared" si="9"/>
        <v>0</v>
      </c>
      <c r="G137" s="91">
        <f t="shared" si="10"/>
        <v>0</v>
      </c>
      <c r="H137" s="174" t="str">
        <f t="shared" si="11"/>
        <v/>
      </c>
    </row>
    <row r="138" spans="1:8" x14ac:dyDescent="0.4">
      <c r="A138" s="90">
        <f t="shared" si="12"/>
        <v>0</v>
      </c>
      <c r="B138" s="102">
        <f t="shared" si="13"/>
        <v>0</v>
      </c>
      <c r="C138" s="337">
        <f t="shared" si="14"/>
        <v>0</v>
      </c>
      <c r="D138" s="337"/>
      <c r="E138" s="337"/>
      <c r="F138" s="91">
        <f t="shared" ref="F138:F201" si="15">IF(ROW()-7&lt;=筆數,VLOOKUP(ROW()-7,日記表,11,FALSE),0)</f>
        <v>0</v>
      </c>
      <c r="G138" s="91">
        <f t="shared" ref="G138:G201" si="16">IF(ROW()-7&lt;=筆數,VLOOKUP(ROW()-7,日記表,12,FALSE),0)</f>
        <v>0</v>
      </c>
      <c r="H138" s="174" t="str">
        <f t="shared" ref="H138:H201" si="17">IF(A138=0,"",IF(DC="借",H137+F138-G138,H137+G138-F138))</f>
        <v/>
      </c>
    </row>
    <row r="139" spans="1:8" x14ac:dyDescent="0.4">
      <c r="A139" s="90">
        <f t="shared" si="12"/>
        <v>0</v>
      </c>
      <c r="B139" s="102">
        <f t="shared" si="13"/>
        <v>0</v>
      </c>
      <c r="C139" s="337">
        <f t="shared" si="14"/>
        <v>0</v>
      </c>
      <c r="D139" s="337"/>
      <c r="E139" s="337"/>
      <c r="F139" s="91">
        <f t="shared" si="15"/>
        <v>0</v>
      </c>
      <c r="G139" s="91">
        <f t="shared" si="16"/>
        <v>0</v>
      </c>
      <c r="H139" s="174" t="str">
        <f t="shared" si="17"/>
        <v/>
      </c>
    </row>
    <row r="140" spans="1:8" x14ac:dyDescent="0.4">
      <c r="A140" s="90">
        <f t="shared" si="12"/>
        <v>0</v>
      </c>
      <c r="B140" s="102">
        <f t="shared" si="13"/>
        <v>0</v>
      </c>
      <c r="C140" s="337">
        <f t="shared" si="14"/>
        <v>0</v>
      </c>
      <c r="D140" s="337"/>
      <c r="E140" s="337"/>
      <c r="F140" s="91">
        <f t="shared" si="15"/>
        <v>0</v>
      </c>
      <c r="G140" s="91">
        <f t="shared" si="16"/>
        <v>0</v>
      </c>
      <c r="H140" s="174" t="str">
        <f t="shared" si="17"/>
        <v/>
      </c>
    </row>
    <row r="141" spans="1:8" x14ac:dyDescent="0.4">
      <c r="A141" s="90">
        <f t="shared" si="12"/>
        <v>0</v>
      </c>
      <c r="B141" s="102">
        <f t="shared" si="13"/>
        <v>0</v>
      </c>
      <c r="C141" s="337">
        <f t="shared" si="14"/>
        <v>0</v>
      </c>
      <c r="D141" s="337"/>
      <c r="E141" s="337"/>
      <c r="F141" s="91">
        <f t="shared" si="15"/>
        <v>0</v>
      </c>
      <c r="G141" s="91">
        <f t="shared" si="16"/>
        <v>0</v>
      </c>
      <c r="H141" s="174" t="str">
        <f t="shared" si="17"/>
        <v/>
      </c>
    </row>
    <row r="142" spans="1:8" x14ac:dyDescent="0.4">
      <c r="A142" s="90">
        <f t="shared" si="12"/>
        <v>0</v>
      </c>
      <c r="B142" s="102">
        <f t="shared" si="13"/>
        <v>0</v>
      </c>
      <c r="C142" s="337">
        <f t="shared" si="14"/>
        <v>0</v>
      </c>
      <c r="D142" s="337"/>
      <c r="E142" s="337"/>
      <c r="F142" s="91">
        <f t="shared" si="15"/>
        <v>0</v>
      </c>
      <c r="G142" s="91">
        <f t="shared" si="16"/>
        <v>0</v>
      </c>
      <c r="H142" s="174" t="str">
        <f t="shared" si="17"/>
        <v/>
      </c>
    </row>
    <row r="143" spans="1:8" x14ac:dyDescent="0.4">
      <c r="A143" s="90">
        <f t="shared" si="12"/>
        <v>0</v>
      </c>
      <c r="B143" s="102">
        <f t="shared" si="13"/>
        <v>0</v>
      </c>
      <c r="C143" s="337">
        <f t="shared" si="14"/>
        <v>0</v>
      </c>
      <c r="D143" s="337"/>
      <c r="E143" s="337"/>
      <c r="F143" s="91">
        <f t="shared" si="15"/>
        <v>0</v>
      </c>
      <c r="G143" s="91">
        <f t="shared" si="16"/>
        <v>0</v>
      </c>
      <c r="H143" s="174" t="str">
        <f t="shared" si="17"/>
        <v/>
      </c>
    </row>
    <row r="144" spans="1:8" x14ac:dyDescent="0.4">
      <c r="A144" s="90">
        <f t="shared" si="12"/>
        <v>0</v>
      </c>
      <c r="B144" s="102">
        <f t="shared" si="13"/>
        <v>0</v>
      </c>
      <c r="C144" s="337">
        <f t="shared" si="14"/>
        <v>0</v>
      </c>
      <c r="D144" s="337"/>
      <c r="E144" s="337"/>
      <c r="F144" s="91">
        <f t="shared" si="15"/>
        <v>0</v>
      </c>
      <c r="G144" s="91">
        <f t="shared" si="16"/>
        <v>0</v>
      </c>
      <c r="H144" s="174" t="str">
        <f t="shared" si="17"/>
        <v/>
      </c>
    </row>
    <row r="145" spans="1:8" x14ac:dyDescent="0.4">
      <c r="A145" s="90">
        <f t="shared" si="12"/>
        <v>0</v>
      </c>
      <c r="B145" s="102">
        <f t="shared" si="13"/>
        <v>0</v>
      </c>
      <c r="C145" s="337">
        <f t="shared" si="14"/>
        <v>0</v>
      </c>
      <c r="D145" s="337"/>
      <c r="E145" s="337"/>
      <c r="F145" s="91">
        <f t="shared" si="15"/>
        <v>0</v>
      </c>
      <c r="G145" s="91">
        <f t="shared" si="16"/>
        <v>0</v>
      </c>
      <c r="H145" s="174" t="str">
        <f t="shared" si="17"/>
        <v/>
      </c>
    </row>
    <row r="146" spans="1:8" x14ac:dyDescent="0.4">
      <c r="A146" s="90">
        <f t="shared" si="12"/>
        <v>0</v>
      </c>
      <c r="B146" s="102">
        <f t="shared" si="13"/>
        <v>0</v>
      </c>
      <c r="C146" s="337">
        <f t="shared" si="14"/>
        <v>0</v>
      </c>
      <c r="D146" s="337"/>
      <c r="E146" s="337"/>
      <c r="F146" s="91">
        <f t="shared" si="15"/>
        <v>0</v>
      </c>
      <c r="G146" s="91">
        <f t="shared" si="16"/>
        <v>0</v>
      </c>
      <c r="H146" s="174" t="str">
        <f t="shared" si="17"/>
        <v/>
      </c>
    </row>
    <row r="147" spans="1:8" x14ac:dyDescent="0.4">
      <c r="A147" s="90">
        <f t="shared" si="12"/>
        <v>0</v>
      </c>
      <c r="B147" s="102">
        <f t="shared" si="13"/>
        <v>0</v>
      </c>
      <c r="C147" s="337">
        <f t="shared" si="14"/>
        <v>0</v>
      </c>
      <c r="D147" s="337"/>
      <c r="E147" s="337"/>
      <c r="F147" s="91">
        <f t="shared" si="15"/>
        <v>0</v>
      </c>
      <c r="G147" s="91">
        <f t="shared" si="16"/>
        <v>0</v>
      </c>
      <c r="H147" s="174" t="str">
        <f t="shared" si="17"/>
        <v/>
      </c>
    </row>
    <row r="148" spans="1:8" x14ac:dyDescent="0.4">
      <c r="A148" s="90">
        <f t="shared" si="12"/>
        <v>0</v>
      </c>
      <c r="B148" s="102">
        <f t="shared" si="13"/>
        <v>0</v>
      </c>
      <c r="C148" s="337">
        <f t="shared" si="14"/>
        <v>0</v>
      </c>
      <c r="D148" s="337"/>
      <c r="E148" s="337"/>
      <c r="F148" s="91">
        <f t="shared" si="15"/>
        <v>0</v>
      </c>
      <c r="G148" s="91">
        <f t="shared" si="16"/>
        <v>0</v>
      </c>
      <c r="H148" s="174" t="str">
        <f t="shared" si="17"/>
        <v/>
      </c>
    </row>
    <row r="149" spans="1:8" x14ac:dyDescent="0.4">
      <c r="A149" s="90">
        <f t="shared" si="12"/>
        <v>0</v>
      </c>
      <c r="B149" s="102">
        <f t="shared" si="13"/>
        <v>0</v>
      </c>
      <c r="C149" s="337">
        <f t="shared" si="14"/>
        <v>0</v>
      </c>
      <c r="D149" s="337"/>
      <c r="E149" s="337"/>
      <c r="F149" s="91">
        <f t="shared" si="15"/>
        <v>0</v>
      </c>
      <c r="G149" s="91">
        <f t="shared" si="16"/>
        <v>0</v>
      </c>
      <c r="H149" s="174" t="str">
        <f t="shared" si="17"/>
        <v/>
      </c>
    </row>
    <row r="150" spans="1:8" x14ac:dyDescent="0.4">
      <c r="A150" s="90">
        <f t="shared" si="12"/>
        <v>0</v>
      </c>
      <c r="B150" s="102">
        <f t="shared" si="13"/>
        <v>0</v>
      </c>
      <c r="C150" s="337">
        <f t="shared" si="14"/>
        <v>0</v>
      </c>
      <c r="D150" s="337"/>
      <c r="E150" s="337"/>
      <c r="F150" s="91">
        <f t="shared" si="15"/>
        <v>0</v>
      </c>
      <c r="G150" s="91">
        <f t="shared" si="16"/>
        <v>0</v>
      </c>
      <c r="H150" s="174" t="str">
        <f t="shared" si="17"/>
        <v/>
      </c>
    </row>
    <row r="151" spans="1:8" x14ac:dyDescent="0.4">
      <c r="A151" s="90">
        <f t="shared" si="12"/>
        <v>0</v>
      </c>
      <c r="B151" s="102">
        <f t="shared" si="13"/>
        <v>0</v>
      </c>
      <c r="C151" s="337">
        <f t="shared" si="14"/>
        <v>0</v>
      </c>
      <c r="D151" s="337"/>
      <c r="E151" s="337"/>
      <c r="F151" s="91">
        <f t="shared" si="15"/>
        <v>0</v>
      </c>
      <c r="G151" s="91">
        <f t="shared" si="16"/>
        <v>0</v>
      </c>
      <c r="H151" s="174" t="str">
        <f t="shared" si="17"/>
        <v/>
      </c>
    </row>
    <row r="152" spans="1:8" x14ac:dyDescent="0.4">
      <c r="A152" s="90">
        <f t="shared" si="12"/>
        <v>0</v>
      </c>
      <c r="B152" s="102">
        <f t="shared" si="13"/>
        <v>0</v>
      </c>
      <c r="C152" s="337">
        <f t="shared" si="14"/>
        <v>0</v>
      </c>
      <c r="D152" s="337"/>
      <c r="E152" s="337"/>
      <c r="F152" s="91">
        <f t="shared" si="15"/>
        <v>0</v>
      </c>
      <c r="G152" s="91">
        <f t="shared" si="16"/>
        <v>0</v>
      </c>
      <c r="H152" s="174" t="str">
        <f t="shared" si="17"/>
        <v/>
      </c>
    </row>
    <row r="153" spans="1:8" x14ac:dyDescent="0.4">
      <c r="A153" s="90">
        <f t="shared" si="12"/>
        <v>0</v>
      </c>
      <c r="B153" s="102">
        <f t="shared" si="13"/>
        <v>0</v>
      </c>
      <c r="C153" s="337">
        <f t="shared" si="14"/>
        <v>0</v>
      </c>
      <c r="D153" s="337"/>
      <c r="E153" s="337"/>
      <c r="F153" s="91">
        <f t="shared" si="15"/>
        <v>0</v>
      </c>
      <c r="G153" s="91">
        <f t="shared" si="16"/>
        <v>0</v>
      </c>
      <c r="H153" s="174" t="str">
        <f t="shared" si="17"/>
        <v/>
      </c>
    </row>
    <row r="154" spans="1:8" x14ac:dyDescent="0.4">
      <c r="A154" s="90">
        <f t="shared" si="12"/>
        <v>0</v>
      </c>
      <c r="B154" s="102">
        <f t="shared" si="13"/>
        <v>0</v>
      </c>
      <c r="C154" s="337">
        <f t="shared" si="14"/>
        <v>0</v>
      </c>
      <c r="D154" s="337"/>
      <c r="E154" s="337"/>
      <c r="F154" s="91">
        <f t="shared" si="15"/>
        <v>0</v>
      </c>
      <c r="G154" s="91">
        <f t="shared" si="16"/>
        <v>0</v>
      </c>
      <c r="H154" s="174" t="str">
        <f t="shared" si="17"/>
        <v/>
      </c>
    </row>
    <row r="155" spans="1:8" x14ac:dyDescent="0.4">
      <c r="A155" s="90">
        <f t="shared" si="12"/>
        <v>0</v>
      </c>
      <c r="B155" s="102">
        <f t="shared" si="13"/>
        <v>0</v>
      </c>
      <c r="C155" s="337">
        <f t="shared" si="14"/>
        <v>0</v>
      </c>
      <c r="D155" s="337"/>
      <c r="E155" s="337"/>
      <c r="F155" s="91">
        <f t="shared" si="15"/>
        <v>0</v>
      </c>
      <c r="G155" s="91">
        <f t="shared" si="16"/>
        <v>0</v>
      </c>
      <c r="H155" s="174" t="str">
        <f t="shared" si="17"/>
        <v/>
      </c>
    </row>
    <row r="156" spans="1:8" x14ac:dyDescent="0.4">
      <c r="A156" s="90">
        <f t="shared" si="12"/>
        <v>0</v>
      </c>
      <c r="B156" s="102">
        <f t="shared" si="13"/>
        <v>0</v>
      </c>
      <c r="C156" s="337">
        <f t="shared" si="14"/>
        <v>0</v>
      </c>
      <c r="D156" s="337"/>
      <c r="E156" s="337"/>
      <c r="F156" s="91">
        <f t="shared" si="15"/>
        <v>0</v>
      </c>
      <c r="G156" s="91">
        <f t="shared" si="16"/>
        <v>0</v>
      </c>
      <c r="H156" s="174" t="str">
        <f t="shared" si="17"/>
        <v/>
      </c>
    </row>
    <row r="157" spans="1:8" x14ac:dyDescent="0.4">
      <c r="A157" s="90">
        <f t="shared" si="12"/>
        <v>0</v>
      </c>
      <c r="B157" s="102">
        <f t="shared" si="13"/>
        <v>0</v>
      </c>
      <c r="C157" s="337">
        <f t="shared" si="14"/>
        <v>0</v>
      </c>
      <c r="D157" s="337"/>
      <c r="E157" s="337"/>
      <c r="F157" s="91">
        <f t="shared" si="15"/>
        <v>0</v>
      </c>
      <c r="G157" s="91">
        <f t="shared" si="16"/>
        <v>0</v>
      </c>
      <c r="H157" s="174" t="str">
        <f t="shared" si="17"/>
        <v/>
      </c>
    </row>
    <row r="158" spans="1:8" x14ac:dyDescent="0.4">
      <c r="A158" s="90">
        <f t="shared" si="12"/>
        <v>0</v>
      </c>
      <c r="B158" s="102">
        <f t="shared" si="13"/>
        <v>0</v>
      </c>
      <c r="C158" s="337">
        <f t="shared" si="14"/>
        <v>0</v>
      </c>
      <c r="D158" s="337"/>
      <c r="E158" s="337"/>
      <c r="F158" s="91">
        <f t="shared" si="15"/>
        <v>0</v>
      </c>
      <c r="G158" s="91">
        <f t="shared" si="16"/>
        <v>0</v>
      </c>
      <c r="H158" s="174" t="str">
        <f t="shared" si="17"/>
        <v/>
      </c>
    </row>
    <row r="159" spans="1:8" x14ac:dyDescent="0.4">
      <c r="A159" s="90">
        <f t="shared" si="12"/>
        <v>0</v>
      </c>
      <c r="B159" s="102">
        <f t="shared" si="13"/>
        <v>0</v>
      </c>
      <c r="C159" s="337">
        <f t="shared" si="14"/>
        <v>0</v>
      </c>
      <c r="D159" s="337"/>
      <c r="E159" s="337"/>
      <c r="F159" s="91">
        <f t="shared" si="15"/>
        <v>0</v>
      </c>
      <c r="G159" s="91">
        <f t="shared" si="16"/>
        <v>0</v>
      </c>
      <c r="H159" s="174" t="str">
        <f t="shared" si="17"/>
        <v/>
      </c>
    </row>
    <row r="160" spans="1:8" x14ac:dyDescent="0.4">
      <c r="A160" s="90">
        <f t="shared" si="12"/>
        <v>0</v>
      </c>
      <c r="B160" s="102">
        <f t="shared" si="13"/>
        <v>0</v>
      </c>
      <c r="C160" s="337">
        <f t="shared" si="14"/>
        <v>0</v>
      </c>
      <c r="D160" s="337"/>
      <c r="E160" s="337"/>
      <c r="F160" s="91">
        <f t="shared" si="15"/>
        <v>0</v>
      </c>
      <c r="G160" s="91">
        <f t="shared" si="16"/>
        <v>0</v>
      </c>
      <c r="H160" s="174" t="str">
        <f t="shared" si="17"/>
        <v/>
      </c>
    </row>
    <row r="161" spans="1:8" x14ac:dyDescent="0.4">
      <c r="A161" s="90">
        <f t="shared" si="12"/>
        <v>0</v>
      </c>
      <c r="B161" s="102">
        <f t="shared" si="13"/>
        <v>0</v>
      </c>
      <c r="C161" s="337">
        <f t="shared" si="14"/>
        <v>0</v>
      </c>
      <c r="D161" s="337"/>
      <c r="E161" s="337"/>
      <c r="F161" s="91">
        <f t="shared" si="15"/>
        <v>0</v>
      </c>
      <c r="G161" s="91">
        <f t="shared" si="16"/>
        <v>0</v>
      </c>
      <c r="H161" s="174" t="str">
        <f t="shared" si="17"/>
        <v/>
      </c>
    </row>
    <row r="162" spans="1:8" x14ac:dyDescent="0.4">
      <c r="A162" s="90">
        <f t="shared" si="12"/>
        <v>0</v>
      </c>
      <c r="B162" s="102">
        <f t="shared" si="13"/>
        <v>0</v>
      </c>
      <c r="C162" s="337">
        <f t="shared" si="14"/>
        <v>0</v>
      </c>
      <c r="D162" s="337"/>
      <c r="E162" s="337"/>
      <c r="F162" s="91">
        <f t="shared" si="15"/>
        <v>0</v>
      </c>
      <c r="G162" s="91">
        <f t="shared" si="16"/>
        <v>0</v>
      </c>
      <c r="H162" s="174" t="str">
        <f t="shared" si="17"/>
        <v/>
      </c>
    </row>
    <row r="163" spans="1:8" x14ac:dyDescent="0.4">
      <c r="A163" s="90">
        <f t="shared" si="12"/>
        <v>0</v>
      </c>
      <c r="B163" s="102">
        <f t="shared" si="13"/>
        <v>0</v>
      </c>
      <c r="C163" s="337">
        <f t="shared" si="14"/>
        <v>0</v>
      </c>
      <c r="D163" s="337"/>
      <c r="E163" s="337"/>
      <c r="F163" s="91">
        <f t="shared" si="15"/>
        <v>0</v>
      </c>
      <c r="G163" s="91">
        <f t="shared" si="16"/>
        <v>0</v>
      </c>
      <c r="H163" s="174" t="str">
        <f t="shared" si="17"/>
        <v/>
      </c>
    </row>
    <row r="164" spans="1:8" x14ac:dyDescent="0.4">
      <c r="A164" s="90">
        <f t="shared" si="12"/>
        <v>0</v>
      </c>
      <c r="B164" s="102">
        <f t="shared" si="13"/>
        <v>0</v>
      </c>
      <c r="C164" s="337">
        <f t="shared" si="14"/>
        <v>0</v>
      </c>
      <c r="D164" s="337"/>
      <c r="E164" s="337"/>
      <c r="F164" s="91">
        <f t="shared" si="15"/>
        <v>0</v>
      </c>
      <c r="G164" s="91">
        <f t="shared" si="16"/>
        <v>0</v>
      </c>
      <c r="H164" s="174" t="str">
        <f t="shared" si="17"/>
        <v/>
      </c>
    </row>
    <row r="165" spans="1:8" x14ac:dyDescent="0.4">
      <c r="A165" s="90">
        <f t="shared" si="12"/>
        <v>0</v>
      </c>
      <c r="B165" s="102">
        <f t="shared" si="13"/>
        <v>0</v>
      </c>
      <c r="C165" s="337">
        <f t="shared" si="14"/>
        <v>0</v>
      </c>
      <c r="D165" s="337"/>
      <c r="E165" s="337"/>
      <c r="F165" s="91">
        <f t="shared" si="15"/>
        <v>0</v>
      </c>
      <c r="G165" s="91">
        <f t="shared" si="16"/>
        <v>0</v>
      </c>
      <c r="H165" s="174" t="str">
        <f t="shared" si="17"/>
        <v/>
      </c>
    </row>
    <row r="166" spans="1:8" x14ac:dyDescent="0.4">
      <c r="A166" s="90">
        <f t="shared" si="12"/>
        <v>0</v>
      </c>
      <c r="B166" s="102">
        <f t="shared" si="13"/>
        <v>0</v>
      </c>
      <c r="C166" s="337">
        <f t="shared" si="14"/>
        <v>0</v>
      </c>
      <c r="D166" s="337"/>
      <c r="E166" s="337"/>
      <c r="F166" s="91">
        <f t="shared" si="15"/>
        <v>0</v>
      </c>
      <c r="G166" s="91">
        <f t="shared" si="16"/>
        <v>0</v>
      </c>
      <c r="H166" s="174" t="str">
        <f t="shared" si="17"/>
        <v/>
      </c>
    </row>
    <row r="167" spans="1:8" x14ac:dyDescent="0.4">
      <c r="A167" s="90">
        <f t="shared" si="12"/>
        <v>0</v>
      </c>
      <c r="B167" s="102">
        <f t="shared" si="13"/>
        <v>0</v>
      </c>
      <c r="C167" s="337">
        <f t="shared" si="14"/>
        <v>0</v>
      </c>
      <c r="D167" s="337"/>
      <c r="E167" s="337"/>
      <c r="F167" s="91">
        <f t="shared" si="15"/>
        <v>0</v>
      </c>
      <c r="G167" s="91">
        <f t="shared" si="16"/>
        <v>0</v>
      </c>
      <c r="H167" s="174" t="str">
        <f t="shared" si="17"/>
        <v/>
      </c>
    </row>
    <row r="168" spans="1:8" x14ac:dyDescent="0.4">
      <c r="A168" s="90">
        <f t="shared" si="12"/>
        <v>0</v>
      </c>
      <c r="B168" s="102">
        <f t="shared" si="13"/>
        <v>0</v>
      </c>
      <c r="C168" s="337">
        <f t="shared" si="14"/>
        <v>0</v>
      </c>
      <c r="D168" s="337"/>
      <c r="E168" s="337"/>
      <c r="F168" s="91">
        <f t="shared" si="15"/>
        <v>0</v>
      </c>
      <c r="G168" s="91">
        <f t="shared" si="16"/>
        <v>0</v>
      </c>
      <c r="H168" s="174" t="str">
        <f t="shared" si="17"/>
        <v/>
      </c>
    </row>
    <row r="169" spans="1:8" x14ac:dyDescent="0.4">
      <c r="A169" s="90">
        <f t="shared" si="12"/>
        <v>0</v>
      </c>
      <c r="B169" s="102">
        <f t="shared" si="13"/>
        <v>0</v>
      </c>
      <c r="C169" s="337">
        <f t="shared" si="14"/>
        <v>0</v>
      </c>
      <c r="D169" s="337"/>
      <c r="E169" s="337"/>
      <c r="F169" s="91">
        <f t="shared" si="15"/>
        <v>0</v>
      </c>
      <c r="G169" s="91">
        <f t="shared" si="16"/>
        <v>0</v>
      </c>
      <c r="H169" s="174" t="str">
        <f t="shared" si="17"/>
        <v/>
      </c>
    </row>
    <row r="170" spans="1:8" x14ac:dyDescent="0.4">
      <c r="A170" s="90">
        <f t="shared" si="12"/>
        <v>0</v>
      </c>
      <c r="B170" s="102">
        <f t="shared" si="13"/>
        <v>0</v>
      </c>
      <c r="C170" s="337">
        <f t="shared" si="14"/>
        <v>0</v>
      </c>
      <c r="D170" s="337"/>
      <c r="E170" s="337"/>
      <c r="F170" s="91">
        <f t="shared" si="15"/>
        <v>0</v>
      </c>
      <c r="G170" s="91">
        <f t="shared" si="16"/>
        <v>0</v>
      </c>
      <c r="H170" s="174" t="str">
        <f t="shared" si="17"/>
        <v/>
      </c>
    </row>
    <row r="171" spans="1:8" x14ac:dyDescent="0.4">
      <c r="A171" s="90">
        <f t="shared" si="12"/>
        <v>0</v>
      </c>
      <c r="B171" s="102">
        <f t="shared" si="13"/>
        <v>0</v>
      </c>
      <c r="C171" s="337">
        <f t="shared" si="14"/>
        <v>0</v>
      </c>
      <c r="D171" s="337"/>
      <c r="E171" s="337"/>
      <c r="F171" s="91">
        <f t="shared" si="15"/>
        <v>0</v>
      </c>
      <c r="G171" s="91">
        <f t="shared" si="16"/>
        <v>0</v>
      </c>
      <c r="H171" s="174" t="str">
        <f t="shared" si="17"/>
        <v/>
      </c>
    </row>
    <row r="172" spans="1:8" x14ac:dyDescent="0.4">
      <c r="A172" s="90">
        <f t="shared" si="12"/>
        <v>0</v>
      </c>
      <c r="B172" s="102">
        <f t="shared" si="13"/>
        <v>0</v>
      </c>
      <c r="C172" s="337">
        <f t="shared" si="14"/>
        <v>0</v>
      </c>
      <c r="D172" s="337"/>
      <c r="E172" s="337"/>
      <c r="F172" s="91">
        <f t="shared" si="15"/>
        <v>0</v>
      </c>
      <c r="G172" s="91">
        <f t="shared" si="16"/>
        <v>0</v>
      </c>
      <c r="H172" s="174" t="str">
        <f t="shared" si="17"/>
        <v/>
      </c>
    </row>
    <row r="173" spans="1:8" x14ac:dyDescent="0.4">
      <c r="A173" s="90">
        <f t="shared" si="12"/>
        <v>0</v>
      </c>
      <c r="B173" s="102">
        <f t="shared" si="13"/>
        <v>0</v>
      </c>
      <c r="C173" s="337">
        <f t="shared" si="14"/>
        <v>0</v>
      </c>
      <c r="D173" s="337"/>
      <c r="E173" s="337"/>
      <c r="F173" s="91">
        <f t="shared" si="15"/>
        <v>0</v>
      </c>
      <c r="G173" s="91">
        <f t="shared" si="16"/>
        <v>0</v>
      </c>
      <c r="H173" s="174" t="str">
        <f t="shared" si="17"/>
        <v/>
      </c>
    </row>
    <row r="174" spans="1:8" x14ac:dyDescent="0.4">
      <c r="A174" s="90">
        <f t="shared" si="12"/>
        <v>0</v>
      </c>
      <c r="B174" s="102">
        <f t="shared" si="13"/>
        <v>0</v>
      </c>
      <c r="C174" s="337">
        <f t="shared" si="14"/>
        <v>0</v>
      </c>
      <c r="D174" s="337"/>
      <c r="E174" s="337"/>
      <c r="F174" s="91">
        <f t="shared" si="15"/>
        <v>0</v>
      </c>
      <c r="G174" s="91">
        <f t="shared" si="16"/>
        <v>0</v>
      </c>
      <c r="H174" s="174" t="str">
        <f t="shared" si="17"/>
        <v/>
      </c>
    </row>
    <row r="175" spans="1:8" x14ac:dyDescent="0.4">
      <c r="A175" s="90">
        <f t="shared" si="12"/>
        <v>0</v>
      </c>
      <c r="B175" s="102">
        <f t="shared" si="13"/>
        <v>0</v>
      </c>
      <c r="C175" s="337">
        <f t="shared" si="14"/>
        <v>0</v>
      </c>
      <c r="D175" s="337"/>
      <c r="E175" s="337"/>
      <c r="F175" s="91">
        <f t="shared" si="15"/>
        <v>0</v>
      </c>
      <c r="G175" s="91">
        <f t="shared" si="16"/>
        <v>0</v>
      </c>
      <c r="H175" s="174" t="str">
        <f t="shared" si="17"/>
        <v/>
      </c>
    </row>
    <row r="176" spans="1:8" x14ac:dyDescent="0.4">
      <c r="A176" s="90">
        <f t="shared" si="12"/>
        <v>0</v>
      </c>
      <c r="B176" s="102">
        <f t="shared" si="13"/>
        <v>0</v>
      </c>
      <c r="C176" s="337">
        <f t="shared" si="14"/>
        <v>0</v>
      </c>
      <c r="D176" s="337"/>
      <c r="E176" s="337"/>
      <c r="F176" s="91">
        <f t="shared" si="15"/>
        <v>0</v>
      </c>
      <c r="G176" s="91">
        <f t="shared" si="16"/>
        <v>0</v>
      </c>
      <c r="H176" s="174" t="str">
        <f t="shared" si="17"/>
        <v/>
      </c>
    </row>
    <row r="177" spans="1:8" x14ac:dyDescent="0.4">
      <c r="A177" s="90">
        <f t="shared" si="12"/>
        <v>0</v>
      </c>
      <c r="B177" s="102">
        <f t="shared" si="13"/>
        <v>0</v>
      </c>
      <c r="C177" s="337">
        <f t="shared" si="14"/>
        <v>0</v>
      </c>
      <c r="D177" s="337"/>
      <c r="E177" s="337"/>
      <c r="F177" s="91">
        <f t="shared" si="15"/>
        <v>0</v>
      </c>
      <c r="G177" s="91">
        <f t="shared" si="16"/>
        <v>0</v>
      </c>
      <c r="H177" s="174" t="str">
        <f t="shared" si="17"/>
        <v/>
      </c>
    </row>
    <row r="178" spans="1:8" x14ac:dyDescent="0.4">
      <c r="A178" s="90">
        <f t="shared" si="12"/>
        <v>0</v>
      </c>
      <c r="B178" s="102">
        <f t="shared" si="13"/>
        <v>0</v>
      </c>
      <c r="C178" s="337">
        <f t="shared" si="14"/>
        <v>0</v>
      </c>
      <c r="D178" s="337"/>
      <c r="E178" s="337"/>
      <c r="F178" s="91">
        <f t="shared" si="15"/>
        <v>0</v>
      </c>
      <c r="G178" s="91">
        <f t="shared" si="16"/>
        <v>0</v>
      </c>
      <c r="H178" s="174" t="str">
        <f t="shared" si="17"/>
        <v/>
      </c>
    </row>
    <row r="179" spans="1:8" x14ac:dyDescent="0.4">
      <c r="A179" s="90">
        <f t="shared" si="12"/>
        <v>0</v>
      </c>
      <c r="B179" s="102">
        <f t="shared" si="13"/>
        <v>0</v>
      </c>
      <c r="C179" s="337">
        <f t="shared" si="14"/>
        <v>0</v>
      </c>
      <c r="D179" s="337"/>
      <c r="E179" s="337"/>
      <c r="F179" s="91">
        <f t="shared" si="15"/>
        <v>0</v>
      </c>
      <c r="G179" s="91">
        <f t="shared" si="16"/>
        <v>0</v>
      </c>
      <c r="H179" s="174" t="str">
        <f t="shared" si="17"/>
        <v/>
      </c>
    </row>
    <row r="180" spans="1:8" x14ac:dyDescent="0.4">
      <c r="A180" s="90">
        <f t="shared" si="12"/>
        <v>0</v>
      </c>
      <c r="B180" s="102">
        <f t="shared" si="13"/>
        <v>0</v>
      </c>
      <c r="C180" s="337">
        <f t="shared" si="14"/>
        <v>0</v>
      </c>
      <c r="D180" s="337"/>
      <c r="E180" s="337"/>
      <c r="F180" s="91">
        <f t="shared" si="15"/>
        <v>0</v>
      </c>
      <c r="G180" s="91">
        <f t="shared" si="16"/>
        <v>0</v>
      </c>
      <c r="H180" s="174" t="str">
        <f t="shared" si="17"/>
        <v/>
      </c>
    </row>
    <row r="181" spans="1:8" x14ac:dyDescent="0.4">
      <c r="A181" s="90">
        <f t="shared" si="12"/>
        <v>0</v>
      </c>
      <c r="B181" s="102">
        <f t="shared" si="13"/>
        <v>0</v>
      </c>
      <c r="C181" s="337">
        <f t="shared" si="14"/>
        <v>0</v>
      </c>
      <c r="D181" s="337"/>
      <c r="E181" s="337"/>
      <c r="F181" s="91">
        <f t="shared" si="15"/>
        <v>0</v>
      </c>
      <c r="G181" s="91">
        <f t="shared" si="16"/>
        <v>0</v>
      </c>
      <c r="H181" s="174" t="str">
        <f t="shared" si="17"/>
        <v/>
      </c>
    </row>
    <row r="182" spans="1:8" x14ac:dyDescent="0.4">
      <c r="A182" s="90">
        <f t="shared" si="12"/>
        <v>0</v>
      </c>
      <c r="B182" s="102">
        <f t="shared" si="13"/>
        <v>0</v>
      </c>
      <c r="C182" s="337">
        <f t="shared" si="14"/>
        <v>0</v>
      </c>
      <c r="D182" s="337"/>
      <c r="E182" s="337"/>
      <c r="F182" s="91">
        <f t="shared" si="15"/>
        <v>0</v>
      </c>
      <c r="G182" s="91">
        <f t="shared" si="16"/>
        <v>0</v>
      </c>
      <c r="H182" s="174" t="str">
        <f t="shared" si="17"/>
        <v/>
      </c>
    </row>
    <row r="183" spans="1:8" x14ac:dyDescent="0.4">
      <c r="A183" s="90">
        <f t="shared" si="12"/>
        <v>0</v>
      </c>
      <c r="B183" s="102">
        <f t="shared" si="13"/>
        <v>0</v>
      </c>
      <c r="C183" s="337">
        <f t="shared" si="14"/>
        <v>0</v>
      </c>
      <c r="D183" s="337"/>
      <c r="E183" s="337"/>
      <c r="F183" s="91">
        <f t="shared" si="15"/>
        <v>0</v>
      </c>
      <c r="G183" s="91">
        <f t="shared" si="16"/>
        <v>0</v>
      </c>
      <c r="H183" s="174" t="str">
        <f t="shared" si="17"/>
        <v/>
      </c>
    </row>
    <row r="184" spans="1:8" x14ac:dyDescent="0.4">
      <c r="A184" s="90">
        <f t="shared" si="12"/>
        <v>0</v>
      </c>
      <c r="B184" s="102">
        <f t="shared" si="13"/>
        <v>0</v>
      </c>
      <c r="C184" s="337">
        <f t="shared" si="14"/>
        <v>0</v>
      </c>
      <c r="D184" s="337"/>
      <c r="E184" s="337"/>
      <c r="F184" s="91">
        <f t="shared" si="15"/>
        <v>0</v>
      </c>
      <c r="G184" s="91">
        <f t="shared" si="16"/>
        <v>0</v>
      </c>
      <c r="H184" s="174" t="str">
        <f t="shared" si="17"/>
        <v/>
      </c>
    </row>
    <row r="185" spans="1:8" x14ac:dyDescent="0.4">
      <c r="A185" s="90">
        <f t="shared" si="12"/>
        <v>0</v>
      </c>
      <c r="B185" s="102">
        <f t="shared" si="13"/>
        <v>0</v>
      </c>
      <c r="C185" s="337">
        <f t="shared" si="14"/>
        <v>0</v>
      </c>
      <c r="D185" s="337"/>
      <c r="E185" s="337"/>
      <c r="F185" s="91">
        <f t="shared" si="15"/>
        <v>0</v>
      </c>
      <c r="G185" s="91">
        <f t="shared" si="16"/>
        <v>0</v>
      </c>
      <c r="H185" s="174" t="str">
        <f t="shared" si="17"/>
        <v/>
      </c>
    </row>
    <row r="186" spans="1:8" x14ac:dyDescent="0.4">
      <c r="A186" s="90">
        <f t="shared" si="12"/>
        <v>0</v>
      </c>
      <c r="B186" s="102">
        <f t="shared" si="13"/>
        <v>0</v>
      </c>
      <c r="C186" s="337">
        <f t="shared" si="14"/>
        <v>0</v>
      </c>
      <c r="D186" s="337"/>
      <c r="E186" s="337"/>
      <c r="F186" s="91">
        <f t="shared" si="15"/>
        <v>0</v>
      </c>
      <c r="G186" s="91">
        <f t="shared" si="16"/>
        <v>0</v>
      </c>
      <c r="H186" s="174" t="str">
        <f t="shared" si="17"/>
        <v/>
      </c>
    </row>
    <row r="187" spans="1:8" x14ac:dyDescent="0.4">
      <c r="A187" s="90">
        <f t="shared" si="12"/>
        <v>0</v>
      </c>
      <c r="B187" s="102">
        <f t="shared" si="13"/>
        <v>0</v>
      </c>
      <c r="C187" s="337">
        <f t="shared" si="14"/>
        <v>0</v>
      </c>
      <c r="D187" s="337"/>
      <c r="E187" s="337"/>
      <c r="F187" s="91">
        <f t="shared" si="15"/>
        <v>0</v>
      </c>
      <c r="G187" s="91">
        <f t="shared" si="16"/>
        <v>0</v>
      </c>
      <c r="H187" s="174" t="str">
        <f t="shared" si="17"/>
        <v/>
      </c>
    </row>
    <row r="188" spans="1:8" x14ac:dyDescent="0.4">
      <c r="A188" s="90">
        <f t="shared" si="12"/>
        <v>0</v>
      </c>
      <c r="B188" s="102">
        <f t="shared" si="13"/>
        <v>0</v>
      </c>
      <c r="C188" s="337">
        <f t="shared" si="14"/>
        <v>0</v>
      </c>
      <c r="D188" s="337"/>
      <c r="E188" s="337"/>
      <c r="F188" s="91">
        <f t="shared" si="15"/>
        <v>0</v>
      </c>
      <c r="G188" s="91">
        <f t="shared" si="16"/>
        <v>0</v>
      </c>
      <c r="H188" s="174" t="str">
        <f t="shared" si="17"/>
        <v/>
      </c>
    </row>
    <row r="189" spans="1:8" x14ac:dyDescent="0.4">
      <c r="A189" s="90">
        <f t="shared" si="12"/>
        <v>0</v>
      </c>
      <c r="B189" s="102">
        <f t="shared" si="13"/>
        <v>0</v>
      </c>
      <c r="C189" s="337">
        <f t="shared" si="14"/>
        <v>0</v>
      </c>
      <c r="D189" s="337"/>
      <c r="E189" s="337"/>
      <c r="F189" s="91">
        <f t="shared" si="15"/>
        <v>0</v>
      </c>
      <c r="G189" s="91">
        <f t="shared" si="16"/>
        <v>0</v>
      </c>
      <c r="H189" s="174" t="str">
        <f t="shared" si="17"/>
        <v/>
      </c>
    </row>
    <row r="190" spans="1:8" x14ac:dyDescent="0.4">
      <c r="A190" s="90">
        <f t="shared" si="12"/>
        <v>0</v>
      </c>
      <c r="B190" s="102">
        <f t="shared" si="13"/>
        <v>0</v>
      </c>
      <c r="C190" s="337">
        <f t="shared" si="14"/>
        <v>0</v>
      </c>
      <c r="D190" s="337"/>
      <c r="E190" s="337"/>
      <c r="F190" s="91">
        <f t="shared" si="15"/>
        <v>0</v>
      </c>
      <c r="G190" s="91">
        <f t="shared" si="16"/>
        <v>0</v>
      </c>
      <c r="H190" s="174" t="str">
        <f t="shared" si="17"/>
        <v/>
      </c>
    </row>
    <row r="191" spans="1:8" x14ac:dyDescent="0.4">
      <c r="A191" s="90">
        <f t="shared" si="12"/>
        <v>0</v>
      </c>
      <c r="B191" s="102">
        <f t="shared" si="13"/>
        <v>0</v>
      </c>
      <c r="C191" s="337">
        <f t="shared" si="14"/>
        <v>0</v>
      </c>
      <c r="D191" s="337"/>
      <c r="E191" s="337"/>
      <c r="F191" s="91">
        <f t="shared" si="15"/>
        <v>0</v>
      </c>
      <c r="G191" s="91">
        <f t="shared" si="16"/>
        <v>0</v>
      </c>
      <c r="H191" s="174" t="str">
        <f t="shared" si="17"/>
        <v/>
      </c>
    </row>
    <row r="192" spans="1:8" x14ac:dyDescent="0.4">
      <c r="A192" s="90">
        <f t="shared" si="12"/>
        <v>0</v>
      </c>
      <c r="B192" s="102">
        <f t="shared" si="13"/>
        <v>0</v>
      </c>
      <c r="C192" s="337">
        <f t="shared" si="14"/>
        <v>0</v>
      </c>
      <c r="D192" s="337"/>
      <c r="E192" s="337"/>
      <c r="F192" s="91">
        <f t="shared" si="15"/>
        <v>0</v>
      </c>
      <c r="G192" s="91">
        <f t="shared" si="16"/>
        <v>0</v>
      </c>
      <c r="H192" s="174" t="str">
        <f t="shared" si="17"/>
        <v/>
      </c>
    </row>
    <row r="193" spans="1:8" x14ac:dyDescent="0.4">
      <c r="A193" s="90">
        <f t="shared" si="12"/>
        <v>0</v>
      </c>
      <c r="B193" s="102">
        <f t="shared" si="13"/>
        <v>0</v>
      </c>
      <c r="C193" s="337">
        <f t="shared" si="14"/>
        <v>0</v>
      </c>
      <c r="D193" s="337"/>
      <c r="E193" s="337"/>
      <c r="F193" s="91">
        <f t="shared" si="15"/>
        <v>0</v>
      </c>
      <c r="G193" s="91">
        <f t="shared" si="16"/>
        <v>0</v>
      </c>
      <c r="H193" s="174" t="str">
        <f t="shared" si="17"/>
        <v/>
      </c>
    </row>
    <row r="194" spans="1:8" x14ac:dyDescent="0.4">
      <c r="A194" s="90">
        <f t="shared" si="12"/>
        <v>0</v>
      </c>
      <c r="B194" s="102">
        <f t="shared" si="13"/>
        <v>0</v>
      </c>
      <c r="C194" s="337">
        <f t="shared" si="14"/>
        <v>0</v>
      </c>
      <c r="D194" s="337"/>
      <c r="E194" s="337"/>
      <c r="F194" s="91">
        <f t="shared" si="15"/>
        <v>0</v>
      </c>
      <c r="G194" s="91">
        <f t="shared" si="16"/>
        <v>0</v>
      </c>
      <c r="H194" s="174" t="str">
        <f t="shared" si="17"/>
        <v/>
      </c>
    </row>
    <row r="195" spans="1:8" x14ac:dyDescent="0.4">
      <c r="A195" s="90">
        <f t="shared" si="12"/>
        <v>0</v>
      </c>
      <c r="B195" s="102">
        <f t="shared" si="13"/>
        <v>0</v>
      </c>
      <c r="C195" s="337">
        <f t="shared" si="14"/>
        <v>0</v>
      </c>
      <c r="D195" s="337"/>
      <c r="E195" s="337"/>
      <c r="F195" s="91">
        <f t="shared" si="15"/>
        <v>0</v>
      </c>
      <c r="G195" s="91">
        <f t="shared" si="16"/>
        <v>0</v>
      </c>
      <c r="H195" s="174" t="str">
        <f t="shared" si="17"/>
        <v/>
      </c>
    </row>
    <row r="196" spans="1:8" x14ac:dyDescent="0.4">
      <c r="A196" s="90">
        <f t="shared" si="12"/>
        <v>0</v>
      </c>
      <c r="B196" s="102">
        <f t="shared" si="13"/>
        <v>0</v>
      </c>
      <c r="C196" s="337">
        <f t="shared" si="14"/>
        <v>0</v>
      </c>
      <c r="D196" s="337"/>
      <c r="E196" s="337"/>
      <c r="F196" s="91">
        <f t="shared" si="15"/>
        <v>0</v>
      </c>
      <c r="G196" s="91">
        <f t="shared" si="16"/>
        <v>0</v>
      </c>
      <c r="H196" s="174" t="str">
        <f t="shared" si="17"/>
        <v/>
      </c>
    </row>
    <row r="197" spans="1:8" x14ac:dyDescent="0.4">
      <c r="A197" s="90">
        <f t="shared" si="12"/>
        <v>0</v>
      </c>
      <c r="B197" s="102">
        <f t="shared" si="13"/>
        <v>0</v>
      </c>
      <c r="C197" s="337">
        <f t="shared" si="14"/>
        <v>0</v>
      </c>
      <c r="D197" s="337"/>
      <c r="E197" s="337"/>
      <c r="F197" s="91">
        <f t="shared" si="15"/>
        <v>0</v>
      </c>
      <c r="G197" s="91">
        <f t="shared" si="16"/>
        <v>0</v>
      </c>
      <c r="H197" s="174" t="str">
        <f t="shared" si="17"/>
        <v/>
      </c>
    </row>
    <row r="198" spans="1:8" x14ac:dyDescent="0.4">
      <c r="A198" s="90">
        <f t="shared" si="12"/>
        <v>0</v>
      </c>
      <c r="B198" s="102">
        <f t="shared" si="13"/>
        <v>0</v>
      </c>
      <c r="C198" s="337">
        <f t="shared" si="14"/>
        <v>0</v>
      </c>
      <c r="D198" s="337"/>
      <c r="E198" s="337"/>
      <c r="F198" s="91">
        <f t="shared" si="15"/>
        <v>0</v>
      </c>
      <c r="G198" s="91">
        <f t="shared" si="16"/>
        <v>0</v>
      </c>
      <c r="H198" s="174" t="str">
        <f t="shared" si="17"/>
        <v/>
      </c>
    </row>
    <row r="199" spans="1:8" x14ac:dyDescent="0.4">
      <c r="A199" s="90">
        <f t="shared" si="12"/>
        <v>0</v>
      </c>
      <c r="B199" s="102">
        <f t="shared" si="13"/>
        <v>0</v>
      </c>
      <c r="C199" s="337">
        <f t="shared" si="14"/>
        <v>0</v>
      </c>
      <c r="D199" s="337"/>
      <c r="E199" s="337"/>
      <c r="F199" s="91">
        <f t="shared" si="15"/>
        <v>0</v>
      </c>
      <c r="G199" s="91">
        <f t="shared" si="16"/>
        <v>0</v>
      </c>
      <c r="H199" s="174" t="str">
        <f t="shared" si="17"/>
        <v/>
      </c>
    </row>
    <row r="200" spans="1:8" x14ac:dyDescent="0.4">
      <c r="A200" s="90">
        <f t="shared" si="12"/>
        <v>0</v>
      </c>
      <c r="B200" s="102">
        <f t="shared" si="13"/>
        <v>0</v>
      </c>
      <c r="C200" s="337">
        <f t="shared" si="14"/>
        <v>0</v>
      </c>
      <c r="D200" s="337"/>
      <c r="E200" s="337"/>
      <c r="F200" s="91">
        <f t="shared" si="15"/>
        <v>0</v>
      </c>
      <c r="G200" s="91">
        <f t="shared" si="16"/>
        <v>0</v>
      </c>
      <c r="H200" s="174" t="str">
        <f t="shared" si="17"/>
        <v/>
      </c>
    </row>
    <row r="201" spans="1:8" x14ac:dyDescent="0.4">
      <c r="A201" s="90">
        <f t="shared" ref="A201:A264" si="18">IF(ROW()-7&lt;=筆數,VLOOKUP(ROW()-7,日記表,3,FALSE),0)</f>
        <v>0</v>
      </c>
      <c r="B201" s="102">
        <f t="shared" ref="B201:B264" si="19">IF(ROW()-7&lt;=筆數,VLOOKUP(ROW()-7,日記表,4,FALSE),0)</f>
        <v>0</v>
      </c>
      <c r="C201" s="337">
        <f t="shared" ref="C201:C264" si="20">IF(ROW()-7&lt;=筆數,VLOOKUP(ROW()-7,日記表,10,FALSE),0)</f>
        <v>0</v>
      </c>
      <c r="D201" s="337"/>
      <c r="E201" s="337"/>
      <c r="F201" s="91">
        <f t="shared" si="15"/>
        <v>0</v>
      </c>
      <c r="G201" s="91">
        <f t="shared" si="16"/>
        <v>0</v>
      </c>
      <c r="H201" s="174" t="str">
        <f t="shared" si="17"/>
        <v/>
      </c>
    </row>
    <row r="202" spans="1:8" x14ac:dyDescent="0.4">
      <c r="A202" s="90">
        <f t="shared" si="18"/>
        <v>0</v>
      </c>
      <c r="B202" s="102">
        <f t="shared" si="19"/>
        <v>0</v>
      </c>
      <c r="C202" s="337">
        <f t="shared" si="20"/>
        <v>0</v>
      </c>
      <c r="D202" s="337"/>
      <c r="E202" s="337"/>
      <c r="F202" s="91">
        <f t="shared" ref="F202:F265" si="21">IF(ROW()-7&lt;=筆數,VLOOKUP(ROW()-7,日記表,11,FALSE),0)</f>
        <v>0</v>
      </c>
      <c r="G202" s="91">
        <f t="shared" ref="G202:G265" si="22">IF(ROW()-7&lt;=筆數,VLOOKUP(ROW()-7,日記表,12,FALSE),0)</f>
        <v>0</v>
      </c>
      <c r="H202" s="174" t="str">
        <f t="shared" ref="H202:H265" si="23">IF(A202=0,"",IF(DC="借",H201+F202-G202,H201+G202-F202))</f>
        <v/>
      </c>
    </row>
    <row r="203" spans="1:8" x14ac:dyDescent="0.4">
      <c r="A203" s="90">
        <f t="shared" si="18"/>
        <v>0</v>
      </c>
      <c r="B203" s="102">
        <f t="shared" si="19"/>
        <v>0</v>
      </c>
      <c r="C203" s="337">
        <f t="shared" si="20"/>
        <v>0</v>
      </c>
      <c r="D203" s="337"/>
      <c r="E203" s="337"/>
      <c r="F203" s="91">
        <f t="shared" si="21"/>
        <v>0</v>
      </c>
      <c r="G203" s="91">
        <f t="shared" si="22"/>
        <v>0</v>
      </c>
      <c r="H203" s="174" t="str">
        <f t="shared" si="23"/>
        <v/>
      </c>
    </row>
    <row r="204" spans="1:8" x14ac:dyDescent="0.4">
      <c r="A204" s="90">
        <f t="shared" si="18"/>
        <v>0</v>
      </c>
      <c r="B204" s="102">
        <f t="shared" si="19"/>
        <v>0</v>
      </c>
      <c r="C204" s="337">
        <f t="shared" si="20"/>
        <v>0</v>
      </c>
      <c r="D204" s="337"/>
      <c r="E204" s="337"/>
      <c r="F204" s="91">
        <f t="shared" si="21"/>
        <v>0</v>
      </c>
      <c r="G204" s="91">
        <f t="shared" si="22"/>
        <v>0</v>
      </c>
      <c r="H204" s="174" t="str">
        <f t="shared" si="23"/>
        <v/>
      </c>
    </row>
    <row r="205" spans="1:8" x14ac:dyDescent="0.4">
      <c r="A205" s="90">
        <f t="shared" si="18"/>
        <v>0</v>
      </c>
      <c r="B205" s="102">
        <f t="shared" si="19"/>
        <v>0</v>
      </c>
      <c r="C205" s="337">
        <f t="shared" si="20"/>
        <v>0</v>
      </c>
      <c r="D205" s="337"/>
      <c r="E205" s="337"/>
      <c r="F205" s="91">
        <f t="shared" si="21"/>
        <v>0</v>
      </c>
      <c r="G205" s="91">
        <f t="shared" si="22"/>
        <v>0</v>
      </c>
      <c r="H205" s="174" t="str">
        <f t="shared" si="23"/>
        <v/>
      </c>
    </row>
    <row r="206" spans="1:8" x14ac:dyDescent="0.4">
      <c r="A206" s="90">
        <f t="shared" si="18"/>
        <v>0</v>
      </c>
      <c r="B206" s="102">
        <f t="shared" si="19"/>
        <v>0</v>
      </c>
      <c r="C206" s="337">
        <f t="shared" si="20"/>
        <v>0</v>
      </c>
      <c r="D206" s="337"/>
      <c r="E206" s="337"/>
      <c r="F206" s="91">
        <f t="shared" si="21"/>
        <v>0</v>
      </c>
      <c r="G206" s="91">
        <f t="shared" si="22"/>
        <v>0</v>
      </c>
      <c r="H206" s="174" t="str">
        <f t="shared" si="23"/>
        <v/>
      </c>
    </row>
    <row r="207" spans="1:8" x14ac:dyDescent="0.4">
      <c r="A207" s="90">
        <f t="shared" si="18"/>
        <v>0</v>
      </c>
      <c r="B207" s="102">
        <f t="shared" si="19"/>
        <v>0</v>
      </c>
      <c r="C207" s="337">
        <f t="shared" si="20"/>
        <v>0</v>
      </c>
      <c r="D207" s="337"/>
      <c r="E207" s="337"/>
      <c r="F207" s="91">
        <f t="shared" si="21"/>
        <v>0</v>
      </c>
      <c r="G207" s="91">
        <f t="shared" si="22"/>
        <v>0</v>
      </c>
      <c r="H207" s="174" t="str">
        <f t="shared" si="23"/>
        <v/>
      </c>
    </row>
    <row r="208" spans="1:8" x14ac:dyDescent="0.4">
      <c r="A208" s="90">
        <f t="shared" si="18"/>
        <v>0</v>
      </c>
      <c r="B208" s="102">
        <f t="shared" si="19"/>
        <v>0</v>
      </c>
      <c r="C208" s="337">
        <f t="shared" si="20"/>
        <v>0</v>
      </c>
      <c r="D208" s="337"/>
      <c r="E208" s="337"/>
      <c r="F208" s="91">
        <f t="shared" si="21"/>
        <v>0</v>
      </c>
      <c r="G208" s="91">
        <f t="shared" si="22"/>
        <v>0</v>
      </c>
      <c r="H208" s="174" t="str">
        <f t="shared" si="23"/>
        <v/>
      </c>
    </row>
    <row r="209" spans="1:8" x14ac:dyDescent="0.4">
      <c r="A209" s="90">
        <f t="shared" si="18"/>
        <v>0</v>
      </c>
      <c r="B209" s="102">
        <f t="shared" si="19"/>
        <v>0</v>
      </c>
      <c r="C209" s="337">
        <f t="shared" si="20"/>
        <v>0</v>
      </c>
      <c r="D209" s="337"/>
      <c r="E209" s="337"/>
      <c r="F209" s="91">
        <f t="shared" si="21"/>
        <v>0</v>
      </c>
      <c r="G209" s="91">
        <f t="shared" si="22"/>
        <v>0</v>
      </c>
      <c r="H209" s="174" t="str">
        <f t="shared" si="23"/>
        <v/>
      </c>
    </row>
    <row r="210" spans="1:8" x14ac:dyDescent="0.4">
      <c r="A210" s="90">
        <f t="shared" si="18"/>
        <v>0</v>
      </c>
      <c r="B210" s="102">
        <f t="shared" si="19"/>
        <v>0</v>
      </c>
      <c r="C210" s="337">
        <f t="shared" si="20"/>
        <v>0</v>
      </c>
      <c r="D210" s="337"/>
      <c r="E210" s="337"/>
      <c r="F210" s="91">
        <f t="shared" si="21"/>
        <v>0</v>
      </c>
      <c r="G210" s="91">
        <f t="shared" si="22"/>
        <v>0</v>
      </c>
      <c r="H210" s="174" t="str">
        <f t="shared" si="23"/>
        <v/>
      </c>
    </row>
    <row r="211" spans="1:8" x14ac:dyDescent="0.4">
      <c r="A211" s="90">
        <f t="shared" si="18"/>
        <v>0</v>
      </c>
      <c r="B211" s="102">
        <f t="shared" si="19"/>
        <v>0</v>
      </c>
      <c r="C211" s="337">
        <f t="shared" si="20"/>
        <v>0</v>
      </c>
      <c r="D211" s="337"/>
      <c r="E211" s="337"/>
      <c r="F211" s="91">
        <f t="shared" si="21"/>
        <v>0</v>
      </c>
      <c r="G211" s="91">
        <f t="shared" si="22"/>
        <v>0</v>
      </c>
      <c r="H211" s="174" t="str">
        <f t="shared" si="23"/>
        <v/>
      </c>
    </row>
    <row r="212" spans="1:8" x14ac:dyDescent="0.4">
      <c r="A212" s="90">
        <f t="shared" si="18"/>
        <v>0</v>
      </c>
      <c r="B212" s="102">
        <f t="shared" si="19"/>
        <v>0</v>
      </c>
      <c r="C212" s="337">
        <f t="shared" si="20"/>
        <v>0</v>
      </c>
      <c r="D212" s="337"/>
      <c r="E212" s="337"/>
      <c r="F212" s="91">
        <f t="shared" si="21"/>
        <v>0</v>
      </c>
      <c r="G212" s="91">
        <f t="shared" si="22"/>
        <v>0</v>
      </c>
      <c r="H212" s="174" t="str">
        <f t="shared" si="23"/>
        <v/>
      </c>
    </row>
    <row r="213" spans="1:8" x14ac:dyDescent="0.4">
      <c r="A213" s="90">
        <f t="shared" si="18"/>
        <v>0</v>
      </c>
      <c r="B213" s="102">
        <f t="shared" si="19"/>
        <v>0</v>
      </c>
      <c r="C213" s="337">
        <f t="shared" si="20"/>
        <v>0</v>
      </c>
      <c r="D213" s="337"/>
      <c r="E213" s="337"/>
      <c r="F213" s="91">
        <f t="shared" si="21"/>
        <v>0</v>
      </c>
      <c r="G213" s="91">
        <f t="shared" si="22"/>
        <v>0</v>
      </c>
      <c r="H213" s="174" t="str">
        <f t="shared" si="23"/>
        <v/>
      </c>
    </row>
    <row r="214" spans="1:8" x14ac:dyDescent="0.4">
      <c r="A214" s="90">
        <f t="shared" si="18"/>
        <v>0</v>
      </c>
      <c r="B214" s="102">
        <f t="shared" si="19"/>
        <v>0</v>
      </c>
      <c r="C214" s="337">
        <f t="shared" si="20"/>
        <v>0</v>
      </c>
      <c r="D214" s="337"/>
      <c r="E214" s="337"/>
      <c r="F214" s="91">
        <f t="shared" si="21"/>
        <v>0</v>
      </c>
      <c r="G214" s="91">
        <f t="shared" si="22"/>
        <v>0</v>
      </c>
      <c r="H214" s="174" t="str">
        <f t="shared" si="23"/>
        <v/>
      </c>
    </row>
    <row r="215" spans="1:8" x14ac:dyDescent="0.4">
      <c r="A215" s="90">
        <f t="shared" si="18"/>
        <v>0</v>
      </c>
      <c r="B215" s="102">
        <f t="shared" si="19"/>
        <v>0</v>
      </c>
      <c r="C215" s="337">
        <f t="shared" si="20"/>
        <v>0</v>
      </c>
      <c r="D215" s="337"/>
      <c r="E215" s="337"/>
      <c r="F215" s="91">
        <f t="shared" si="21"/>
        <v>0</v>
      </c>
      <c r="G215" s="91">
        <f t="shared" si="22"/>
        <v>0</v>
      </c>
      <c r="H215" s="174" t="str">
        <f t="shared" si="23"/>
        <v/>
      </c>
    </row>
    <row r="216" spans="1:8" x14ac:dyDescent="0.4">
      <c r="A216" s="90">
        <f t="shared" si="18"/>
        <v>0</v>
      </c>
      <c r="B216" s="102">
        <f t="shared" si="19"/>
        <v>0</v>
      </c>
      <c r="C216" s="337">
        <f t="shared" si="20"/>
        <v>0</v>
      </c>
      <c r="D216" s="337"/>
      <c r="E216" s="337"/>
      <c r="F216" s="91">
        <f t="shared" si="21"/>
        <v>0</v>
      </c>
      <c r="G216" s="91">
        <f t="shared" si="22"/>
        <v>0</v>
      </c>
      <c r="H216" s="174" t="str">
        <f t="shared" si="23"/>
        <v/>
      </c>
    </row>
    <row r="217" spans="1:8" x14ac:dyDescent="0.4">
      <c r="A217" s="90">
        <f t="shared" si="18"/>
        <v>0</v>
      </c>
      <c r="B217" s="102">
        <f t="shared" si="19"/>
        <v>0</v>
      </c>
      <c r="C217" s="337">
        <f t="shared" si="20"/>
        <v>0</v>
      </c>
      <c r="D217" s="337"/>
      <c r="E217" s="337"/>
      <c r="F217" s="91">
        <f t="shared" si="21"/>
        <v>0</v>
      </c>
      <c r="G217" s="91">
        <f t="shared" si="22"/>
        <v>0</v>
      </c>
      <c r="H217" s="174" t="str">
        <f t="shared" si="23"/>
        <v/>
      </c>
    </row>
    <row r="218" spans="1:8" x14ac:dyDescent="0.4">
      <c r="A218" s="90">
        <f t="shared" si="18"/>
        <v>0</v>
      </c>
      <c r="B218" s="102">
        <f t="shared" si="19"/>
        <v>0</v>
      </c>
      <c r="C218" s="337">
        <f t="shared" si="20"/>
        <v>0</v>
      </c>
      <c r="D218" s="337"/>
      <c r="E218" s="337"/>
      <c r="F218" s="91">
        <f t="shared" si="21"/>
        <v>0</v>
      </c>
      <c r="G218" s="91">
        <f t="shared" si="22"/>
        <v>0</v>
      </c>
      <c r="H218" s="174" t="str">
        <f t="shared" si="23"/>
        <v/>
      </c>
    </row>
    <row r="219" spans="1:8" x14ac:dyDescent="0.4">
      <c r="A219" s="90">
        <f t="shared" si="18"/>
        <v>0</v>
      </c>
      <c r="B219" s="102">
        <f t="shared" si="19"/>
        <v>0</v>
      </c>
      <c r="C219" s="337">
        <f t="shared" si="20"/>
        <v>0</v>
      </c>
      <c r="D219" s="337"/>
      <c r="E219" s="337"/>
      <c r="F219" s="91">
        <f t="shared" si="21"/>
        <v>0</v>
      </c>
      <c r="G219" s="91">
        <f t="shared" si="22"/>
        <v>0</v>
      </c>
      <c r="H219" s="174" t="str">
        <f t="shared" si="23"/>
        <v/>
      </c>
    </row>
    <row r="220" spans="1:8" x14ac:dyDescent="0.4">
      <c r="A220" s="90">
        <f t="shared" si="18"/>
        <v>0</v>
      </c>
      <c r="B220" s="102">
        <f t="shared" si="19"/>
        <v>0</v>
      </c>
      <c r="C220" s="337">
        <f t="shared" si="20"/>
        <v>0</v>
      </c>
      <c r="D220" s="337"/>
      <c r="E220" s="337"/>
      <c r="F220" s="91">
        <f t="shared" si="21"/>
        <v>0</v>
      </c>
      <c r="G220" s="91">
        <f t="shared" si="22"/>
        <v>0</v>
      </c>
      <c r="H220" s="174" t="str">
        <f t="shared" si="23"/>
        <v/>
      </c>
    </row>
    <row r="221" spans="1:8" x14ac:dyDescent="0.4">
      <c r="A221" s="90">
        <f t="shared" si="18"/>
        <v>0</v>
      </c>
      <c r="B221" s="102">
        <f t="shared" si="19"/>
        <v>0</v>
      </c>
      <c r="C221" s="337">
        <f t="shared" si="20"/>
        <v>0</v>
      </c>
      <c r="D221" s="337"/>
      <c r="E221" s="337"/>
      <c r="F221" s="91">
        <f t="shared" si="21"/>
        <v>0</v>
      </c>
      <c r="G221" s="91">
        <f t="shared" si="22"/>
        <v>0</v>
      </c>
      <c r="H221" s="174" t="str">
        <f t="shared" si="23"/>
        <v/>
      </c>
    </row>
    <row r="222" spans="1:8" x14ac:dyDescent="0.4">
      <c r="A222" s="90">
        <f t="shared" si="18"/>
        <v>0</v>
      </c>
      <c r="B222" s="102">
        <f t="shared" si="19"/>
        <v>0</v>
      </c>
      <c r="C222" s="337">
        <f t="shared" si="20"/>
        <v>0</v>
      </c>
      <c r="D222" s="337"/>
      <c r="E222" s="337"/>
      <c r="F222" s="91">
        <f t="shared" si="21"/>
        <v>0</v>
      </c>
      <c r="G222" s="91">
        <f t="shared" si="22"/>
        <v>0</v>
      </c>
      <c r="H222" s="174" t="str">
        <f t="shared" si="23"/>
        <v/>
      </c>
    </row>
    <row r="223" spans="1:8" x14ac:dyDescent="0.4">
      <c r="A223" s="90">
        <f t="shared" si="18"/>
        <v>0</v>
      </c>
      <c r="B223" s="102">
        <f t="shared" si="19"/>
        <v>0</v>
      </c>
      <c r="C223" s="337">
        <f t="shared" si="20"/>
        <v>0</v>
      </c>
      <c r="D223" s="337"/>
      <c r="E223" s="337"/>
      <c r="F223" s="91">
        <f t="shared" si="21"/>
        <v>0</v>
      </c>
      <c r="G223" s="91">
        <f t="shared" si="22"/>
        <v>0</v>
      </c>
      <c r="H223" s="174" t="str">
        <f t="shared" si="23"/>
        <v/>
      </c>
    </row>
    <row r="224" spans="1:8" x14ac:dyDescent="0.4">
      <c r="A224" s="90">
        <f t="shared" si="18"/>
        <v>0</v>
      </c>
      <c r="B224" s="102">
        <f t="shared" si="19"/>
        <v>0</v>
      </c>
      <c r="C224" s="337">
        <f t="shared" si="20"/>
        <v>0</v>
      </c>
      <c r="D224" s="337"/>
      <c r="E224" s="337"/>
      <c r="F224" s="91">
        <f t="shared" si="21"/>
        <v>0</v>
      </c>
      <c r="G224" s="91">
        <f t="shared" si="22"/>
        <v>0</v>
      </c>
      <c r="H224" s="174" t="str">
        <f t="shared" si="23"/>
        <v/>
      </c>
    </row>
    <row r="225" spans="1:8" x14ac:dyDescent="0.4">
      <c r="A225" s="90">
        <f t="shared" si="18"/>
        <v>0</v>
      </c>
      <c r="B225" s="102">
        <f t="shared" si="19"/>
        <v>0</v>
      </c>
      <c r="C225" s="337">
        <f t="shared" si="20"/>
        <v>0</v>
      </c>
      <c r="D225" s="337"/>
      <c r="E225" s="337"/>
      <c r="F225" s="91">
        <f t="shared" si="21"/>
        <v>0</v>
      </c>
      <c r="G225" s="91">
        <f t="shared" si="22"/>
        <v>0</v>
      </c>
      <c r="H225" s="174" t="str">
        <f t="shared" si="23"/>
        <v/>
      </c>
    </row>
    <row r="226" spans="1:8" x14ac:dyDescent="0.4">
      <c r="A226" s="90">
        <f t="shared" si="18"/>
        <v>0</v>
      </c>
      <c r="B226" s="102">
        <f t="shared" si="19"/>
        <v>0</v>
      </c>
      <c r="C226" s="337">
        <f t="shared" si="20"/>
        <v>0</v>
      </c>
      <c r="D226" s="337"/>
      <c r="E226" s="337"/>
      <c r="F226" s="91">
        <f t="shared" si="21"/>
        <v>0</v>
      </c>
      <c r="G226" s="91">
        <f t="shared" si="22"/>
        <v>0</v>
      </c>
      <c r="H226" s="174" t="str">
        <f t="shared" si="23"/>
        <v/>
      </c>
    </row>
    <row r="227" spans="1:8" x14ac:dyDescent="0.4">
      <c r="A227" s="90">
        <f t="shared" si="18"/>
        <v>0</v>
      </c>
      <c r="B227" s="102">
        <f t="shared" si="19"/>
        <v>0</v>
      </c>
      <c r="C227" s="337">
        <f t="shared" si="20"/>
        <v>0</v>
      </c>
      <c r="D227" s="337"/>
      <c r="E227" s="337"/>
      <c r="F227" s="91">
        <f t="shared" si="21"/>
        <v>0</v>
      </c>
      <c r="G227" s="91">
        <f t="shared" si="22"/>
        <v>0</v>
      </c>
      <c r="H227" s="174" t="str">
        <f t="shared" si="23"/>
        <v/>
      </c>
    </row>
    <row r="228" spans="1:8" x14ac:dyDescent="0.4">
      <c r="A228" s="90">
        <f t="shared" si="18"/>
        <v>0</v>
      </c>
      <c r="B228" s="102">
        <f t="shared" si="19"/>
        <v>0</v>
      </c>
      <c r="C228" s="337">
        <f t="shared" si="20"/>
        <v>0</v>
      </c>
      <c r="D228" s="337"/>
      <c r="E228" s="337"/>
      <c r="F228" s="91">
        <f t="shared" si="21"/>
        <v>0</v>
      </c>
      <c r="G228" s="91">
        <f t="shared" si="22"/>
        <v>0</v>
      </c>
      <c r="H228" s="174" t="str">
        <f t="shared" si="23"/>
        <v/>
      </c>
    </row>
    <row r="229" spans="1:8" x14ac:dyDescent="0.4">
      <c r="A229" s="90">
        <f t="shared" si="18"/>
        <v>0</v>
      </c>
      <c r="B229" s="102">
        <f t="shared" si="19"/>
        <v>0</v>
      </c>
      <c r="C229" s="337">
        <f t="shared" si="20"/>
        <v>0</v>
      </c>
      <c r="D229" s="337"/>
      <c r="E229" s="337"/>
      <c r="F229" s="91">
        <f t="shared" si="21"/>
        <v>0</v>
      </c>
      <c r="G229" s="91">
        <f t="shared" si="22"/>
        <v>0</v>
      </c>
      <c r="H229" s="174" t="str">
        <f t="shared" si="23"/>
        <v/>
      </c>
    </row>
    <row r="230" spans="1:8" x14ac:dyDescent="0.4">
      <c r="A230" s="90">
        <f t="shared" si="18"/>
        <v>0</v>
      </c>
      <c r="B230" s="102">
        <f t="shared" si="19"/>
        <v>0</v>
      </c>
      <c r="C230" s="337">
        <f t="shared" si="20"/>
        <v>0</v>
      </c>
      <c r="D230" s="337"/>
      <c r="E230" s="337"/>
      <c r="F230" s="91">
        <f t="shared" si="21"/>
        <v>0</v>
      </c>
      <c r="G230" s="91">
        <f t="shared" si="22"/>
        <v>0</v>
      </c>
      <c r="H230" s="174" t="str">
        <f t="shared" si="23"/>
        <v/>
      </c>
    </row>
    <row r="231" spans="1:8" x14ac:dyDescent="0.4">
      <c r="A231" s="90">
        <f t="shared" si="18"/>
        <v>0</v>
      </c>
      <c r="B231" s="102">
        <f t="shared" si="19"/>
        <v>0</v>
      </c>
      <c r="C231" s="337">
        <f t="shared" si="20"/>
        <v>0</v>
      </c>
      <c r="D231" s="337"/>
      <c r="E231" s="337"/>
      <c r="F231" s="91">
        <f t="shared" si="21"/>
        <v>0</v>
      </c>
      <c r="G231" s="91">
        <f t="shared" si="22"/>
        <v>0</v>
      </c>
      <c r="H231" s="174" t="str">
        <f t="shared" si="23"/>
        <v/>
      </c>
    </row>
    <row r="232" spans="1:8" x14ac:dyDescent="0.4">
      <c r="A232" s="90">
        <f t="shared" si="18"/>
        <v>0</v>
      </c>
      <c r="B232" s="102">
        <f t="shared" si="19"/>
        <v>0</v>
      </c>
      <c r="C232" s="337">
        <f t="shared" si="20"/>
        <v>0</v>
      </c>
      <c r="D232" s="337"/>
      <c r="E232" s="337"/>
      <c r="F232" s="91">
        <f t="shared" si="21"/>
        <v>0</v>
      </c>
      <c r="G232" s="91">
        <f t="shared" si="22"/>
        <v>0</v>
      </c>
      <c r="H232" s="174" t="str">
        <f t="shared" si="23"/>
        <v/>
      </c>
    </row>
    <row r="233" spans="1:8" x14ac:dyDescent="0.4">
      <c r="A233" s="90">
        <f t="shared" si="18"/>
        <v>0</v>
      </c>
      <c r="B233" s="102">
        <f t="shared" si="19"/>
        <v>0</v>
      </c>
      <c r="C233" s="337">
        <f t="shared" si="20"/>
        <v>0</v>
      </c>
      <c r="D233" s="337"/>
      <c r="E233" s="337"/>
      <c r="F233" s="91">
        <f t="shared" si="21"/>
        <v>0</v>
      </c>
      <c r="G233" s="91">
        <f t="shared" si="22"/>
        <v>0</v>
      </c>
      <c r="H233" s="174" t="str">
        <f t="shared" si="23"/>
        <v/>
      </c>
    </row>
    <row r="234" spans="1:8" x14ac:dyDescent="0.4">
      <c r="A234" s="90">
        <f t="shared" si="18"/>
        <v>0</v>
      </c>
      <c r="B234" s="102">
        <f t="shared" si="19"/>
        <v>0</v>
      </c>
      <c r="C234" s="337">
        <f t="shared" si="20"/>
        <v>0</v>
      </c>
      <c r="D234" s="337"/>
      <c r="E234" s="337"/>
      <c r="F234" s="91">
        <f t="shared" si="21"/>
        <v>0</v>
      </c>
      <c r="G234" s="91">
        <f t="shared" si="22"/>
        <v>0</v>
      </c>
      <c r="H234" s="174" t="str">
        <f t="shared" si="23"/>
        <v/>
      </c>
    </row>
    <row r="235" spans="1:8" x14ac:dyDescent="0.4">
      <c r="A235" s="90">
        <f t="shared" si="18"/>
        <v>0</v>
      </c>
      <c r="B235" s="102">
        <f t="shared" si="19"/>
        <v>0</v>
      </c>
      <c r="C235" s="337">
        <f t="shared" si="20"/>
        <v>0</v>
      </c>
      <c r="D235" s="337"/>
      <c r="E235" s="337"/>
      <c r="F235" s="91">
        <f t="shared" si="21"/>
        <v>0</v>
      </c>
      <c r="G235" s="91">
        <f t="shared" si="22"/>
        <v>0</v>
      </c>
      <c r="H235" s="174" t="str">
        <f t="shared" si="23"/>
        <v/>
      </c>
    </row>
    <row r="236" spans="1:8" x14ac:dyDescent="0.4">
      <c r="A236" s="90">
        <f t="shared" si="18"/>
        <v>0</v>
      </c>
      <c r="B236" s="102">
        <f t="shared" si="19"/>
        <v>0</v>
      </c>
      <c r="C236" s="337">
        <f t="shared" si="20"/>
        <v>0</v>
      </c>
      <c r="D236" s="337"/>
      <c r="E236" s="337"/>
      <c r="F236" s="91">
        <f t="shared" si="21"/>
        <v>0</v>
      </c>
      <c r="G236" s="91">
        <f t="shared" si="22"/>
        <v>0</v>
      </c>
      <c r="H236" s="174" t="str">
        <f t="shared" si="23"/>
        <v/>
      </c>
    </row>
    <row r="237" spans="1:8" x14ac:dyDescent="0.4">
      <c r="A237" s="90">
        <f t="shared" si="18"/>
        <v>0</v>
      </c>
      <c r="B237" s="102">
        <f t="shared" si="19"/>
        <v>0</v>
      </c>
      <c r="C237" s="337">
        <f t="shared" si="20"/>
        <v>0</v>
      </c>
      <c r="D237" s="337"/>
      <c r="E237" s="337"/>
      <c r="F237" s="91">
        <f t="shared" si="21"/>
        <v>0</v>
      </c>
      <c r="G237" s="91">
        <f t="shared" si="22"/>
        <v>0</v>
      </c>
      <c r="H237" s="174" t="str">
        <f t="shared" si="23"/>
        <v/>
      </c>
    </row>
    <row r="238" spans="1:8" x14ac:dyDescent="0.4">
      <c r="A238" s="90">
        <f t="shared" si="18"/>
        <v>0</v>
      </c>
      <c r="B238" s="102">
        <f t="shared" si="19"/>
        <v>0</v>
      </c>
      <c r="C238" s="337">
        <f t="shared" si="20"/>
        <v>0</v>
      </c>
      <c r="D238" s="337"/>
      <c r="E238" s="337"/>
      <c r="F238" s="91">
        <f t="shared" si="21"/>
        <v>0</v>
      </c>
      <c r="G238" s="91">
        <f t="shared" si="22"/>
        <v>0</v>
      </c>
      <c r="H238" s="174" t="str">
        <f t="shared" si="23"/>
        <v/>
      </c>
    </row>
    <row r="239" spans="1:8" x14ac:dyDescent="0.4">
      <c r="A239" s="90">
        <f t="shared" si="18"/>
        <v>0</v>
      </c>
      <c r="B239" s="102">
        <f t="shared" si="19"/>
        <v>0</v>
      </c>
      <c r="C239" s="337">
        <f t="shared" si="20"/>
        <v>0</v>
      </c>
      <c r="D239" s="337"/>
      <c r="E239" s="337"/>
      <c r="F239" s="91">
        <f t="shared" si="21"/>
        <v>0</v>
      </c>
      <c r="G239" s="91">
        <f t="shared" si="22"/>
        <v>0</v>
      </c>
      <c r="H239" s="174" t="str">
        <f t="shared" si="23"/>
        <v/>
      </c>
    </row>
    <row r="240" spans="1:8" x14ac:dyDescent="0.4">
      <c r="A240" s="90">
        <f t="shared" si="18"/>
        <v>0</v>
      </c>
      <c r="B240" s="102">
        <f t="shared" si="19"/>
        <v>0</v>
      </c>
      <c r="C240" s="337">
        <f t="shared" si="20"/>
        <v>0</v>
      </c>
      <c r="D240" s="337"/>
      <c r="E240" s="337"/>
      <c r="F240" s="91">
        <f t="shared" si="21"/>
        <v>0</v>
      </c>
      <c r="G240" s="91">
        <f t="shared" si="22"/>
        <v>0</v>
      </c>
      <c r="H240" s="174" t="str">
        <f t="shared" si="23"/>
        <v/>
      </c>
    </row>
    <row r="241" spans="1:8" x14ac:dyDescent="0.4">
      <c r="A241" s="90">
        <f t="shared" si="18"/>
        <v>0</v>
      </c>
      <c r="B241" s="102">
        <f t="shared" si="19"/>
        <v>0</v>
      </c>
      <c r="C241" s="337">
        <f t="shared" si="20"/>
        <v>0</v>
      </c>
      <c r="D241" s="337"/>
      <c r="E241" s="337"/>
      <c r="F241" s="91">
        <f t="shared" si="21"/>
        <v>0</v>
      </c>
      <c r="G241" s="91">
        <f t="shared" si="22"/>
        <v>0</v>
      </c>
      <c r="H241" s="174" t="str">
        <f t="shared" si="23"/>
        <v/>
      </c>
    </row>
    <row r="242" spans="1:8" x14ac:dyDescent="0.4">
      <c r="A242" s="90">
        <f t="shared" si="18"/>
        <v>0</v>
      </c>
      <c r="B242" s="102">
        <f t="shared" si="19"/>
        <v>0</v>
      </c>
      <c r="C242" s="337">
        <f t="shared" si="20"/>
        <v>0</v>
      </c>
      <c r="D242" s="337"/>
      <c r="E242" s="337"/>
      <c r="F242" s="91">
        <f t="shared" si="21"/>
        <v>0</v>
      </c>
      <c r="G242" s="91">
        <f t="shared" si="22"/>
        <v>0</v>
      </c>
      <c r="H242" s="174" t="str">
        <f t="shared" si="23"/>
        <v/>
      </c>
    </row>
    <row r="243" spans="1:8" x14ac:dyDescent="0.4">
      <c r="A243" s="90">
        <f t="shared" si="18"/>
        <v>0</v>
      </c>
      <c r="B243" s="102">
        <f t="shared" si="19"/>
        <v>0</v>
      </c>
      <c r="C243" s="337">
        <f t="shared" si="20"/>
        <v>0</v>
      </c>
      <c r="D243" s="337"/>
      <c r="E243" s="337"/>
      <c r="F243" s="91">
        <f t="shared" si="21"/>
        <v>0</v>
      </c>
      <c r="G243" s="91">
        <f t="shared" si="22"/>
        <v>0</v>
      </c>
      <c r="H243" s="174" t="str">
        <f t="shared" si="23"/>
        <v/>
      </c>
    </row>
    <row r="244" spans="1:8" x14ac:dyDescent="0.4">
      <c r="A244" s="90">
        <f t="shared" si="18"/>
        <v>0</v>
      </c>
      <c r="B244" s="102">
        <f t="shared" si="19"/>
        <v>0</v>
      </c>
      <c r="C244" s="337">
        <f t="shared" si="20"/>
        <v>0</v>
      </c>
      <c r="D244" s="337"/>
      <c r="E244" s="337"/>
      <c r="F244" s="91">
        <f t="shared" si="21"/>
        <v>0</v>
      </c>
      <c r="G244" s="91">
        <f t="shared" si="22"/>
        <v>0</v>
      </c>
      <c r="H244" s="174" t="str">
        <f t="shared" si="23"/>
        <v/>
      </c>
    </row>
    <row r="245" spans="1:8" x14ac:dyDescent="0.4">
      <c r="A245" s="90">
        <f t="shared" si="18"/>
        <v>0</v>
      </c>
      <c r="B245" s="102">
        <f t="shared" si="19"/>
        <v>0</v>
      </c>
      <c r="C245" s="337">
        <f t="shared" si="20"/>
        <v>0</v>
      </c>
      <c r="D245" s="337"/>
      <c r="E245" s="337"/>
      <c r="F245" s="91">
        <f t="shared" si="21"/>
        <v>0</v>
      </c>
      <c r="G245" s="91">
        <f t="shared" si="22"/>
        <v>0</v>
      </c>
      <c r="H245" s="174" t="str">
        <f t="shared" si="23"/>
        <v/>
      </c>
    </row>
    <row r="246" spans="1:8" x14ac:dyDescent="0.4">
      <c r="A246" s="90">
        <f t="shared" si="18"/>
        <v>0</v>
      </c>
      <c r="B246" s="102">
        <f t="shared" si="19"/>
        <v>0</v>
      </c>
      <c r="C246" s="337">
        <f t="shared" si="20"/>
        <v>0</v>
      </c>
      <c r="D246" s="337"/>
      <c r="E246" s="337"/>
      <c r="F246" s="91">
        <f t="shared" si="21"/>
        <v>0</v>
      </c>
      <c r="G246" s="91">
        <f t="shared" si="22"/>
        <v>0</v>
      </c>
      <c r="H246" s="174" t="str">
        <f t="shared" si="23"/>
        <v/>
      </c>
    </row>
    <row r="247" spans="1:8" x14ac:dyDescent="0.4">
      <c r="A247" s="90">
        <f t="shared" si="18"/>
        <v>0</v>
      </c>
      <c r="B247" s="102">
        <f t="shared" si="19"/>
        <v>0</v>
      </c>
      <c r="C247" s="337">
        <f t="shared" si="20"/>
        <v>0</v>
      </c>
      <c r="D247" s="337"/>
      <c r="E247" s="337"/>
      <c r="F247" s="91">
        <f t="shared" si="21"/>
        <v>0</v>
      </c>
      <c r="G247" s="91">
        <f t="shared" si="22"/>
        <v>0</v>
      </c>
      <c r="H247" s="174" t="str">
        <f t="shared" si="23"/>
        <v/>
      </c>
    </row>
    <row r="248" spans="1:8" x14ac:dyDescent="0.4">
      <c r="A248" s="90">
        <f t="shared" si="18"/>
        <v>0</v>
      </c>
      <c r="B248" s="102">
        <f t="shared" si="19"/>
        <v>0</v>
      </c>
      <c r="C248" s="337">
        <f t="shared" si="20"/>
        <v>0</v>
      </c>
      <c r="D248" s="337"/>
      <c r="E248" s="337"/>
      <c r="F248" s="91">
        <f t="shared" si="21"/>
        <v>0</v>
      </c>
      <c r="G248" s="91">
        <f t="shared" si="22"/>
        <v>0</v>
      </c>
      <c r="H248" s="174" t="str">
        <f t="shared" si="23"/>
        <v/>
      </c>
    </row>
    <row r="249" spans="1:8" x14ac:dyDescent="0.4">
      <c r="A249" s="90">
        <f t="shared" si="18"/>
        <v>0</v>
      </c>
      <c r="B249" s="102">
        <f t="shared" si="19"/>
        <v>0</v>
      </c>
      <c r="C249" s="337">
        <f t="shared" si="20"/>
        <v>0</v>
      </c>
      <c r="D249" s="337"/>
      <c r="E249" s="337"/>
      <c r="F249" s="91">
        <f t="shared" si="21"/>
        <v>0</v>
      </c>
      <c r="G249" s="91">
        <f t="shared" si="22"/>
        <v>0</v>
      </c>
      <c r="H249" s="174" t="str">
        <f t="shared" si="23"/>
        <v/>
      </c>
    </row>
    <row r="250" spans="1:8" x14ac:dyDescent="0.4">
      <c r="A250" s="90">
        <f t="shared" si="18"/>
        <v>0</v>
      </c>
      <c r="B250" s="102">
        <f t="shared" si="19"/>
        <v>0</v>
      </c>
      <c r="C250" s="337">
        <f t="shared" si="20"/>
        <v>0</v>
      </c>
      <c r="D250" s="337"/>
      <c r="E250" s="337"/>
      <c r="F250" s="91">
        <f t="shared" si="21"/>
        <v>0</v>
      </c>
      <c r="G250" s="91">
        <f t="shared" si="22"/>
        <v>0</v>
      </c>
      <c r="H250" s="174" t="str">
        <f t="shared" si="23"/>
        <v/>
      </c>
    </row>
    <row r="251" spans="1:8" x14ac:dyDescent="0.4">
      <c r="A251" s="90">
        <f t="shared" si="18"/>
        <v>0</v>
      </c>
      <c r="B251" s="102">
        <f t="shared" si="19"/>
        <v>0</v>
      </c>
      <c r="C251" s="337">
        <f t="shared" si="20"/>
        <v>0</v>
      </c>
      <c r="D251" s="337"/>
      <c r="E251" s="337"/>
      <c r="F251" s="91">
        <f t="shared" si="21"/>
        <v>0</v>
      </c>
      <c r="G251" s="91">
        <f t="shared" si="22"/>
        <v>0</v>
      </c>
      <c r="H251" s="174" t="str">
        <f t="shared" si="23"/>
        <v/>
      </c>
    </row>
    <row r="252" spans="1:8" x14ac:dyDescent="0.4">
      <c r="A252" s="90">
        <f t="shared" si="18"/>
        <v>0</v>
      </c>
      <c r="B252" s="102">
        <f t="shared" si="19"/>
        <v>0</v>
      </c>
      <c r="C252" s="337">
        <f t="shared" si="20"/>
        <v>0</v>
      </c>
      <c r="D252" s="337"/>
      <c r="E252" s="337"/>
      <c r="F252" s="91">
        <f t="shared" si="21"/>
        <v>0</v>
      </c>
      <c r="G252" s="91">
        <f t="shared" si="22"/>
        <v>0</v>
      </c>
      <c r="H252" s="174" t="str">
        <f t="shared" si="23"/>
        <v/>
      </c>
    </row>
    <row r="253" spans="1:8" x14ac:dyDescent="0.4">
      <c r="A253" s="90">
        <f t="shared" si="18"/>
        <v>0</v>
      </c>
      <c r="B253" s="102">
        <f t="shared" si="19"/>
        <v>0</v>
      </c>
      <c r="C253" s="337">
        <f t="shared" si="20"/>
        <v>0</v>
      </c>
      <c r="D253" s="337"/>
      <c r="E253" s="337"/>
      <c r="F253" s="91">
        <f t="shared" si="21"/>
        <v>0</v>
      </c>
      <c r="G253" s="91">
        <f t="shared" si="22"/>
        <v>0</v>
      </c>
      <c r="H253" s="174" t="str">
        <f t="shared" si="23"/>
        <v/>
      </c>
    </row>
    <row r="254" spans="1:8" x14ac:dyDescent="0.4">
      <c r="A254" s="90">
        <f t="shared" si="18"/>
        <v>0</v>
      </c>
      <c r="B254" s="102">
        <f t="shared" si="19"/>
        <v>0</v>
      </c>
      <c r="C254" s="337">
        <f t="shared" si="20"/>
        <v>0</v>
      </c>
      <c r="D254" s="337"/>
      <c r="E254" s="337"/>
      <c r="F254" s="91">
        <f t="shared" si="21"/>
        <v>0</v>
      </c>
      <c r="G254" s="91">
        <f t="shared" si="22"/>
        <v>0</v>
      </c>
      <c r="H254" s="174" t="str">
        <f t="shared" si="23"/>
        <v/>
      </c>
    </row>
    <row r="255" spans="1:8" x14ac:dyDescent="0.4">
      <c r="A255" s="90">
        <f t="shared" si="18"/>
        <v>0</v>
      </c>
      <c r="B255" s="102">
        <f t="shared" si="19"/>
        <v>0</v>
      </c>
      <c r="C255" s="337">
        <f t="shared" si="20"/>
        <v>0</v>
      </c>
      <c r="D255" s="337"/>
      <c r="E255" s="337"/>
      <c r="F255" s="91">
        <f t="shared" si="21"/>
        <v>0</v>
      </c>
      <c r="G255" s="91">
        <f t="shared" si="22"/>
        <v>0</v>
      </c>
      <c r="H255" s="174" t="str">
        <f t="shared" si="23"/>
        <v/>
      </c>
    </row>
    <row r="256" spans="1:8" x14ac:dyDescent="0.4">
      <c r="A256" s="90">
        <f t="shared" si="18"/>
        <v>0</v>
      </c>
      <c r="B256" s="102">
        <f t="shared" si="19"/>
        <v>0</v>
      </c>
      <c r="C256" s="337">
        <f t="shared" si="20"/>
        <v>0</v>
      </c>
      <c r="D256" s="337"/>
      <c r="E256" s="337"/>
      <c r="F256" s="91">
        <f t="shared" si="21"/>
        <v>0</v>
      </c>
      <c r="G256" s="91">
        <f t="shared" si="22"/>
        <v>0</v>
      </c>
      <c r="H256" s="174" t="str">
        <f t="shared" si="23"/>
        <v/>
      </c>
    </row>
    <row r="257" spans="1:8" x14ac:dyDescent="0.4">
      <c r="A257" s="90">
        <f t="shared" si="18"/>
        <v>0</v>
      </c>
      <c r="B257" s="102">
        <f t="shared" si="19"/>
        <v>0</v>
      </c>
      <c r="C257" s="337">
        <f t="shared" si="20"/>
        <v>0</v>
      </c>
      <c r="D257" s="337"/>
      <c r="E257" s="337"/>
      <c r="F257" s="91">
        <f t="shared" si="21"/>
        <v>0</v>
      </c>
      <c r="G257" s="91">
        <f t="shared" si="22"/>
        <v>0</v>
      </c>
      <c r="H257" s="174" t="str">
        <f t="shared" si="23"/>
        <v/>
      </c>
    </row>
    <row r="258" spans="1:8" x14ac:dyDescent="0.4">
      <c r="A258" s="90">
        <f t="shared" si="18"/>
        <v>0</v>
      </c>
      <c r="B258" s="102">
        <f t="shared" si="19"/>
        <v>0</v>
      </c>
      <c r="C258" s="337">
        <f t="shared" si="20"/>
        <v>0</v>
      </c>
      <c r="D258" s="337"/>
      <c r="E258" s="337"/>
      <c r="F258" s="91">
        <f t="shared" si="21"/>
        <v>0</v>
      </c>
      <c r="G258" s="91">
        <f t="shared" si="22"/>
        <v>0</v>
      </c>
      <c r="H258" s="174" t="str">
        <f t="shared" si="23"/>
        <v/>
      </c>
    </row>
    <row r="259" spans="1:8" x14ac:dyDescent="0.4">
      <c r="A259" s="90">
        <f t="shared" si="18"/>
        <v>0</v>
      </c>
      <c r="B259" s="102">
        <f t="shared" si="19"/>
        <v>0</v>
      </c>
      <c r="C259" s="337">
        <f t="shared" si="20"/>
        <v>0</v>
      </c>
      <c r="D259" s="337"/>
      <c r="E259" s="337"/>
      <c r="F259" s="91">
        <f t="shared" si="21"/>
        <v>0</v>
      </c>
      <c r="G259" s="91">
        <f t="shared" si="22"/>
        <v>0</v>
      </c>
      <c r="H259" s="174" t="str">
        <f t="shared" si="23"/>
        <v/>
      </c>
    </row>
    <row r="260" spans="1:8" x14ac:dyDescent="0.4">
      <c r="A260" s="90">
        <f t="shared" si="18"/>
        <v>0</v>
      </c>
      <c r="B260" s="102">
        <f t="shared" si="19"/>
        <v>0</v>
      </c>
      <c r="C260" s="337">
        <f t="shared" si="20"/>
        <v>0</v>
      </c>
      <c r="D260" s="337"/>
      <c r="E260" s="337"/>
      <c r="F260" s="91">
        <f t="shared" si="21"/>
        <v>0</v>
      </c>
      <c r="G260" s="91">
        <f t="shared" si="22"/>
        <v>0</v>
      </c>
      <c r="H260" s="174" t="str">
        <f t="shared" si="23"/>
        <v/>
      </c>
    </row>
    <row r="261" spans="1:8" x14ac:dyDescent="0.4">
      <c r="A261" s="90">
        <f t="shared" si="18"/>
        <v>0</v>
      </c>
      <c r="B261" s="102">
        <f t="shared" si="19"/>
        <v>0</v>
      </c>
      <c r="C261" s="337">
        <f t="shared" si="20"/>
        <v>0</v>
      </c>
      <c r="D261" s="337"/>
      <c r="E261" s="337"/>
      <c r="F261" s="91">
        <f t="shared" si="21"/>
        <v>0</v>
      </c>
      <c r="G261" s="91">
        <f t="shared" si="22"/>
        <v>0</v>
      </c>
      <c r="H261" s="174" t="str">
        <f t="shared" si="23"/>
        <v/>
      </c>
    </row>
    <row r="262" spans="1:8" x14ac:dyDescent="0.4">
      <c r="A262" s="90">
        <f t="shared" si="18"/>
        <v>0</v>
      </c>
      <c r="B262" s="102">
        <f t="shared" si="19"/>
        <v>0</v>
      </c>
      <c r="C262" s="337">
        <f t="shared" si="20"/>
        <v>0</v>
      </c>
      <c r="D262" s="337"/>
      <c r="E262" s="337"/>
      <c r="F262" s="91">
        <f t="shared" si="21"/>
        <v>0</v>
      </c>
      <c r="G262" s="91">
        <f t="shared" si="22"/>
        <v>0</v>
      </c>
      <c r="H262" s="174" t="str">
        <f t="shared" si="23"/>
        <v/>
      </c>
    </row>
    <row r="263" spans="1:8" x14ac:dyDescent="0.4">
      <c r="A263" s="90">
        <f t="shared" si="18"/>
        <v>0</v>
      </c>
      <c r="B263" s="102">
        <f t="shared" si="19"/>
        <v>0</v>
      </c>
      <c r="C263" s="337">
        <f t="shared" si="20"/>
        <v>0</v>
      </c>
      <c r="D263" s="337"/>
      <c r="E263" s="337"/>
      <c r="F263" s="91">
        <f t="shared" si="21"/>
        <v>0</v>
      </c>
      <c r="G263" s="91">
        <f t="shared" si="22"/>
        <v>0</v>
      </c>
      <c r="H263" s="174" t="str">
        <f t="shared" si="23"/>
        <v/>
      </c>
    </row>
    <row r="264" spans="1:8" x14ac:dyDescent="0.4">
      <c r="A264" s="90">
        <f t="shared" si="18"/>
        <v>0</v>
      </c>
      <c r="B264" s="102">
        <f t="shared" si="19"/>
        <v>0</v>
      </c>
      <c r="C264" s="337">
        <f t="shared" si="20"/>
        <v>0</v>
      </c>
      <c r="D264" s="337"/>
      <c r="E264" s="337"/>
      <c r="F264" s="91">
        <f t="shared" si="21"/>
        <v>0</v>
      </c>
      <c r="G264" s="91">
        <f t="shared" si="22"/>
        <v>0</v>
      </c>
      <c r="H264" s="174" t="str">
        <f t="shared" si="23"/>
        <v/>
      </c>
    </row>
    <row r="265" spans="1:8" x14ac:dyDescent="0.4">
      <c r="A265" s="90">
        <f t="shared" ref="A265:A328" si="24">IF(ROW()-7&lt;=筆數,VLOOKUP(ROW()-7,日記表,3,FALSE),0)</f>
        <v>0</v>
      </c>
      <c r="B265" s="102">
        <f t="shared" ref="B265:B328" si="25">IF(ROW()-7&lt;=筆數,VLOOKUP(ROW()-7,日記表,4,FALSE),0)</f>
        <v>0</v>
      </c>
      <c r="C265" s="337">
        <f t="shared" ref="C265:C328" si="26">IF(ROW()-7&lt;=筆數,VLOOKUP(ROW()-7,日記表,10,FALSE),0)</f>
        <v>0</v>
      </c>
      <c r="D265" s="337"/>
      <c r="E265" s="337"/>
      <c r="F265" s="91">
        <f t="shared" si="21"/>
        <v>0</v>
      </c>
      <c r="G265" s="91">
        <f t="shared" si="22"/>
        <v>0</v>
      </c>
      <c r="H265" s="174" t="str">
        <f t="shared" si="23"/>
        <v/>
      </c>
    </row>
    <row r="266" spans="1:8" x14ac:dyDescent="0.4">
      <c r="A266" s="90">
        <f t="shared" si="24"/>
        <v>0</v>
      </c>
      <c r="B266" s="102">
        <f t="shared" si="25"/>
        <v>0</v>
      </c>
      <c r="C266" s="337">
        <f t="shared" si="26"/>
        <v>0</v>
      </c>
      <c r="D266" s="337"/>
      <c r="E266" s="337"/>
      <c r="F266" s="91">
        <f t="shared" ref="F266:F329" si="27">IF(ROW()-7&lt;=筆數,VLOOKUP(ROW()-7,日記表,11,FALSE),0)</f>
        <v>0</v>
      </c>
      <c r="G266" s="91">
        <f t="shared" ref="G266:G329" si="28">IF(ROW()-7&lt;=筆數,VLOOKUP(ROW()-7,日記表,12,FALSE),0)</f>
        <v>0</v>
      </c>
      <c r="H266" s="174" t="str">
        <f t="shared" ref="H266:H329" si="29">IF(A266=0,"",IF(DC="借",H265+F266-G266,H265+G266-F266))</f>
        <v/>
      </c>
    </row>
    <row r="267" spans="1:8" x14ac:dyDescent="0.4">
      <c r="A267" s="90">
        <f t="shared" si="24"/>
        <v>0</v>
      </c>
      <c r="B267" s="102">
        <f t="shared" si="25"/>
        <v>0</v>
      </c>
      <c r="C267" s="337">
        <f t="shared" si="26"/>
        <v>0</v>
      </c>
      <c r="D267" s="337"/>
      <c r="E267" s="337"/>
      <c r="F267" s="91">
        <f t="shared" si="27"/>
        <v>0</v>
      </c>
      <c r="G267" s="91">
        <f t="shared" si="28"/>
        <v>0</v>
      </c>
      <c r="H267" s="174" t="str">
        <f t="shared" si="29"/>
        <v/>
      </c>
    </row>
    <row r="268" spans="1:8" x14ac:dyDescent="0.4">
      <c r="A268" s="90">
        <f t="shared" si="24"/>
        <v>0</v>
      </c>
      <c r="B268" s="102">
        <f t="shared" si="25"/>
        <v>0</v>
      </c>
      <c r="C268" s="337">
        <f t="shared" si="26"/>
        <v>0</v>
      </c>
      <c r="D268" s="337"/>
      <c r="E268" s="337"/>
      <c r="F268" s="91">
        <f t="shared" si="27"/>
        <v>0</v>
      </c>
      <c r="G268" s="91">
        <f t="shared" si="28"/>
        <v>0</v>
      </c>
      <c r="H268" s="174" t="str">
        <f t="shared" si="29"/>
        <v/>
      </c>
    </row>
    <row r="269" spans="1:8" x14ac:dyDescent="0.4">
      <c r="A269" s="90">
        <f t="shared" si="24"/>
        <v>0</v>
      </c>
      <c r="B269" s="102">
        <f t="shared" si="25"/>
        <v>0</v>
      </c>
      <c r="C269" s="337">
        <f t="shared" si="26"/>
        <v>0</v>
      </c>
      <c r="D269" s="337"/>
      <c r="E269" s="337"/>
      <c r="F269" s="91">
        <f t="shared" si="27"/>
        <v>0</v>
      </c>
      <c r="G269" s="91">
        <f t="shared" si="28"/>
        <v>0</v>
      </c>
      <c r="H269" s="174" t="str">
        <f t="shared" si="29"/>
        <v/>
      </c>
    </row>
    <row r="270" spans="1:8" x14ac:dyDescent="0.4">
      <c r="A270" s="90">
        <f t="shared" si="24"/>
        <v>0</v>
      </c>
      <c r="B270" s="102">
        <f t="shared" si="25"/>
        <v>0</v>
      </c>
      <c r="C270" s="337">
        <f t="shared" si="26"/>
        <v>0</v>
      </c>
      <c r="D270" s="337"/>
      <c r="E270" s="337"/>
      <c r="F270" s="91">
        <f t="shared" si="27"/>
        <v>0</v>
      </c>
      <c r="G270" s="91">
        <f t="shared" si="28"/>
        <v>0</v>
      </c>
      <c r="H270" s="174" t="str">
        <f t="shared" si="29"/>
        <v/>
      </c>
    </row>
    <row r="271" spans="1:8" x14ac:dyDescent="0.4">
      <c r="A271" s="90">
        <f t="shared" si="24"/>
        <v>0</v>
      </c>
      <c r="B271" s="102">
        <f t="shared" si="25"/>
        <v>0</v>
      </c>
      <c r="C271" s="337">
        <f t="shared" si="26"/>
        <v>0</v>
      </c>
      <c r="D271" s="337"/>
      <c r="E271" s="337"/>
      <c r="F271" s="91">
        <f t="shared" si="27"/>
        <v>0</v>
      </c>
      <c r="G271" s="91">
        <f t="shared" si="28"/>
        <v>0</v>
      </c>
      <c r="H271" s="174" t="str">
        <f t="shared" si="29"/>
        <v/>
      </c>
    </row>
    <row r="272" spans="1:8" x14ac:dyDescent="0.4">
      <c r="A272" s="90">
        <f t="shared" si="24"/>
        <v>0</v>
      </c>
      <c r="B272" s="102">
        <f t="shared" si="25"/>
        <v>0</v>
      </c>
      <c r="C272" s="337">
        <f t="shared" si="26"/>
        <v>0</v>
      </c>
      <c r="D272" s="337"/>
      <c r="E272" s="337"/>
      <c r="F272" s="91">
        <f t="shared" si="27"/>
        <v>0</v>
      </c>
      <c r="G272" s="91">
        <f t="shared" si="28"/>
        <v>0</v>
      </c>
      <c r="H272" s="174" t="str">
        <f t="shared" si="29"/>
        <v/>
      </c>
    </row>
    <row r="273" spans="1:8" x14ac:dyDescent="0.4">
      <c r="A273" s="90">
        <f t="shared" si="24"/>
        <v>0</v>
      </c>
      <c r="B273" s="102">
        <f t="shared" si="25"/>
        <v>0</v>
      </c>
      <c r="C273" s="337">
        <f t="shared" si="26"/>
        <v>0</v>
      </c>
      <c r="D273" s="337"/>
      <c r="E273" s="337"/>
      <c r="F273" s="91">
        <f t="shared" si="27"/>
        <v>0</v>
      </c>
      <c r="G273" s="91">
        <f t="shared" si="28"/>
        <v>0</v>
      </c>
      <c r="H273" s="174" t="str">
        <f t="shared" si="29"/>
        <v/>
      </c>
    </row>
    <row r="274" spans="1:8" x14ac:dyDescent="0.4">
      <c r="A274" s="90">
        <f t="shared" si="24"/>
        <v>0</v>
      </c>
      <c r="B274" s="102">
        <f t="shared" si="25"/>
        <v>0</v>
      </c>
      <c r="C274" s="337">
        <f t="shared" si="26"/>
        <v>0</v>
      </c>
      <c r="D274" s="337"/>
      <c r="E274" s="337"/>
      <c r="F274" s="91">
        <f t="shared" si="27"/>
        <v>0</v>
      </c>
      <c r="G274" s="91">
        <f t="shared" si="28"/>
        <v>0</v>
      </c>
      <c r="H274" s="174" t="str">
        <f t="shared" si="29"/>
        <v/>
      </c>
    </row>
    <row r="275" spans="1:8" x14ac:dyDescent="0.4">
      <c r="A275" s="90">
        <f t="shared" si="24"/>
        <v>0</v>
      </c>
      <c r="B275" s="102">
        <f t="shared" si="25"/>
        <v>0</v>
      </c>
      <c r="C275" s="337">
        <f t="shared" si="26"/>
        <v>0</v>
      </c>
      <c r="D275" s="337"/>
      <c r="E275" s="337"/>
      <c r="F275" s="91">
        <f t="shared" si="27"/>
        <v>0</v>
      </c>
      <c r="G275" s="91">
        <f t="shared" si="28"/>
        <v>0</v>
      </c>
      <c r="H275" s="174" t="str">
        <f t="shared" si="29"/>
        <v/>
      </c>
    </row>
    <row r="276" spans="1:8" x14ac:dyDescent="0.4">
      <c r="A276" s="90">
        <f t="shared" si="24"/>
        <v>0</v>
      </c>
      <c r="B276" s="102">
        <f t="shared" si="25"/>
        <v>0</v>
      </c>
      <c r="C276" s="337">
        <f t="shared" si="26"/>
        <v>0</v>
      </c>
      <c r="D276" s="337"/>
      <c r="E276" s="337"/>
      <c r="F276" s="91">
        <f t="shared" si="27"/>
        <v>0</v>
      </c>
      <c r="G276" s="91">
        <f t="shared" si="28"/>
        <v>0</v>
      </c>
      <c r="H276" s="174" t="str">
        <f t="shared" si="29"/>
        <v/>
      </c>
    </row>
    <row r="277" spans="1:8" x14ac:dyDescent="0.4">
      <c r="A277" s="90">
        <f t="shared" si="24"/>
        <v>0</v>
      </c>
      <c r="B277" s="102">
        <f t="shared" si="25"/>
        <v>0</v>
      </c>
      <c r="C277" s="337">
        <f t="shared" si="26"/>
        <v>0</v>
      </c>
      <c r="D277" s="337"/>
      <c r="E277" s="337"/>
      <c r="F277" s="91">
        <f t="shared" si="27"/>
        <v>0</v>
      </c>
      <c r="G277" s="91">
        <f t="shared" si="28"/>
        <v>0</v>
      </c>
      <c r="H277" s="174" t="str">
        <f t="shared" si="29"/>
        <v/>
      </c>
    </row>
    <row r="278" spans="1:8" x14ac:dyDescent="0.4">
      <c r="A278" s="90">
        <f t="shared" si="24"/>
        <v>0</v>
      </c>
      <c r="B278" s="102">
        <f t="shared" si="25"/>
        <v>0</v>
      </c>
      <c r="C278" s="337">
        <f t="shared" si="26"/>
        <v>0</v>
      </c>
      <c r="D278" s="337"/>
      <c r="E278" s="337"/>
      <c r="F278" s="91">
        <f t="shared" si="27"/>
        <v>0</v>
      </c>
      <c r="G278" s="91">
        <f t="shared" si="28"/>
        <v>0</v>
      </c>
      <c r="H278" s="174" t="str">
        <f t="shared" si="29"/>
        <v/>
      </c>
    </row>
    <row r="279" spans="1:8" x14ac:dyDescent="0.4">
      <c r="A279" s="90">
        <f t="shared" si="24"/>
        <v>0</v>
      </c>
      <c r="B279" s="102">
        <f t="shared" si="25"/>
        <v>0</v>
      </c>
      <c r="C279" s="337">
        <f t="shared" si="26"/>
        <v>0</v>
      </c>
      <c r="D279" s="337"/>
      <c r="E279" s="337"/>
      <c r="F279" s="91">
        <f t="shared" si="27"/>
        <v>0</v>
      </c>
      <c r="G279" s="91">
        <f t="shared" si="28"/>
        <v>0</v>
      </c>
      <c r="H279" s="174" t="str">
        <f t="shared" si="29"/>
        <v/>
      </c>
    </row>
    <row r="280" spans="1:8" x14ac:dyDescent="0.4">
      <c r="A280" s="90">
        <f t="shared" si="24"/>
        <v>0</v>
      </c>
      <c r="B280" s="102">
        <f t="shared" si="25"/>
        <v>0</v>
      </c>
      <c r="C280" s="337">
        <f t="shared" si="26"/>
        <v>0</v>
      </c>
      <c r="D280" s="337"/>
      <c r="E280" s="337"/>
      <c r="F280" s="91">
        <f t="shared" si="27"/>
        <v>0</v>
      </c>
      <c r="G280" s="91">
        <f t="shared" si="28"/>
        <v>0</v>
      </c>
      <c r="H280" s="174" t="str">
        <f t="shared" si="29"/>
        <v/>
      </c>
    </row>
    <row r="281" spans="1:8" x14ac:dyDescent="0.4">
      <c r="A281" s="90">
        <f t="shared" si="24"/>
        <v>0</v>
      </c>
      <c r="B281" s="102">
        <f t="shared" si="25"/>
        <v>0</v>
      </c>
      <c r="C281" s="337">
        <f t="shared" si="26"/>
        <v>0</v>
      </c>
      <c r="D281" s="337"/>
      <c r="E281" s="337"/>
      <c r="F281" s="91">
        <f t="shared" si="27"/>
        <v>0</v>
      </c>
      <c r="G281" s="91">
        <f t="shared" si="28"/>
        <v>0</v>
      </c>
      <c r="H281" s="174" t="str">
        <f t="shared" si="29"/>
        <v/>
      </c>
    </row>
    <row r="282" spans="1:8" x14ac:dyDescent="0.4">
      <c r="A282" s="90">
        <f t="shared" si="24"/>
        <v>0</v>
      </c>
      <c r="B282" s="102">
        <f t="shared" si="25"/>
        <v>0</v>
      </c>
      <c r="C282" s="337">
        <f t="shared" si="26"/>
        <v>0</v>
      </c>
      <c r="D282" s="337"/>
      <c r="E282" s="337"/>
      <c r="F282" s="91">
        <f t="shared" si="27"/>
        <v>0</v>
      </c>
      <c r="G282" s="91">
        <f t="shared" si="28"/>
        <v>0</v>
      </c>
      <c r="H282" s="174" t="str">
        <f t="shared" si="29"/>
        <v/>
      </c>
    </row>
    <row r="283" spans="1:8" x14ac:dyDescent="0.4">
      <c r="A283" s="90">
        <f t="shared" si="24"/>
        <v>0</v>
      </c>
      <c r="B283" s="102">
        <f t="shared" si="25"/>
        <v>0</v>
      </c>
      <c r="C283" s="337">
        <f t="shared" si="26"/>
        <v>0</v>
      </c>
      <c r="D283" s="337"/>
      <c r="E283" s="337"/>
      <c r="F283" s="91">
        <f t="shared" si="27"/>
        <v>0</v>
      </c>
      <c r="G283" s="91">
        <f t="shared" si="28"/>
        <v>0</v>
      </c>
      <c r="H283" s="174" t="str">
        <f t="shared" si="29"/>
        <v/>
      </c>
    </row>
    <row r="284" spans="1:8" x14ac:dyDescent="0.4">
      <c r="A284" s="90">
        <f t="shared" si="24"/>
        <v>0</v>
      </c>
      <c r="B284" s="102">
        <f t="shared" si="25"/>
        <v>0</v>
      </c>
      <c r="C284" s="337">
        <f t="shared" si="26"/>
        <v>0</v>
      </c>
      <c r="D284" s="337"/>
      <c r="E284" s="337"/>
      <c r="F284" s="91">
        <f t="shared" si="27"/>
        <v>0</v>
      </c>
      <c r="G284" s="91">
        <f t="shared" si="28"/>
        <v>0</v>
      </c>
      <c r="H284" s="174" t="str">
        <f t="shared" si="29"/>
        <v/>
      </c>
    </row>
    <row r="285" spans="1:8" x14ac:dyDescent="0.4">
      <c r="A285" s="90">
        <f t="shared" si="24"/>
        <v>0</v>
      </c>
      <c r="B285" s="102">
        <f t="shared" si="25"/>
        <v>0</v>
      </c>
      <c r="C285" s="337">
        <f t="shared" si="26"/>
        <v>0</v>
      </c>
      <c r="D285" s="337"/>
      <c r="E285" s="337"/>
      <c r="F285" s="91">
        <f t="shared" si="27"/>
        <v>0</v>
      </c>
      <c r="G285" s="91">
        <f t="shared" si="28"/>
        <v>0</v>
      </c>
      <c r="H285" s="174" t="str">
        <f t="shared" si="29"/>
        <v/>
      </c>
    </row>
    <row r="286" spans="1:8" x14ac:dyDescent="0.4">
      <c r="A286" s="90">
        <f t="shared" si="24"/>
        <v>0</v>
      </c>
      <c r="B286" s="102">
        <f t="shared" si="25"/>
        <v>0</v>
      </c>
      <c r="C286" s="337">
        <f t="shared" si="26"/>
        <v>0</v>
      </c>
      <c r="D286" s="337"/>
      <c r="E286" s="337"/>
      <c r="F286" s="91">
        <f t="shared" si="27"/>
        <v>0</v>
      </c>
      <c r="G286" s="91">
        <f t="shared" si="28"/>
        <v>0</v>
      </c>
      <c r="H286" s="174" t="str">
        <f t="shared" si="29"/>
        <v/>
      </c>
    </row>
    <row r="287" spans="1:8" x14ac:dyDescent="0.4">
      <c r="A287" s="90">
        <f t="shared" si="24"/>
        <v>0</v>
      </c>
      <c r="B287" s="102">
        <f t="shared" si="25"/>
        <v>0</v>
      </c>
      <c r="C287" s="337">
        <f t="shared" si="26"/>
        <v>0</v>
      </c>
      <c r="D287" s="337"/>
      <c r="E287" s="337"/>
      <c r="F287" s="91">
        <f t="shared" si="27"/>
        <v>0</v>
      </c>
      <c r="G287" s="91">
        <f t="shared" si="28"/>
        <v>0</v>
      </c>
      <c r="H287" s="174" t="str">
        <f t="shared" si="29"/>
        <v/>
      </c>
    </row>
    <row r="288" spans="1:8" x14ac:dyDescent="0.4">
      <c r="A288" s="90">
        <f t="shared" si="24"/>
        <v>0</v>
      </c>
      <c r="B288" s="102">
        <f t="shared" si="25"/>
        <v>0</v>
      </c>
      <c r="C288" s="337">
        <f t="shared" si="26"/>
        <v>0</v>
      </c>
      <c r="D288" s="337"/>
      <c r="E288" s="337"/>
      <c r="F288" s="91">
        <f t="shared" si="27"/>
        <v>0</v>
      </c>
      <c r="G288" s="91">
        <f t="shared" si="28"/>
        <v>0</v>
      </c>
      <c r="H288" s="174" t="str">
        <f t="shared" si="29"/>
        <v/>
      </c>
    </row>
    <row r="289" spans="1:8" x14ac:dyDescent="0.4">
      <c r="A289" s="90">
        <f t="shared" si="24"/>
        <v>0</v>
      </c>
      <c r="B289" s="102">
        <f t="shared" si="25"/>
        <v>0</v>
      </c>
      <c r="C289" s="337">
        <f t="shared" si="26"/>
        <v>0</v>
      </c>
      <c r="D289" s="337"/>
      <c r="E289" s="337"/>
      <c r="F289" s="91">
        <f t="shared" si="27"/>
        <v>0</v>
      </c>
      <c r="G289" s="91">
        <f t="shared" si="28"/>
        <v>0</v>
      </c>
      <c r="H289" s="174" t="str">
        <f t="shared" si="29"/>
        <v/>
      </c>
    </row>
    <row r="290" spans="1:8" x14ac:dyDescent="0.4">
      <c r="A290" s="90">
        <f t="shared" si="24"/>
        <v>0</v>
      </c>
      <c r="B290" s="102">
        <f t="shared" si="25"/>
        <v>0</v>
      </c>
      <c r="C290" s="337">
        <f t="shared" si="26"/>
        <v>0</v>
      </c>
      <c r="D290" s="337"/>
      <c r="E290" s="337"/>
      <c r="F290" s="91">
        <f t="shared" si="27"/>
        <v>0</v>
      </c>
      <c r="G290" s="91">
        <f t="shared" si="28"/>
        <v>0</v>
      </c>
      <c r="H290" s="174" t="str">
        <f t="shared" si="29"/>
        <v/>
      </c>
    </row>
    <row r="291" spans="1:8" x14ac:dyDescent="0.4">
      <c r="A291" s="90">
        <f t="shared" si="24"/>
        <v>0</v>
      </c>
      <c r="B291" s="102">
        <f t="shared" si="25"/>
        <v>0</v>
      </c>
      <c r="C291" s="337">
        <f t="shared" si="26"/>
        <v>0</v>
      </c>
      <c r="D291" s="337"/>
      <c r="E291" s="337"/>
      <c r="F291" s="91">
        <f t="shared" si="27"/>
        <v>0</v>
      </c>
      <c r="G291" s="91">
        <f t="shared" si="28"/>
        <v>0</v>
      </c>
      <c r="H291" s="174" t="str">
        <f t="shared" si="29"/>
        <v/>
      </c>
    </row>
    <row r="292" spans="1:8" x14ac:dyDescent="0.4">
      <c r="A292" s="90">
        <f t="shared" si="24"/>
        <v>0</v>
      </c>
      <c r="B292" s="102">
        <f t="shared" si="25"/>
        <v>0</v>
      </c>
      <c r="C292" s="337">
        <f t="shared" si="26"/>
        <v>0</v>
      </c>
      <c r="D292" s="337"/>
      <c r="E292" s="337"/>
      <c r="F292" s="91">
        <f t="shared" si="27"/>
        <v>0</v>
      </c>
      <c r="G292" s="91">
        <f t="shared" si="28"/>
        <v>0</v>
      </c>
      <c r="H292" s="174" t="str">
        <f t="shared" si="29"/>
        <v/>
      </c>
    </row>
    <row r="293" spans="1:8" x14ac:dyDescent="0.4">
      <c r="A293" s="90">
        <f t="shared" si="24"/>
        <v>0</v>
      </c>
      <c r="B293" s="102">
        <f t="shared" si="25"/>
        <v>0</v>
      </c>
      <c r="C293" s="337">
        <f t="shared" si="26"/>
        <v>0</v>
      </c>
      <c r="D293" s="337"/>
      <c r="E293" s="337"/>
      <c r="F293" s="91">
        <f t="shared" si="27"/>
        <v>0</v>
      </c>
      <c r="G293" s="91">
        <f t="shared" si="28"/>
        <v>0</v>
      </c>
      <c r="H293" s="174" t="str">
        <f t="shared" si="29"/>
        <v/>
      </c>
    </row>
    <row r="294" spans="1:8" x14ac:dyDescent="0.4">
      <c r="A294" s="90">
        <f t="shared" si="24"/>
        <v>0</v>
      </c>
      <c r="B294" s="102">
        <f t="shared" si="25"/>
        <v>0</v>
      </c>
      <c r="C294" s="337">
        <f t="shared" si="26"/>
        <v>0</v>
      </c>
      <c r="D294" s="337"/>
      <c r="E294" s="337"/>
      <c r="F294" s="91">
        <f t="shared" si="27"/>
        <v>0</v>
      </c>
      <c r="G294" s="91">
        <f t="shared" si="28"/>
        <v>0</v>
      </c>
      <c r="H294" s="174" t="str">
        <f t="shared" si="29"/>
        <v/>
      </c>
    </row>
    <row r="295" spans="1:8" x14ac:dyDescent="0.4">
      <c r="A295" s="90">
        <f t="shared" si="24"/>
        <v>0</v>
      </c>
      <c r="B295" s="102">
        <f t="shared" si="25"/>
        <v>0</v>
      </c>
      <c r="C295" s="337">
        <f t="shared" si="26"/>
        <v>0</v>
      </c>
      <c r="D295" s="337"/>
      <c r="E295" s="337"/>
      <c r="F295" s="91">
        <f t="shared" si="27"/>
        <v>0</v>
      </c>
      <c r="G295" s="91">
        <f t="shared" si="28"/>
        <v>0</v>
      </c>
      <c r="H295" s="174" t="str">
        <f t="shared" si="29"/>
        <v/>
      </c>
    </row>
    <row r="296" spans="1:8" x14ac:dyDescent="0.4">
      <c r="A296" s="90">
        <f t="shared" si="24"/>
        <v>0</v>
      </c>
      <c r="B296" s="102">
        <f t="shared" si="25"/>
        <v>0</v>
      </c>
      <c r="C296" s="337">
        <f t="shared" si="26"/>
        <v>0</v>
      </c>
      <c r="D296" s="337"/>
      <c r="E296" s="337"/>
      <c r="F296" s="91">
        <f t="shared" si="27"/>
        <v>0</v>
      </c>
      <c r="G296" s="91">
        <f t="shared" si="28"/>
        <v>0</v>
      </c>
      <c r="H296" s="174" t="str">
        <f t="shared" si="29"/>
        <v/>
      </c>
    </row>
    <row r="297" spans="1:8" x14ac:dyDescent="0.4">
      <c r="A297" s="90">
        <f t="shared" si="24"/>
        <v>0</v>
      </c>
      <c r="B297" s="102">
        <f t="shared" si="25"/>
        <v>0</v>
      </c>
      <c r="C297" s="337">
        <f t="shared" si="26"/>
        <v>0</v>
      </c>
      <c r="D297" s="337"/>
      <c r="E297" s="337"/>
      <c r="F297" s="91">
        <f t="shared" si="27"/>
        <v>0</v>
      </c>
      <c r="G297" s="91">
        <f t="shared" si="28"/>
        <v>0</v>
      </c>
      <c r="H297" s="174" t="str">
        <f t="shared" si="29"/>
        <v/>
      </c>
    </row>
    <row r="298" spans="1:8" x14ac:dyDescent="0.4">
      <c r="A298" s="90">
        <f t="shared" si="24"/>
        <v>0</v>
      </c>
      <c r="B298" s="102">
        <f t="shared" si="25"/>
        <v>0</v>
      </c>
      <c r="C298" s="337">
        <f t="shared" si="26"/>
        <v>0</v>
      </c>
      <c r="D298" s="337"/>
      <c r="E298" s="337"/>
      <c r="F298" s="91">
        <f t="shared" si="27"/>
        <v>0</v>
      </c>
      <c r="G298" s="91">
        <f t="shared" si="28"/>
        <v>0</v>
      </c>
      <c r="H298" s="174" t="str">
        <f t="shared" si="29"/>
        <v/>
      </c>
    </row>
    <row r="299" spans="1:8" x14ac:dyDescent="0.4">
      <c r="A299" s="90">
        <f t="shared" si="24"/>
        <v>0</v>
      </c>
      <c r="B299" s="102">
        <f t="shared" si="25"/>
        <v>0</v>
      </c>
      <c r="C299" s="337">
        <f t="shared" si="26"/>
        <v>0</v>
      </c>
      <c r="D299" s="337"/>
      <c r="E299" s="337"/>
      <c r="F299" s="91">
        <f t="shared" si="27"/>
        <v>0</v>
      </c>
      <c r="G299" s="91">
        <f t="shared" si="28"/>
        <v>0</v>
      </c>
      <c r="H299" s="174" t="str">
        <f t="shared" si="29"/>
        <v/>
      </c>
    </row>
    <row r="300" spans="1:8" x14ac:dyDescent="0.4">
      <c r="A300" s="90">
        <f t="shared" si="24"/>
        <v>0</v>
      </c>
      <c r="B300" s="102">
        <f t="shared" si="25"/>
        <v>0</v>
      </c>
      <c r="C300" s="337">
        <f t="shared" si="26"/>
        <v>0</v>
      </c>
      <c r="D300" s="337"/>
      <c r="E300" s="337"/>
      <c r="F300" s="91">
        <f t="shared" si="27"/>
        <v>0</v>
      </c>
      <c r="G300" s="91">
        <f t="shared" si="28"/>
        <v>0</v>
      </c>
      <c r="H300" s="174" t="str">
        <f t="shared" si="29"/>
        <v/>
      </c>
    </row>
    <row r="301" spans="1:8" x14ac:dyDescent="0.4">
      <c r="A301" s="90">
        <f t="shared" si="24"/>
        <v>0</v>
      </c>
      <c r="B301" s="102">
        <f t="shared" si="25"/>
        <v>0</v>
      </c>
      <c r="C301" s="337">
        <f t="shared" si="26"/>
        <v>0</v>
      </c>
      <c r="D301" s="337"/>
      <c r="E301" s="337"/>
      <c r="F301" s="91">
        <f t="shared" si="27"/>
        <v>0</v>
      </c>
      <c r="G301" s="91">
        <f t="shared" si="28"/>
        <v>0</v>
      </c>
      <c r="H301" s="174" t="str">
        <f t="shared" si="29"/>
        <v/>
      </c>
    </row>
    <row r="302" spans="1:8" x14ac:dyDescent="0.4">
      <c r="A302" s="90">
        <f t="shared" si="24"/>
        <v>0</v>
      </c>
      <c r="B302" s="102">
        <f t="shared" si="25"/>
        <v>0</v>
      </c>
      <c r="C302" s="337">
        <f t="shared" si="26"/>
        <v>0</v>
      </c>
      <c r="D302" s="337"/>
      <c r="E302" s="337"/>
      <c r="F302" s="91">
        <f t="shared" si="27"/>
        <v>0</v>
      </c>
      <c r="G302" s="91">
        <f t="shared" si="28"/>
        <v>0</v>
      </c>
      <c r="H302" s="174" t="str">
        <f t="shared" si="29"/>
        <v/>
      </c>
    </row>
    <row r="303" spans="1:8" x14ac:dyDescent="0.4">
      <c r="A303" s="90">
        <f t="shared" si="24"/>
        <v>0</v>
      </c>
      <c r="B303" s="102">
        <f t="shared" si="25"/>
        <v>0</v>
      </c>
      <c r="C303" s="337">
        <f t="shared" si="26"/>
        <v>0</v>
      </c>
      <c r="D303" s="337"/>
      <c r="E303" s="337"/>
      <c r="F303" s="91">
        <f t="shared" si="27"/>
        <v>0</v>
      </c>
      <c r="G303" s="91">
        <f t="shared" si="28"/>
        <v>0</v>
      </c>
      <c r="H303" s="174" t="str">
        <f t="shared" si="29"/>
        <v/>
      </c>
    </row>
    <row r="304" spans="1:8" x14ac:dyDescent="0.4">
      <c r="A304" s="90">
        <f t="shared" si="24"/>
        <v>0</v>
      </c>
      <c r="B304" s="102">
        <f t="shared" si="25"/>
        <v>0</v>
      </c>
      <c r="C304" s="337">
        <f t="shared" si="26"/>
        <v>0</v>
      </c>
      <c r="D304" s="337"/>
      <c r="E304" s="337"/>
      <c r="F304" s="91">
        <f t="shared" si="27"/>
        <v>0</v>
      </c>
      <c r="G304" s="91">
        <f t="shared" si="28"/>
        <v>0</v>
      </c>
      <c r="H304" s="174" t="str">
        <f t="shared" si="29"/>
        <v/>
      </c>
    </row>
    <row r="305" spans="1:8" x14ac:dyDescent="0.4">
      <c r="A305" s="90">
        <f t="shared" si="24"/>
        <v>0</v>
      </c>
      <c r="B305" s="102">
        <f t="shared" si="25"/>
        <v>0</v>
      </c>
      <c r="C305" s="337">
        <f t="shared" si="26"/>
        <v>0</v>
      </c>
      <c r="D305" s="337"/>
      <c r="E305" s="337"/>
      <c r="F305" s="91">
        <f t="shared" si="27"/>
        <v>0</v>
      </c>
      <c r="G305" s="91">
        <f t="shared" si="28"/>
        <v>0</v>
      </c>
      <c r="H305" s="174" t="str">
        <f t="shared" si="29"/>
        <v/>
      </c>
    </row>
    <row r="306" spans="1:8" x14ac:dyDescent="0.4">
      <c r="A306" s="90">
        <f t="shared" si="24"/>
        <v>0</v>
      </c>
      <c r="B306" s="102">
        <f t="shared" si="25"/>
        <v>0</v>
      </c>
      <c r="C306" s="337">
        <f t="shared" si="26"/>
        <v>0</v>
      </c>
      <c r="D306" s="337"/>
      <c r="E306" s="337"/>
      <c r="F306" s="91">
        <f t="shared" si="27"/>
        <v>0</v>
      </c>
      <c r="G306" s="91">
        <f t="shared" si="28"/>
        <v>0</v>
      </c>
      <c r="H306" s="174" t="str">
        <f t="shared" si="29"/>
        <v/>
      </c>
    </row>
    <row r="307" spans="1:8" x14ac:dyDescent="0.4">
      <c r="A307" s="90">
        <f t="shared" si="24"/>
        <v>0</v>
      </c>
      <c r="B307" s="102">
        <f t="shared" si="25"/>
        <v>0</v>
      </c>
      <c r="C307" s="337">
        <f t="shared" si="26"/>
        <v>0</v>
      </c>
      <c r="D307" s="337"/>
      <c r="E307" s="337"/>
      <c r="F307" s="91">
        <f t="shared" si="27"/>
        <v>0</v>
      </c>
      <c r="G307" s="91">
        <f t="shared" si="28"/>
        <v>0</v>
      </c>
      <c r="H307" s="174" t="str">
        <f t="shared" si="29"/>
        <v/>
      </c>
    </row>
    <row r="308" spans="1:8" x14ac:dyDescent="0.4">
      <c r="A308" s="90">
        <f t="shared" si="24"/>
        <v>0</v>
      </c>
      <c r="B308" s="102">
        <f t="shared" si="25"/>
        <v>0</v>
      </c>
      <c r="C308" s="337">
        <f t="shared" si="26"/>
        <v>0</v>
      </c>
      <c r="D308" s="337"/>
      <c r="E308" s="337"/>
      <c r="F308" s="91">
        <f t="shared" si="27"/>
        <v>0</v>
      </c>
      <c r="G308" s="91">
        <f t="shared" si="28"/>
        <v>0</v>
      </c>
      <c r="H308" s="174" t="str">
        <f t="shared" si="29"/>
        <v/>
      </c>
    </row>
    <row r="309" spans="1:8" x14ac:dyDescent="0.4">
      <c r="A309" s="90">
        <f t="shared" si="24"/>
        <v>0</v>
      </c>
      <c r="B309" s="102">
        <f t="shared" si="25"/>
        <v>0</v>
      </c>
      <c r="C309" s="337">
        <f t="shared" si="26"/>
        <v>0</v>
      </c>
      <c r="D309" s="337"/>
      <c r="E309" s="337"/>
      <c r="F309" s="91">
        <f t="shared" si="27"/>
        <v>0</v>
      </c>
      <c r="G309" s="91">
        <f t="shared" si="28"/>
        <v>0</v>
      </c>
      <c r="H309" s="174" t="str">
        <f t="shared" si="29"/>
        <v/>
      </c>
    </row>
    <row r="310" spans="1:8" x14ac:dyDescent="0.4">
      <c r="A310" s="90">
        <f t="shared" si="24"/>
        <v>0</v>
      </c>
      <c r="B310" s="102">
        <f t="shared" si="25"/>
        <v>0</v>
      </c>
      <c r="C310" s="337">
        <f t="shared" si="26"/>
        <v>0</v>
      </c>
      <c r="D310" s="337"/>
      <c r="E310" s="337"/>
      <c r="F310" s="91">
        <f t="shared" si="27"/>
        <v>0</v>
      </c>
      <c r="G310" s="91">
        <f t="shared" si="28"/>
        <v>0</v>
      </c>
      <c r="H310" s="174" t="str">
        <f t="shared" si="29"/>
        <v/>
      </c>
    </row>
    <row r="311" spans="1:8" x14ac:dyDescent="0.4">
      <c r="A311" s="90">
        <f t="shared" si="24"/>
        <v>0</v>
      </c>
      <c r="B311" s="102">
        <f t="shared" si="25"/>
        <v>0</v>
      </c>
      <c r="C311" s="337">
        <f t="shared" si="26"/>
        <v>0</v>
      </c>
      <c r="D311" s="337"/>
      <c r="E311" s="337"/>
      <c r="F311" s="91">
        <f t="shared" si="27"/>
        <v>0</v>
      </c>
      <c r="G311" s="91">
        <f t="shared" si="28"/>
        <v>0</v>
      </c>
      <c r="H311" s="174" t="str">
        <f t="shared" si="29"/>
        <v/>
      </c>
    </row>
    <row r="312" spans="1:8" x14ac:dyDescent="0.4">
      <c r="A312" s="90">
        <f t="shared" si="24"/>
        <v>0</v>
      </c>
      <c r="B312" s="102">
        <f t="shared" si="25"/>
        <v>0</v>
      </c>
      <c r="C312" s="337">
        <f t="shared" si="26"/>
        <v>0</v>
      </c>
      <c r="D312" s="337"/>
      <c r="E312" s="337"/>
      <c r="F312" s="91">
        <f t="shared" si="27"/>
        <v>0</v>
      </c>
      <c r="G312" s="91">
        <f t="shared" si="28"/>
        <v>0</v>
      </c>
      <c r="H312" s="174" t="str">
        <f t="shared" si="29"/>
        <v/>
      </c>
    </row>
    <row r="313" spans="1:8" x14ac:dyDescent="0.4">
      <c r="A313" s="90">
        <f t="shared" si="24"/>
        <v>0</v>
      </c>
      <c r="B313" s="102">
        <f t="shared" si="25"/>
        <v>0</v>
      </c>
      <c r="C313" s="337">
        <f t="shared" si="26"/>
        <v>0</v>
      </c>
      <c r="D313" s="337"/>
      <c r="E313" s="337"/>
      <c r="F313" s="91">
        <f t="shared" si="27"/>
        <v>0</v>
      </c>
      <c r="G313" s="91">
        <f t="shared" si="28"/>
        <v>0</v>
      </c>
      <c r="H313" s="174" t="str">
        <f t="shared" si="29"/>
        <v/>
      </c>
    </row>
    <row r="314" spans="1:8" x14ac:dyDescent="0.4">
      <c r="A314" s="90">
        <f t="shared" si="24"/>
        <v>0</v>
      </c>
      <c r="B314" s="102">
        <f t="shared" si="25"/>
        <v>0</v>
      </c>
      <c r="C314" s="337">
        <f t="shared" si="26"/>
        <v>0</v>
      </c>
      <c r="D314" s="337"/>
      <c r="E314" s="337"/>
      <c r="F314" s="91">
        <f t="shared" si="27"/>
        <v>0</v>
      </c>
      <c r="G314" s="91">
        <f t="shared" si="28"/>
        <v>0</v>
      </c>
      <c r="H314" s="174" t="str">
        <f t="shared" si="29"/>
        <v/>
      </c>
    </row>
    <row r="315" spans="1:8" x14ac:dyDescent="0.4">
      <c r="A315" s="90">
        <f t="shared" si="24"/>
        <v>0</v>
      </c>
      <c r="B315" s="102">
        <f t="shared" si="25"/>
        <v>0</v>
      </c>
      <c r="C315" s="337">
        <f t="shared" si="26"/>
        <v>0</v>
      </c>
      <c r="D315" s="337"/>
      <c r="E315" s="337"/>
      <c r="F315" s="91">
        <f t="shared" si="27"/>
        <v>0</v>
      </c>
      <c r="G315" s="91">
        <f t="shared" si="28"/>
        <v>0</v>
      </c>
      <c r="H315" s="174" t="str">
        <f t="shared" si="29"/>
        <v/>
      </c>
    </row>
    <row r="316" spans="1:8" x14ac:dyDescent="0.4">
      <c r="A316" s="90">
        <f t="shared" si="24"/>
        <v>0</v>
      </c>
      <c r="B316" s="102">
        <f t="shared" si="25"/>
        <v>0</v>
      </c>
      <c r="C316" s="337">
        <f t="shared" si="26"/>
        <v>0</v>
      </c>
      <c r="D316" s="337"/>
      <c r="E316" s="337"/>
      <c r="F316" s="91">
        <f t="shared" si="27"/>
        <v>0</v>
      </c>
      <c r="G316" s="91">
        <f t="shared" si="28"/>
        <v>0</v>
      </c>
      <c r="H316" s="174" t="str">
        <f t="shared" si="29"/>
        <v/>
      </c>
    </row>
    <row r="317" spans="1:8" x14ac:dyDescent="0.4">
      <c r="A317" s="90">
        <f t="shared" si="24"/>
        <v>0</v>
      </c>
      <c r="B317" s="102">
        <f t="shared" si="25"/>
        <v>0</v>
      </c>
      <c r="C317" s="337">
        <f t="shared" si="26"/>
        <v>0</v>
      </c>
      <c r="D317" s="337"/>
      <c r="E317" s="337"/>
      <c r="F317" s="91">
        <f t="shared" si="27"/>
        <v>0</v>
      </c>
      <c r="G317" s="91">
        <f t="shared" si="28"/>
        <v>0</v>
      </c>
      <c r="H317" s="174" t="str">
        <f t="shared" si="29"/>
        <v/>
      </c>
    </row>
    <row r="318" spans="1:8" x14ac:dyDescent="0.4">
      <c r="A318" s="90">
        <f t="shared" si="24"/>
        <v>0</v>
      </c>
      <c r="B318" s="102">
        <f t="shared" si="25"/>
        <v>0</v>
      </c>
      <c r="C318" s="337">
        <f t="shared" si="26"/>
        <v>0</v>
      </c>
      <c r="D318" s="337"/>
      <c r="E318" s="337"/>
      <c r="F318" s="91">
        <f t="shared" si="27"/>
        <v>0</v>
      </c>
      <c r="G318" s="91">
        <f t="shared" si="28"/>
        <v>0</v>
      </c>
      <c r="H318" s="174" t="str">
        <f t="shared" si="29"/>
        <v/>
      </c>
    </row>
    <row r="319" spans="1:8" x14ac:dyDescent="0.4">
      <c r="A319" s="90">
        <f t="shared" si="24"/>
        <v>0</v>
      </c>
      <c r="B319" s="102">
        <f t="shared" si="25"/>
        <v>0</v>
      </c>
      <c r="C319" s="337">
        <f t="shared" si="26"/>
        <v>0</v>
      </c>
      <c r="D319" s="337"/>
      <c r="E319" s="337"/>
      <c r="F319" s="91">
        <f t="shared" si="27"/>
        <v>0</v>
      </c>
      <c r="G319" s="91">
        <f t="shared" si="28"/>
        <v>0</v>
      </c>
      <c r="H319" s="174" t="str">
        <f t="shared" si="29"/>
        <v/>
      </c>
    </row>
    <row r="320" spans="1:8" x14ac:dyDescent="0.4">
      <c r="A320" s="90">
        <f t="shared" si="24"/>
        <v>0</v>
      </c>
      <c r="B320" s="102">
        <f t="shared" si="25"/>
        <v>0</v>
      </c>
      <c r="C320" s="337">
        <f t="shared" si="26"/>
        <v>0</v>
      </c>
      <c r="D320" s="337"/>
      <c r="E320" s="337"/>
      <c r="F320" s="91">
        <f t="shared" si="27"/>
        <v>0</v>
      </c>
      <c r="G320" s="91">
        <f t="shared" si="28"/>
        <v>0</v>
      </c>
      <c r="H320" s="174" t="str">
        <f t="shared" si="29"/>
        <v/>
      </c>
    </row>
    <row r="321" spans="1:8" x14ac:dyDescent="0.4">
      <c r="A321" s="90">
        <f t="shared" si="24"/>
        <v>0</v>
      </c>
      <c r="B321" s="102">
        <f t="shared" si="25"/>
        <v>0</v>
      </c>
      <c r="C321" s="337">
        <f t="shared" si="26"/>
        <v>0</v>
      </c>
      <c r="D321" s="337"/>
      <c r="E321" s="337"/>
      <c r="F321" s="91">
        <f t="shared" si="27"/>
        <v>0</v>
      </c>
      <c r="G321" s="91">
        <f t="shared" si="28"/>
        <v>0</v>
      </c>
      <c r="H321" s="174" t="str">
        <f t="shared" si="29"/>
        <v/>
      </c>
    </row>
    <row r="322" spans="1:8" x14ac:dyDescent="0.4">
      <c r="A322" s="90">
        <f t="shared" si="24"/>
        <v>0</v>
      </c>
      <c r="B322" s="102">
        <f t="shared" si="25"/>
        <v>0</v>
      </c>
      <c r="C322" s="337">
        <f t="shared" si="26"/>
        <v>0</v>
      </c>
      <c r="D322" s="337"/>
      <c r="E322" s="337"/>
      <c r="F322" s="91">
        <f t="shared" si="27"/>
        <v>0</v>
      </c>
      <c r="G322" s="91">
        <f t="shared" si="28"/>
        <v>0</v>
      </c>
      <c r="H322" s="174" t="str">
        <f t="shared" si="29"/>
        <v/>
      </c>
    </row>
    <row r="323" spans="1:8" x14ac:dyDescent="0.4">
      <c r="A323" s="90">
        <f t="shared" si="24"/>
        <v>0</v>
      </c>
      <c r="B323" s="102">
        <f t="shared" si="25"/>
        <v>0</v>
      </c>
      <c r="C323" s="337">
        <f t="shared" si="26"/>
        <v>0</v>
      </c>
      <c r="D323" s="337"/>
      <c r="E323" s="337"/>
      <c r="F323" s="91">
        <f t="shared" si="27"/>
        <v>0</v>
      </c>
      <c r="G323" s="91">
        <f t="shared" si="28"/>
        <v>0</v>
      </c>
      <c r="H323" s="174" t="str">
        <f t="shared" si="29"/>
        <v/>
      </c>
    </row>
    <row r="324" spans="1:8" x14ac:dyDescent="0.4">
      <c r="A324" s="90">
        <f t="shared" si="24"/>
        <v>0</v>
      </c>
      <c r="B324" s="102">
        <f t="shared" si="25"/>
        <v>0</v>
      </c>
      <c r="C324" s="337">
        <f t="shared" si="26"/>
        <v>0</v>
      </c>
      <c r="D324" s="337"/>
      <c r="E324" s="337"/>
      <c r="F324" s="91">
        <f t="shared" si="27"/>
        <v>0</v>
      </c>
      <c r="G324" s="91">
        <f t="shared" si="28"/>
        <v>0</v>
      </c>
      <c r="H324" s="174" t="str">
        <f t="shared" si="29"/>
        <v/>
      </c>
    </row>
    <row r="325" spans="1:8" x14ac:dyDescent="0.4">
      <c r="A325" s="90">
        <f t="shared" si="24"/>
        <v>0</v>
      </c>
      <c r="B325" s="102">
        <f t="shared" si="25"/>
        <v>0</v>
      </c>
      <c r="C325" s="337">
        <f t="shared" si="26"/>
        <v>0</v>
      </c>
      <c r="D325" s="337"/>
      <c r="E325" s="337"/>
      <c r="F325" s="91">
        <f t="shared" si="27"/>
        <v>0</v>
      </c>
      <c r="G325" s="91">
        <f t="shared" si="28"/>
        <v>0</v>
      </c>
      <c r="H325" s="174" t="str">
        <f t="shared" si="29"/>
        <v/>
      </c>
    </row>
    <row r="326" spans="1:8" x14ac:dyDescent="0.4">
      <c r="A326" s="90">
        <f t="shared" si="24"/>
        <v>0</v>
      </c>
      <c r="B326" s="102">
        <f t="shared" si="25"/>
        <v>0</v>
      </c>
      <c r="C326" s="337">
        <f t="shared" si="26"/>
        <v>0</v>
      </c>
      <c r="D326" s="337"/>
      <c r="E326" s="337"/>
      <c r="F326" s="91">
        <f t="shared" si="27"/>
        <v>0</v>
      </c>
      <c r="G326" s="91">
        <f t="shared" si="28"/>
        <v>0</v>
      </c>
      <c r="H326" s="174" t="str">
        <f t="shared" si="29"/>
        <v/>
      </c>
    </row>
    <row r="327" spans="1:8" x14ac:dyDescent="0.4">
      <c r="A327" s="90">
        <f t="shared" si="24"/>
        <v>0</v>
      </c>
      <c r="B327" s="102">
        <f t="shared" si="25"/>
        <v>0</v>
      </c>
      <c r="C327" s="337">
        <f t="shared" si="26"/>
        <v>0</v>
      </c>
      <c r="D327" s="337"/>
      <c r="E327" s="337"/>
      <c r="F327" s="91">
        <f t="shared" si="27"/>
        <v>0</v>
      </c>
      <c r="G327" s="91">
        <f t="shared" si="28"/>
        <v>0</v>
      </c>
      <c r="H327" s="174" t="str">
        <f t="shared" si="29"/>
        <v/>
      </c>
    </row>
    <row r="328" spans="1:8" x14ac:dyDescent="0.4">
      <c r="A328" s="90">
        <f t="shared" si="24"/>
        <v>0</v>
      </c>
      <c r="B328" s="102">
        <f t="shared" si="25"/>
        <v>0</v>
      </c>
      <c r="C328" s="337">
        <f t="shared" si="26"/>
        <v>0</v>
      </c>
      <c r="D328" s="337"/>
      <c r="E328" s="337"/>
      <c r="F328" s="91">
        <f t="shared" si="27"/>
        <v>0</v>
      </c>
      <c r="G328" s="91">
        <f t="shared" si="28"/>
        <v>0</v>
      </c>
      <c r="H328" s="174" t="str">
        <f t="shared" si="29"/>
        <v/>
      </c>
    </row>
    <row r="329" spans="1:8" x14ac:dyDescent="0.4">
      <c r="A329" s="90">
        <f t="shared" ref="A329:A392" si="30">IF(ROW()-7&lt;=筆數,VLOOKUP(ROW()-7,日記表,3,FALSE),0)</f>
        <v>0</v>
      </c>
      <c r="B329" s="102">
        <f t="shared" ref="B329:B392" si="31">IF(ROW()-7&lt;=筆數,VLOOKUP(ROW()-7,日記表,4,FALSE),0)</f>
        <v>0</v>
      </c>
      <c r="C329" s="337">
        <f t="shared" ref="C329:C392" si="32">IF(ROW()-7&lt;=筆數,VLOOKUP(ROW()-7,日記表,10,FALSE),0)</f>
        <v>0</v>
      </c>
      <c r="D329" s="337"/>
      <c r="E329" s="337"/>
      <c r="F329" s="91">
        <f t="shared" si="27"/>
        <v>0</v>
      </c>
      <c r="G329" s="91">
        <f t="shared" si="28"/>
        <v>0</v>
      </c>
      <c r="H329" s="174" t="str">
        <f t="shared" si="29"/>
        <v/>
      </c>
    </row>
    <row r="330" spans="1:8" x14ac:dyDescent="0.4">
      <c r="A330" s="90">
        <f t="shared" si="30"/>
        <v>0</v>
      </c>
      <c r="B330" s="102">
        <f t="shared" si="31"/>
        <v>0</v>
      </c>
      <c r="C330" s="337">
        <f t="shared" si="32"/>
        <v>0</v>
      </c>
      <c r="D330" s="337"/>
      <c r="E330" s="337"/>
      <c r="F330" s="91">
        <f t="shared" ref="F330:F393" si="33">IF(ROW()-7&lt;=筆數,VLOOKUP(ROW()-7,日記表,11,FALSE),0)</f>
        <v>0</v>
      </c>
      <c r="G330" s="91">
        <f t="shared" ref="G330:G393" si="34">IF(ROW()-7&lt;=筆數,VLOOKUP(ROW()-7,日記表,12,FALSE),0)</f>
        <v>0</v>
      </c>
      <c r="H330" s="174" t="str">
        <f t="shared" ref="H330:H393" si="35">IF(A330=0,"",IF(DC="借",H329+F330-G330,H329+G330-F330))</f>
        <v/>
      </c>
    </row>
    <row r="331" spans="1:8" x14ac:dyDescent="0.4">
      <c r="A331" s="90">
        <f t="shared" si="30"/>
        <v>0</v>
      </c>
      <c r="B331" s="102">
        <f t="shared" si="31"/>
        <v>0</v>
      </c>
      <c r="C331" s="337">
        <f t="shared" si="32"/>
        <v>0</v>
      </c>
      <c r="D331" s="337"/>
      <c r="E331" s="337"/>
      <c r="F331" s="91">
        <f t="shared" si="33"/>
        <v>0</v>
      </c>
      <c r="G331" s="91">
        <f t="shared" si="34"/>
        <v>0</v>
      </c>
      <c r="H331" s="174" t="str">
        <f t="shared" si="35"/>
        <v/>
      </c>
    </row>
    <row r="332" spans="1:8" x14ac:dyDescent="0.4">
      <c r="A332" s="90">
        <f t="shared" si="30"/>
        <v>0</v>
      </c>
      <c r="B332" s="102">
        <f t="shared" si="31"/>
        <v>0</v>
      </c>
      <c r="C332" s="337">
        <f t="shared" si="32"/>
        <v>0</v>
      </c>
      <c r="D332" s="337"/>
      <c r="E332" s="337"/>
      <c r="F332" s="91">
        <f t="shared" si="33"/>
        <v>0</v>
      </c>
      <c r="G332" s="91">
        <f t="shared" si="34"/>
        <v>0</v>
      </c>
      <c r="H332" s="174" t="str">
        <f t="shared" si="35"/>
        <v/>
      </c>
    </row>
    <row r="333" spans="1:8" x14ac:dyDescent="0.4">
      <c r="A333" s="90">
        <f t="shared" si="30"/>
        <v>0</v>
      </c>
      <c r="B333" s="102">
        <f t="shared" si="31"/>
        <v>0</v>
      </c>
      <c r="C333" s="337">
        <f t="shared" si="32"/>
        <v>0</v>
      </c>
      <c r="D333" s="337"/>
      <c r="E333" s="337"/>
      <c r="F333" s="91">
        <f t="shared" si="33"/>
        <v>0</v>
      </c>
      <c r="G333" s="91">
        <f t="shared" si="34"/>
        <v>0</v>
      </c>
      <c r="H333" s="174" t="str">
        <f t="shared" si="35"/>
        <v/>
      </c>
    </row>
    <row r="334" spans="1:8" x14ac:dyDescent="0.4">
      <c r="A334" s="90">
        <f t="shared" si="30"/>
        <v>0</v>
      </c>
      <c r="B334" s="102">
        <f t="shared" si="31"/>
        <v>0</v>
      </c>
      <c r="C334" s="337">
        <f t="shared" si="32"/>
        <v>0</v>
      </c>
      <c r="D334" s="337"/>
      <c r="E334" s="337"/>
      <c r="F334" s="91">
        <f t="shared" si="33"/>
        <v>0</v>
      </c>
      <c r="G334" s="91">
        <f t="shared" si="34"/>
        <v>0</v>
      </c>
      <c r="H334" s="174" t="str">
        <f t="shared" si="35"/>
        <v/>
      </c>
    </row>
    <row r="335" spans="1:8" x14ac:dyDescent="0.4">
      <c r="A335" s="90">
        <f t="shared" si="30"/>
        <v>0</v>
      </c>
      <c r="B335" s="102">
        <f t="shared" si="31"/>
        <v>0</v>
      </c>
      <c r="C335" s="337">
        <f t="shared" si="32"/>
        <v>0</v>
      </c>
      <c r="D335" s="337"/>
      <c r="E335" s="337"/>
      <c r="F335" s="91">
        <f t="shared" si="33"/>
        <v>0</v>
      </c>
      <c r="G335" s="91">
        <f t="shared" si="34"/>
        <v>0</v>
      </c>
      <c r="H335" s="174" t="str">
        <f t="shared" si="35"/>
        <v/>
      </c>
    </row>
    <row r="336" spans="1:8" x14ac:dyDescent="0.4">
      <c r="A336" s="90">
        <f t="shared" si="30"/>
        <v>0</v>
      </c>
      <c r="B336" s="102">
        <f t="shared" si="31"/>
        <v>0</v>
      </c>
      <c r="C336" s="337">
        <f t="shared" si="32"/>
        <v>0</v>
      </c>
      <c r="D336" s="337"/>
      <c r="E336" s="337"/>
      <c r="F336" s="91">
        <f t="shared" si="33"/>
        <v>0</v>
      </c>
      <c r="G336" s="91">
        <f t="shared" si="34"/>
        <v>0</v>
      </c>
      <c r="H336" s="174" t="str">
        <f t="shared" si="35"/>
        <v/>
      </c>
    </row>
    <row r="337" spans="1:8" x14ac:dyDescent="0.4">
      <c r="A337" s="90">
        <f t="shared" si="30"/>
        <v>0</v>
      </c>
      <c r="B337" s="102">
        <f t="shared" si="31"/>
        <v>0</v>
      </c>
      <c r="C337" s="337">
        <f t="shared" si="32"/>
        <v>0</v>
      </c>
      <c r="D337" s="337"/>
      <c r="E337" s="337"/>
      <c r="F337" s="91">
        <f t="shared" si="33"/>
        <v>0</v>
      </c>
      <c r="G337" s="91">
        <f t="shared" si="34"/>
        <v>0</v>
      </c>
      <c r="H337" s="174" t="str">
        <f t="shared" si="35"/>
        <v/>
      </c>
    </row>
    <row r="338" spans="1:8" x14ac:dyDescent="0.4">
      <c r="A338" s="90">
        <f t="shared" si="30"/>
        <v>0</v>
      </c>
      <c r="B338" s="102">
        <f t="shared" si="31"/>
        <v>0</v>
      </c>
      <c r="C338" s="337">
        <f t="shared" si="32"/>
        <v>0</v>
      </c>
      <c r="D338" s="337"/>
      <c r="E338" s="337"/>
      <c r="F338" s="91">
        <f t="shared" si="33"/>
        <v>0</v>
      </c>
      <c r="G338" s="91">
        <f t="shared" si="34"/>
        <v>0</v>
      </c>
      <c r="H338" s="174" t="str">
        <f t="shared" si="35"/>
        <v/>
      </c>
    </row>
    <row r="339" spans="1:8" x14ac:dyDescent="0.4">
      <c r="A339" s="90">
        <f t="shared" si="30"/>
        <v>0</v>
      </c>
      <c r="B339" s="102">
        <f t="shared" si="31"/>
        <v>0</v>
      </c>
      <c r="C339" s="337">
        <f t="shared" si="32"/>
        <v>0</v>
      </c>
      <c r="D339" s="337"/>
      <c r="E339" s="337"/>
      <c r="F339" s="91">
        <f t="shared" si="33"/>
        <v>0</v>
      </c>
      <c r="G339" s="91">
        <f t="shared" si="34"/>
        <v>0</v>
      </c>
      <c r="H339" s="174" t="str">
        <f t="shared" si="35"/>
        <v/>
      </c>
    </row>
    <row r="340" spans="1:8" x14ac:dyDescent="0.4">
      <c r="A340" s="90">
        <f t="shared" si="30"/>
        <v>0</v>
      </c>
      <c r="B340" s="102">
        <f t="shared" si="31"/>
        <v>0</v>
      </c>
      <c r="C340" s="337">
        <f t="shared" si="32"/>
        <v>0</v>
      </c>
      <c r="D340" s="337"/>
      <c r="E340" s="337"/>
      <c r="F340" s="91">
        <f t="shared" si="33"/>
        <v>0</v>
      </c>
      <c r="G340" s="91">
        <f t="shared" si="34"/>
        <v>0</v>
      </c>
      <c r="H340" s="174" t="str">
        <f t="shared" si="35"/>
        <v/>
      </c>
    </row>
    <row r="341" spans="1:8" x14ac:dyDescent="0.4">
      <c r="A341" s="90">
        <f t="shared" si="30"/>
        <v>0</v>
      </c>
      <c r="B341" s="102">
        <f t="shared" si="31"/>
        <v>0</v>
      </c>
      <c r="C341" s="337">
        <f t="shared" si="32"/>
        <v>0</v>
      </c>
      <c r="D341" s="337"/>
      <c r="E341" s="337"/>
      <c r="F341" s="91">
        <f t="shared" si="33"/>
        <v>0</v>
      </c>
      <c r="G341" s="91">
        <f t="shared" si="34"/>
        <v>0</v>
      </c>
      <c r="H341" s="174" t="str">
        <f t="shared" si="35"/>
        <v/>
      </c>
    </row>
    <row r="342" spans="1:8" x14ac:dyDescent="0.4">
      <c r="A342" s="90">
        <f t="shared" si="30"/>
        <v>0</v>
      </c>
      <c r="B342" s="102">
        <f t="shared" si="31"/>
        <v>0</v>
      </c>
      <c r="C342" s="337">
        <f t="shared" si="32"/>
        <v>0</v>
      </c>
      <c r="D342" s="337"/>
      <c r="E342" s="337"/>
      <c r="F342" s="91">
        <f t="shared" si="33"/>
        <v>0</v>
      </c>
      <c r="G342" s="91">
        <f t="shared" si="34"/>
        <v>0</v>
      </c>
      <c r="H342" s="174" t="str">
        <f t="shared" si="35"/>
        <v/>
      </c>
    </row>
    <row r="343" spans="1:8" x14ac:dyDescent="0.4">
      <c r="A343" s="90">
        <f t="shared" si="30"/>
        <v>0</v>
      </c>
      <c r="B343" s="102">
        <f t="shared" si="31"/>
        <v>0</v>
      </c>
      <c r="C343" s="337">
        <f t="shared" si="32"/>
        <v>0</v>
      </c>
      <c r="D343" s="337"/>
      <c r="E343" s="337"/>
      <c r="F343" s="91">
        <f t="shared" si="33"/>
        <v>0</v>
      </c>
      <c r="G343" s="91">
        <f t="shared" si="34"/>
        <v>0</v>
      </c>
      <c r="H343" s="174" t="str">
        <f t="shared" si="35"/>
        <v/>
      </c>
    </row>
    <row r="344" spans="1:8" x14ac:dyDescent="0.4">
      <c r="A344" s="90">
        <f t="shared" si="30"/>
        <v>0</v>
      </c>
      <c r="B344" s="102">
        <f t="shared" si="31"/>
        <v>0</v>
      </c>
      <c r="C344" s="337">
        <f t="shared" si="32"/>
        <v>0</v>
      </c>
      <c r="D344" s="337"/>
      <c r="E344" s="337"/>
      <c r="F344" s="91">
        <f t="shared" si="33"/>
        <v>0</v>
      </c>
      <c r="G344" s="91">
        <f t="shared" si="34"/>
        <v>0</v>
      </c>
      <c r="H344" s="174" t="str">
        <f t="shared" si="35"/>
        <v/>
      </c>
    </row>
    <row r="345" spans="1:8" x14ac:dyDescent="0.4">
      <c r="A345" s="90">
        <f t="shared" si="30"/>
        <v>0</v>
      </c>
      <c r="B345" s="102">
        <f t="shared" si="31"/>
        <v>0</v>
      </c>
      <c r="C345" s="337">
        <f t="shared" si="32"/>
        <v>0</v>
      </c>
      <c r="D345" s="337"/>
      <c r="E345" s="337"/>
      <c r="F345" s="91">
        <f t="shared" si="33"/>
        <v>0</v>
      </c>
      <c r="G345" s="91">
        <f t="shared" si="34"/>
        <v>0</v>
      </c>
      <c r="H345" s="174" t="str">
        <f t="shared" si="35"/>
        <v/>
      </c>
    </row>
    <row r="346" spans="1:8" x14ac:dyDescent="0.4">
      <c r="A346" s="90">
        <f t="shared" si="30"/>
        <v>0</v>
      </c>
      <c r="B346" s="102">
        <f t="shared" si="31"/>
        <v>0</v>
      </c>
      <c r="C346" s="337">
        <f t="shared" si="32"/>
        <v>0</v>
      </c>
      <c r="D346" s="337"/>
      <c r="E346" s="337"/>
      <c r="F346" s="91">
        <f t="shared" si="33"/>
        <v>0</v>
      </c>
      <c r="G346" s="91">
        <f t="shared" si="34"/>
        <v>0</v>
      </c>
      <c r="H346" s="174" t="str">
        <f t="shared" si="35"/>
        <v/>
      </c>
    </row>
    <row r="347" spans="1:8" x14ac:dyDescent="0.4">
      <c r="A347" s="90">
        <f t="shared" si="30"/>
        <v>0</v>
      </c>
      <c r="B347" s="102">
        <f t="shared" si="31"/>
        <v>0</v>
      </c>
      <c r="C347" s="337">
        <f t="shared" si="32"/>
        <v>0</v>
      </c>
      <c r="D347" s="337"/>
      <c r="E347" s="337"/>
      <c r="F347" s="91">
        <f t="shared" si="33"/>
        <v>0</v>
      </c>
      <c r="G347" s="91">
        <f t="shared" si="34"/>
        <v>0</v>
      </c>
      <c r="H347" s="174" t="str">
        <f t="shared" si="35"/>
        <v/>
      </c>
    </row>
    <row r="348" spans="1:8" x14ac:dyDescent="0.4">
      <c r="A348" s="90">
        <f t="shared" si="30"/>
        <v>0</v>
      </c>
      <c r="B348" s="102">
        <f t="shared" si="31"/>
        <v>0</v>
      </c>
      <c r="C348" s="337">
        <f t="shared" si="32"/>
        <v>0</v>
      </c>
      <c r="D348" s="337"/>
      <c r="E348" s="337"/>
      <c r="F348" s="91">
        <f t="shared" si="33"/>
        <v>0</v>
      </c>
      <c r="G348" s="91">
        <f t="shared" si="34"/>
        <v>0</v>
      </c>
      <c r="H348" s="174" t="str">
        <f t="shared" si="35"/>
        <v/>
      </c>
    </row>
    <row r="349" spans="1:8" x14ac:dyDescent="0.4">
      <c r="A349" s="90">
        <f t="shared" si="30"/>
        <v>0</v>
      </c>
      <c r="B349" s="102">
        <f t="shared" si="31"/>
        <v>0</v>
      </c>
      <c r="C349" s="337">
        <f t="shared" si="32"/>
        <v>0</v>
      </c>
      <c r="D349" s="337"/>
      <c r="E349" s="337"/>
      <c r="F349" s="91">
        <f t="shared" si="33"/>
        <v>0</v>
      </c>
      <c r="G349" s="91">
        <f t="shared" si="34"/>
        <v>0</v>
      </c>
      <c r="H349" s="174" t="str">
        <f t="shared" si="35"/>
        <v/>
      </c>
    </row>
    <row r="350" spans="1:8" x14ac:dyDescent="0.4">
      <c r="A350" s="90">
        <f t="shared" si="30"/>
        <v>0</v>
      </c>
      <c r="B350" s="102">
        <f t="shared" si="31"/>
        <v>0</v>
      </c>
      <c r="C350" s="337">
        <f t="shared" si="32"/>
        <v>0</v>
      </c>
      <c r="D350" s="337"/>
      <c r="E350" s="337"/>
      <c r="F350" s="91">
        <f t="shared" si="33"/>
        <v>0</v>
      </c>
      <c r="G350" s="91">
        <f t="shared" si="34"/>
        <v>0</v>
      </c>
      <c r="H350" s="174" t="str">
        <f t="shared" si="35"/>
        <v/>
      </c>
    </row>
    <row r="351" spans="1:8" x14ac:dyDescent="0.4">
      <c r="A351" s="90">
        <f t="shared" si="30"/>
        <v>0</v>
      </c>
      <c r="B351" s="102">
        <f t="shared" si="31"/>
        <v>0</v>
      </c>
      <c r="C351" s="337">
        <f t="shared" si="32"/>
        <v>0</v>
      </c>
      <c r="D351" s="337"/>
      <c r="E351" s="337"/>
      <c r="F351" s="91">
        <f t="shared" si="33"/>
        <v>0</v>
      </c>
      <c r="G351" s="91">
        <f t="shared" si="34"/>
        <v>0</v>
      </c>
      <c r="H351" s="174" t="str">
        <f t="shared" si="35"/>
        <v/>
      </c>
    </row>
    <row r="352" spans="1:8" x14ac:dyDescent="0.4">
      <c r="A352" s="90">
        <f t="shared" si="30"/>
        <v>0</v>
      </c>
      <c r="B352" s="102">
        <f t="shared" si="31"/>
        <v>0</v>
      </c>
      <c r="C352" s="337">
        <f t="shared" si="32"/>
        <v>0</v>
      </c>
      <c r="D352" s="337"/>
      <c r="E352" s="337"/>
      <c r="F352" s="91">
        <f t="shared" si="33"/>
        <v>0</v>
      </c>
      <c r="G352" s="91">
        <f t="shared" si="34"/>
        <v>0</v>
      </c>
      <c r="H352" s="174" t="str">
        <f t="shared" si="35"/>
        <v/>
      </c>
    </row>
    <row r="353" spans="1:8" x14ac:dyDescent="0.4">
      <c r="A353" s="90">
        <f t="shared" si="30"/>
        <v>0</v>
      </c>
      <c r="B353" s="102">
        <f t="shared" si="31"/>
        <v>0</v>
      </c>
      <c r="C353" s="337">
        <f t="shared" si="32"/>
        <v>0</v>
      </c>
      <c r="D353" s="337"/>
      <c r="E353" s="337"/>
      <c r="F353" s="91">
        <f t="shared" si="33"/>
        <v>0</v>
      </c>
      <c r="G353" s="91">
        <f t="shared" si="34"/>
        <v>0</v>
      </c>
      <c r="H353" s="174" t="str">
        <f t="shared" si="35"/>
        <v/>
      </c>
    </row>
    <row r="354" spans="1:8" x14ac:dyDescent="0.4">
      <c r="A354" s="90">
        <f t="shared" si="30"/>
        <v>0</v>
      </c>
      <c r="B354" s="102">
        <f t="shared" si="31"/>
        <v>0</v>
      </c>
      <c r="C354" s="337">
        <f t="shared" si="32"/>
        <v>0</v>
      </c>
      <c r="D354" s="337"/>
      <c r="E354" s="337"/>
      <c r="F354" s="91">
        <f t="shared" si="33"/>
        <v>0</v>
      </c>
      <c r="G354" s="91">
        <f t="shared" si="34"/>
        <v>0</v>
      </c>
      <c r="H354" s="174" t="str">
        <f t="shared" si="35"/>
        <v/>
      </c>
    </row>
    <row r="355" spans="1:8" x14ac:dyDescent="0.4">
      <c r="A355" s="90">
        <f t="shared" si="30"/>
        <v>0</v>
      </c>
      <c r="B355" s="102">
        <f t="shared" si="31"/>
        <v>0</v>
      </c>
      <c r="C355" s="337">
        <f t="shared" si="32"/>
        <v>0</v>
      </c>
      <c r="D355" s="337"/>
      <c r="E355" s="337"/>
      <c r="F355" s="91">
        <f t="shared" si="33"/>
        <v>0</v>
      </c>
      <c r="G355" s="91">
        <f t="shared" si="34"/>
        <v>0</v>
      </c>
      <c r="H355" s="174" t="str">
        <f t="shared" si="35"/>
        <v/>
      </c>
    </row>
    <row r="356" spans="1:8" x14ac:dyDescent="0.4">
      <c r="A356" s="90">
        <f t="shared" si="30"/>
        <v>0</v>
      </c>
      <c r="B356" s="102">
        <f t="shared" si="31"/>
        <v>0</v>
      </c>
      <c r="C356" s="337">
        <f t="shared" si="32"/>
        <v>0</v>
      </c>
      <c r="D356" s="337"/>
      <c r="E356" s="337"/>
      <c r="F356" s="91">
        <f t="shared" si="33"/>
        <v>0</v>
      </c>
      <c r="G356" s="91">
        <f t="shared" si="34"/>
        <v>0</v>
      </c>
      <c r="H356" s="174" t="str">
        <f t="shared" si="35"/>
        <v/>
      </c>
    </row>
    <row r="357" spans="1:8" x14ac:dyDescent="0.4">
      <c r="A357" s="90">
        <f t="shared" si="30"/>
        <v>0</v>
      </c>
      <c r="B357" s="102">
        <f t="shared" si="31"/>
        <v>0</v>
      </c>
      <c r="C357" s="337">
        <f t="shared" si="32"/>
        <v>0</v>
      </c>
      <c r="D357" s="337"/>
      <c r="E357" s="337"/>
      <c r="F357" s="91">
        <f t="shared" si="33"/>
        <v>0</v>
      </c>
      <c r="G357" s="91">
        <f t="shared" si="34"/>
        <v>0</v>
      </c>
      <c r="H357" s="174" t="str">
        <f t="shared" si="35"/>
        <v/>
      </c>
    </row>
    <row r="358" spans="1:8" x14ac:dyDescent="0.4">
      <c r="A358" s="90">
        <f t="shared" si="30"/>
        <v>0</v>
      </c>
      <c r="B358" s="102">
        <f t="shared" si="31"/>
        <v>0</v>
      </c>
      <c r="C358" s="337">
        <f t="shared" si="32"/>
        <v>0</v>
      </c>
      <c r="D358" s="337"/>
      <c r="E358" s="337"/>
      <c r="F358" s="91">
        <f t="shared" si="33"/>
        <v>0</v>
      </c>
      <c r="G358" s="91">
        <f t="shared" si="34"/>
        <v>0</v>
      </c>
      <c r="H358" s="174" t="str">
        <f t="shared" si="35"/>
        <v/>
      </c>
    </row>
    <row r="359" spans="1:8" x14ac:dyDescent="0.4">
      <c r="A359" s="90">
        <f t="shared" si="30"/>
        <v>0</v>
      </c>
      <c r="B359" s="102">
        <f t="shared" si="31"/>
        <v>0</v>
      </c>
      <c r="C359" s="337">
        <f t="shared" si="32"/>
        <v>0</v>
      </c>
      <c r="D359" s="337"/>
      <c r="E359" s="337"/>
      <c r="F359" s="91">
        <f t="shared" si="33"/>
        <v>0</v>
      </c>
      <c r="G359" s="91">
        <f t="shared" si="34"/>
        <v>0</v>
      </c>
      <c r="H359" s="174" t="str">
        <f t="shared" si="35"/>
        <v/>
      </c>
    </row>
    <row r="360" spans="1:8" x14ac:dyDescent="0.4">
      <c r="A360" s="90">
        <f t="shared" si="30"/>
        <v>0</v>
      </c>
      <c r="B360" s="102">
        <f t="shared" si="31"/>
        <v>0</v>
      </c>
      <c r="C360" s="337">
        <f t="shared" si="32"/>
        <v>0</v>
      </c>
      <c r="D360" s="337"/>
      <c r="E360" s="337"/>
      <c r="F360" s="91">
        <f t="shared" si="33"/>
        <v>0</v>
      </c>
      <c r="G360" s="91">
        <f t="shared" si="34"/>
        <v>0</v>
      </c>
      <c r="H360" s="174" t="str">
        <f t="shared" si="35"/>
        <v/>
      </c>
    </row>
    <row r="361" spans="1:8" x14ac:dyDescent="0.4">
      <c r="A361" s="90">
        <f t="shared" si="30"/>
        <v>0</v>
      </c>
      <c r="B361" s="102">
        <f t="shared" si="31"/>
        <v>0</v>
      </c>
      <c r="C361" s="337">
        <f t="shared" si="32"/>
        <v>0</v>
      </c>
      <c r="D361" s="337"/>
      <c r="E361" s="337"/>
      <c r="F361" s="91">
        <f t="shared" si="33"/>
        <v>0</v>
      </c>
      <c r="G361" s="91">
        <f t="shared" si="34"/>
        <v>0</v>
      </c>
      <c r="H361" s="174" t="str">
        <f t="shared" si="35"/>
        <v/>
      </c>
    </row>
    <row r="362" spans="1:8" x14ac:dyDescent="0.4">
      <c r="A362" s="90">
        <f t="shared" si="30"/>
        <v>0</v>
      </c>
      <c r="B362" s="102">
        <f t="shared" si="31"/>
        <v>0</v>
      </c>
      <c r="C362" s="337">
        <f t="shared" si="32"/>
        <v>0</v>
      </c>
      <c r="D362" s="337"/>
      <c r="E362" s="337"/>
      <c r="F362" s="91">
        <f t="shared" si="33"/>
        <v>0</v>
      </c>
      <c r="G362" s="91">
        <f t="shared" si="34"/>
        <v>0</v>
      </c>
      <c r="H362" s="174" t="str">
        <f t="shared" si="35"/>
        <v/>
      </c>
    </row>
    <row r="363" spans="1:8" x14ac:dyDescent="0.4">
      <c r="A363" s="90">
        <f t="shared" si="30"/>
        <v>0</v>
      </c>
      <c r="B363" s="102">
        <f t="shared" si="31"/>
        <v>0</v>
      </c>
      <c r="C363" s="337">
        <f t="shared" si="32"/>
        <v>0</v>
      </c>
      <c r="D363" s="337"/>
      <c r="E363" s="337"/>
      <c r="F363" s="91">
        <f t="shared" si="33"/>
        <v>0</v>
      </c>
      <c r="G363" s="91">
        <f t="shared" si="34"/>
        <v>0</v>
      </c>
      <c r="H363" s="174" t="str">
        <f t="shared" si="35"/>
        <v/>
      </c>
    </row>
    <row r="364" spans="1:8" x14ac:dyDescent="0.4">
      <c r="A364" s="90">
        <f t="shared" si="30"/>
        <v>0</v>
      </c>
      <c r="B364" s="102">
        <f t="shared" si="31"/>
        <v>0</v>
      </c>
      <c r="C364" s="337">
        <f t="shared" si="32"/>
        <v>0</v>
      </c>
      <c r="D364" s="337"/>
      <c r="E364" s="337"/>
      <c r="F364" s="91">
        <f t="shared" si="33"/>
        <v>0</v>
      </c>
      <c r="G364" s="91">
        <f t="shared" si="34"/>
        <v>0</v>
      </c>
      <c r="H364" s="174" t="str">
        <f t="shared" si="35"/>
        <v/>
      </c>
    </row>
    <row r="365" spans="1:8" x14ac:dyDescent="0.4">
      <c r="A365" s="90">
        <f t="shared" si="30"/>
        <v>0</v>
      </c>
      <c r="B365" s="102">
        <f t="shared" si="31"/>
        <v>0</v>
      </c>
      <c r="C365" s="337">
        <f t="shared" si="32"/>
        <v>0</v>
      </c>
      <c r="D365" s="337"/>
      <c r="E365" s="337"/>
      <c r="F365" s="91">
        <f t="shared" si="33"/>
        <v>0</v>
      </c>
      <c r="G365" s="91">
        <f t="shared" si="34"/>
        <v>0</v>
      </c>
      <c r="H365" s="174" t="str">
        <f t="shared" si="35"/>
        <v/>
      </c>
    </row>
    <row r="366" spans="1:8" x14ac:dyDescent="0.4">
      <c r="A366" s="90">
        <f t="shared" si="30"/>
        <v>0</v>
      </c>
      <c r="B366" s="102">
        <f t="shared" si="31"/>
        <v>0</v>
      </c>
      <c r="C366" s="337">
        <f t="shared" si="32"/>
        <v>0</v>
      </c>
      <c r="D366" s="337"/>
      <c r="E366" s="337"/>
      <c r="F366" s="91">
        <f t="shared" si="33"/>
        <v>0</v>
      </c>
      <c r="G366" s="91">
        <f t="shared" si="34"/>
        <v>0</v>
      </c>
      <c r="H366" s="174" t="str">
        <f t="shared" si="35"/>
        <v/>
      </c>
    </row>
    <row r="367" spans="1:8" x14ac:dyDescent="0.4">
      <c r="A367" s="90">
        <f t="shared" si="30"/>
        <v>0</v>
      </c>
      <c r="B367" s="102">
        <f t="shared" si="31"/>
        <v>0</v>
      </c>
      <c r="C367" s="337">
        <f t="shared" si="32"/>
        <v>0</v>
      </c>
      <c r="D367" s="337"/>
      <c r="E367" s="337"/>
      <c r="F367" s="91">
        <f t="shared" si="33"/>
        <v>0</v>
      </c>
      <c r="G367" s="91">
        <f t="shared" si="34"/>
        <v>0</v>
      </c>
      <c r="H367" s="174" t="str">
        <f t="shared" si="35"/>
        <v/>
      </c>
    </row>
    <row r="368" spans="1:8" x14ac:dyDescent="0.4">
      <c r="A368" s="90">
        <f t="shared" si="30"/>
        <v>0</v>
      </c>
      <c r="B368" s="102">
        <f t="shared" si="31"/>
        <v>0</v>
      </c>
      <c r="C368" s="337">
        <f t="shared" si="32"/>
        <v>0</v>
      </c>
      <c r="D368" s="337"/>
      <c r="E368" s="337"/>
      <c r="F368" s="91">
        <f t="shared" si="33"/>
        <v>0</v>
      </c>
      <c r="G368" s="91">
        <f t="shared" si="34"/>
        <v>0</v>
      </c>
      <c r="H368" s="174" t="str">
        <f t="shared" si="35"/>
        <v/>
      </c>
    </row>
    <row r="369" spans="1:8" x14ac:dyDescent="0.4">
      <c r="A369" s="90">
        <f t="shared" si="30"/>
        <v>0</v>
      </c>
      <c r="B369" s="102">
        <f t="shared" si="31"/>
        <v>0</v>
      </c>
      <c r="C369" s="337">
        <f t="shared" si="32"/>
        <v>0</v>
      </c>
      <c r="D369" s="337"/>
      <c r="E369" s="337"/>
      <c r="F369" s="91">
        <f t="shared" si="33"/>
        <v>0</v>
      </c>
      <c r="G369" s="91">
        <f t="shared" si="34"/>
        <v>0</v>
      </c>
      <c r="H369" s="174" t="str">
        <f t="shared" si="35"/>
        <v/>
      </c>
    </row>
    <row r="370" spans="1:8" x14ac:dyDescent="0.4">
      <c r="A370" s="90">
        <f t="shared" si="30"/>
        <v>0</v>
      </c>
      <c r="B370" s="102">
        <f t="shared" si="31"/>
        <v>0</v>
      </c>
      <c r="C370" s="337">
        <f t="shared" si="32"/>
        <v>0</v>
      </c>
      <c r="D370" s="337"/>
      <c r="E370" s="337"/>
      <c r="F370" s="91">
        <f t="shared" si="33"/>
        <v>0</v>
      </c>
      <c r="G370" s="91">
        <f t="shared" si="34"/>
        <v>0</v>
      </c>
      <c r="H370" s="174" t="str">
        <f t="shared" si="35"/>
        <v/>
      </c>
    </row>
    <row r="371" spans="1:8" x14ac:dyDescent="0.4">
      <c r="A371" s="90">
        <f t="shared" si="30"/>
        <v>0</v>
      </c>
      <c r="B371" s="102">
        <f t="shared" si="31"/>
        <v>0</v>
      </c>
      <c r="C371" s="337">
        <f t="shared" si="32"/>
        <v>0</v>
      </c>
      <c r="D371" s="337"/>
      <c r="E371" s="337"/>
      <c r="F371" s="91">
        <f t="shared" si="33"/>
        <v>0</v>
      </c>
      <c r="G371" s="91">
        <f t="shared" si="34"/>
        <v>0</v>
      </c>
      <c r="H371" s="174" t="str">
        <f t="shared" si="35"/>
        <v/>
      </c>
    </row>
    <row r="372" spans="1:8" x14ac:dyDescent="0.4">
      <c r="A372" s="90">
        <f t="shared" si="30"/>
        <v>0</v>
      </c>
      <c r="B372" s="102">
        <f t="shared" si="31"/>
        <v>0</v>
      </c>
      <c r="C372" s="337">
        <f t="shared" si="32"/>
        <v>0</v>
      </c>
      <c r="D372" s="337"/>
      <c r="E372" s="337"/>
      <c r="F372" s="91">
        <f t="shared" si="33"/>
        <v>0</v>
      </c>
      <c r="G372" s="91">
        <f t="shared" si="34"/>
        <v>0</v>
      </c>
      <c r="H372" s="174" t="str">
        <f t="shared" si="35"/>
        <v/>
      </c>
    </row>
    <row r="373" spans="1:8" x14ac:dyDescent="0.4">
      <c r="A373" s="90">
        <f t="shared" si="30"/>
        <v>0</v>
      </c>
      <c r="B373" s="102">
        <f t="shared" si="31"/>
        <v>0</v>
      </c>
      <c r="C373" s="337">
        <f t="shared" si="32"/>
        <v>0</v>
      </c>
      <c r="D373" s="337"/>
      <c r="E373" s="337"/>
      <c r="F373" s="91">
        <f t="shared" si="33"/>
        <v>0</v>
      </c>
      <c r="G373" s="91">
        <f t="shared" si="34"/>
        <v>0</v>
      </c>
      <c r="H373" s="174" t="str">
        <f t="shared" si="35"/>
        <v/>
      </c>
    </row>
    <row r="374" spans="1:8" x14ac:dyDescent="0.4">
      <c r="A374" s="90">
        <f t="shared" si="30"/>
        <v>0</v>
      </c>
      <c r="B374" s="102">
        <f t="shared" si="31"/>
        <v>0</v>
      </c>
      <c r="C374" s="337">
        <f t="shared" si="32"/>
        <v>0</v>
      </c>
      <c r="D374" s="337"/>
      <c r="E374" s="337"/>
      <c r="F374" s="91">
        <f t="shared" si="33"/>
        <v>0</v>
      </c>
      <c r="G374" s="91">
        <f t="shared" si="34"/>
        <v>0</v>
      </c>
      <c r="H374" s="174" t="str">
        <f t="shared" si="35"/>
        <v/>
      </c>
    </row>
    <row r="375" spans="1:8" x14ac:dyDescent="0.4">
      <c r="A375" s="90">
        <f t="shared" si="30"/>
        <v>0</v>
      </c>
      <c r="B375" s="102">
        <f t="shared" si="31"/>
        <v>0</v>
      </c>
      <c r="C375" s="337">
        <f t="shared" si="32"/>
        <v>0</v>
      </c>
      <c r="D375" s="337"/>
      <c r="E375" s="337"/>
      <c r="F375" s="91">
        <f t="shared" si="33"/>
        <v>0</v>
      </c>
      <c r="G375" s="91">
        <f t="shared" si="34"/>
        <v>0</v>
      </c>
      <c r="H375" s="174" t="str">
        <f t="shared" si="35"/>
        <v/>
      </c>
    </row>
    <row r="376" spans="1:8" x14ac:dyDescent="0.4">
      <c r="A376" s="90">
        <f t="shared" si="30"/>
        <v>0</v>
      </c>
      <c r="B376" s="102">
        <f t="shared" si="31"/>
        <v>0</v>
      </c>
      <c r="C376" s="337">
        <f t="shared" si="32"/>
        <v>0</v>
      </c>
      <c r="D376" s="337"/>
      <c r="E376" s="337"/>
      <c r="F376" s="91">
        <f t="shared" si="33"/>
        <v>0</v>
      </c>
      <c r="G376" s="91">
        <f t="shared" si="34"/>
        <v>0</v>
      </c>
      <c r="H376" s="174" t="str">
        <f t="shared" si="35"/>
        <v/>
      </c>
    </row>
    <row r="377" spans="1:8" x14ac:dyDescent="0.4">
      <c r="A377" s="90">
        <f t="shared" si="30"/>
        <v>0</v>
      </c>
      <c r="B377" s="102">
        <f t="shared" si="31"/>
        <v>0</v>
      </c>
      <c r="C377" s="337">
        <f t="shared" si="32"/>
        <v>0</v>
      </c>
      <c r="D377" s="337"/>
      <c r="E377" s="337"/>
      <c r="F377" s="91">
        <f t="shared" si="33"/>
        <v>0</v>
      </c>
      <c r="G377" s="91">
        <f t="shared" si="34"/>
        <v>0</v>
      </c>
      <c r="H377" s="174" t="str">
        <f t="shared" si="35"/>
        <v/>
      </c>
    </row>
    <row r="378" spans="1:8" x14ac:dyDescent="0.4">
      <c r="A378" s="90">
        <f t="shared" si="30"/>
        <v>0</v>
      </c>
      <c r="B378" s="102">
        <f t="shared" si="31"/>
        <v>0</v>
      </c>
      <c r="C378" s="337">
        <f t="shared" si="32"/>
        <v>0</v>
      </c>
      <c r="D378" s="337"/>
      <c r="E378" s="337"/>
      <c r="F378" s="91">
        <f t="shared" si="33"/>
        <v>0</v>
      </c>
      <c r="G378" s="91">
        <f t="shared" si="34"/>
        <v>0</v>
      </c>
      <c r="H378" s="174" t="str">
        <f t="shared" si="35"/>
        <v/>
      </c>
    </row>
    <row r="379" spans="1:8" x14ac:dyDescent="0.4">
      <c r="A379" s="90">
        <f t="shared" si="30"/>
        <v>0</v>
      </c>
      <c r="B379" s="102">
        <f t="shared" si="31"/>
        <v>0</v>
      </c>
      <c r="C379" s="337">
        <f t="shared" si="32"/>
        <v>0</v>
      </c>
      <c r="D379" s="337"/>
      <c r="E379" s="337"/>
      <c r="F379" s="91">
        <f t="shared" si="33"/>
        <v>0</v>
      </c>
      <c r="G379" s="91">
        <f t="shared" si="34"/>
        <v>0</v>
      </c>
      <c r="H379" s="174" t="str">
        <f t="shared" si="35"/>
        <v/>
      </c>
    </row>
    <row r="380" spans="1:8" x14ac:dyDescent="0.4">
      <c r="A380" s="90">
        <f t="shared" si="30"/>
        <v>0</v>
      </c>
      <c r="B380" s="102">
        <f t="shared" si="31"/>
        <v>0</v>
      </c>
      <c r="C380" s="337">
        <f t="shared" si="32"/>
        <v>0</v>
      </c>
      <c r="D380" s="337"/>
      <c r="E380" s="337"/>
      <c r="F380" s="91">
        <f t="shared" si="33"/>
        <v>0</v>
      </c>
      <c r="G380" s="91">
        <f t="shared" si="34"/>
        <v>0</v>
      </c>
      <c r="H380" s="174" t="str">
        <f t="shared" si="35"/>
        <v/>
      </c>
    </row>
    <row r="381" spans="1:8" x14ac:dyDescent="0.4">
      <c r="A381" s="90">
        <f t="shared" si="30"/>
        <v>0</v>
      </c>
      <c r="B381" s="102">
        <f t="shared" si="31"/>
        <v>0</v>
      </c>
      <c r="C381" s="337">
        <f t="shared" si="32"/>
        <v>0</v>
      </c>
      <c r="D381" s="337"/>
      <c r="E381" s="337"/>
      <c r="F381" s="91">
        <f t="shared" si="33"/>
        <v>0</v>
      </c>
      <c r="G381" s="91">
        <f t="shared" si="34"/>
        <v>0</v>
      </c>
      <c r="H381" s="174" t="str">
        <f t="shared" si="35"/>
        <v/>
      </c>
    </row>
    <row r="382" spans="1:8" x14ac:dyDescent="0.4">
      <c r="A382" s="90">
        <f t="shared" si="30"/>
        <v>0</v>
      </c>
      <c r="B382" s="102">
        <f t="shared" si="31"/>
        <v>0</v>
      </c>
      <c r="C382" s="337">
        <f t="shared" si="32"/>
        <v>0</v>
      </c>
      <c r="D382" s="337"/>
      <c r="E382" s="337"/>
      <c r="F382" s="91">
        <f t="shared" si="33"/>
        <v>0</v>
      </c>
      <c r="G382" s="91">
        <f t="shared" si="34"/>
        <v>0</v>
      </c>
      <c r="H382" s="174" t="str">
        <f t="shared" si="35"/>
        <v/>
      </c>
    </row>
    <row r="383" spans="1:8" x14ac:dyDescent="0.4">
      <c r="A383" s="90">
        <f t="shared" si="30"/>
        <v>0</v>
      </c>
      <c r="B383" s="102">
        <f t="shared" si="31"/>
        <v>0</v>
      </c>
      <c r="C383" s="337">
        <f t="shared" si="32"/>
        <v>0</v>
      </c>
      <c r="D383" s="337"/>
      <c r="E383" s="337"/>
      <c r="F383" s="91">
        <f t="shared" si="33"/>
        <v>0</v>
      </c>
      <c r="G383" s="91">
        <f t="shared" si="34"/>
        <v>0</v>
      </c>
      <c r="H383" s="174" t="str">
        <f t="shared" si="35"/>
        <v/>
      </c>
    </row>
    <row r="384" spans="1:8" x14ac:dyDescent="0.4">
      <c r="A384" s="90">
        <f t="shared" si="30"/>
        <v>0</v>
      </c>
      <c r="B384" s="102">
        <f t="shared" si="31"/>
        <v>0</v>
      </c>
      <c r="C384" s="337">
        <f t="shared" si="32"/>
        <v>0</v>
      </c>
      <c r="D384" s="337"/>
      <c r="E384" s="337"/>
      <c r="F384" s="91">
        <f t="shared" si="33"/>
        <v>0</v>
      </c>
      <c r="G384" s="91">
        <f t="shared" si="34"/>
        <v>0</v>
      </c>
      <c r="H384" s="174" t="str">
        <f t="shared" si="35"/>
        <v/>
      </c>
    </row>
    <row r="385" spans="1:8" x14ac:dyDescent="0.4">
      <c r="A385" s="90">
        <f t="shared" si="30"/>
        <v>0</v>
      </c>
      <c r="B385" s="102">
        <f t="shared" si="31"/>
        <v>0</v>
      </c>
      <c r="C385" s="337">
        <f t="shared" si="32"/>
        <v>0</v>
      </c>
      <c r="D385" s="337"/>
      <c r="E385" s="337"/>
      <c r="F385" s="91">
        <f t="shared" si="33"/>
        <v>0</v>
      </c>
      <c r="G385" s="91">
        <f t="shared" si="34"/>
        <v>0</v>
      </c>
      <c r="H385" s="174" t="str">
        <f t="shared" si="35"/>
        <v/>
      </c>
    </row>
    <row r="386" spans="1:8" x14ac:dyDescent="0.4">
      <c r="A386" s="90">
        <f t="shared" si="30"/>
        <v>0</v>
      </c>
      <c r="B386" s="102">
        <f t="shared" si="31"/>
        <v>0</v>
      </c>
      <c r="C386" s="337">
        <f t="shared" si="32"/>
        <v>0</v>
      </c>
      <c r="D386" s="337"/>
      <c r="E386" s="337"/>
      <c r="F386" s="91">
        <f t="shared" si="33"/>
        <v>0</v>
      </c>
      <c r="G386" s="91">
        <f t="shared" si="34"/>
        <v>0</v>
      </c>
      <c r="H386" s="174" t="str">
        <f t="shared" si="35"/>
        <v/>
      </c>
    </row>
    <row r="387" spans="1:8" x14ac:dyDescent="0.4">
      <c r="A387" s="90">
        <f t="shared" si="30"/>
        <v>0</v>
      </c>
      <c r="B387" s="102">
        <f t="shared" si="31"/>
        <v>0</v>
      </c>
      <c r="C387" s="337">
        <f t="shared" si="32"/>
        <v>0</v>
      </c>
      <c r="D387" s="337"/>
      <c r="E387" s="337"/>
      <c r="F387" s="91">
        <f t="shared" si="33"/>
        <v>0</v>
      </c>
      <c r="G387" s="91">
        <f t="shared" si="34"/>
        <v>0</v>
      </c>
      <c r="H387" s="174" t="str">
        <f t="shared" si="35"/>
        <v/>
      </c>
    </row>
    <row r="388" spans="1:8" x14ac:dyDescent="0.4">
      <c r="A388" s="90">
        <f t="shared" si="30"/>
        <v>0</v>
      </c>
      <c r="B388" s="102">
        <f t="shared" si="31"/>
        <v>0</v>
      </c>
      <c r="C388" s="337">
        <f t="shared" si="32"/>
        <v>0</v>
      </c>
      <c r="D388" s="337"/>
      <c r="E388" s="337"/>
      <c r="F388" s="91">
        <f t="shared" si="33"/>
        <v>0</v>
      </c>
      <c r="G388" s="91">
        <f t="shared" si="34"/>
        <v>0</v>
      </c>
      <c r="H388" s="174" t="str">
        <f t="shared" si="35"/>
        <v/>
      </c>
    </row>
    <row r="389" spans="1:8" x14ac:dyDescent="0.4">
      <c r="A389" s="90">
        <f t="shared" si="30"/>
        <v>0</v>
      </c>
      <c r="B389" s="102">
        <f t="shared" si="31"/>
        <v>0</v>
      </c>
      <c r="C389" s="337">
        <f t="shared" si="32"/>
        <v>0</v>
      </c>
      <c r="D389" s="337"/>
      <c r="E389" s="337"/>
      <c r="F389" s="91">
        <f t="shared" si="33"/>
        <v>0</v>
      </c>
      <c r="G389" s="91">
        <f t="shared" si="34"/>
        <v>0</v>
      </c>
      <c r="H389" s="174" t="str">
        <f t="shared" si="35"/>
        <v/>
      </c>
    </row>
    <row r="390" spans="1:8" x14ac:dyDescent="0.4">
      <c r="A390" s="90">
        <f t="shared" si="30"/>
        <v>0</v>
      </c>
      <c r="B390" s="102">
        <f t="shared" si="31"/>
        <v>0</v>
      </c>
      <c r="C390" s="337">
        <f t="shared" si="32"/>
        <v>0</v>
      </c>
      <c r="D390" s="337"/>
      <c r="E390" s="337"/>
      <c r="F390" s="91">
        <f t="shared" si="33"/>
        <v>0</v>
      </c>
      <c r="G390" s="91">
        <f t="shared" si="34"/>
        <v>0</v>
      </c>
      <c r="H390" s="174" t="str">
        <f t="shared" si="35"/>
        <v/>
      </c>
    </row>
    <row r="391" spans="1:8" x14ac:dyDescent="0.4">
      <c r="A391" s="90">
        <f t="shared" si="30"/>
        <v>0</v>
      </c>
      <c r="B391" s="102">
        <f t="shared" si="31"/>
        <v>0</v>
      </c>
      <c r="C391" s="337">
        <f t="shared" si="32"/>
        <v>0</v>
      </c>
      <c r="D391" s="337"/>
      <c r="E391" s="337"/>
      <c r="F391" s="91">
        <f t="shared" si="33"/>
        <v>0</v>
      </c>
      <c r="G391" s="91">
        <f t="shared" si="34"/>
        <v>0</v>
      </c>
      <c r="H391" s="174" t="str">
        <f t="shared" si="35"/>
        <v/>
      </c>
    </row>
    <row r="392" spans="1:8" x14ac:dyDescent="0.4">
      <c r="A392" s="90">
        <f t="shared" si="30"/>
        <v>0</v>
      </c>
      <c r="B392" s="102">
        <f t="shared" si="31"/>
        <v>0</v>
      </c>
      <c r="C392" s="337">
        <f t="shared" si="32"/>
        <v>0</v>
      </c>
      <c r="D392" s="337"/>
      <c r="E392" s="337"/>
      <c r="F392" s="91">
        <f t="shared" si="33"/>
        <v>0</v>
      </c>
      <c r="G392" s="91">
        <f t="shared" si="34"/>
        <v>0</v>
      </c>
      <c r="H392" s="174" t="str">
        <f t="shared" si="35"/>
        <v/>
      </c>
    </row>
    <row r="393" spans="1:8" x14ac:dyDescent="0.4">
      <c r="A393" s="90">
        <f t="shared" ref="A393:A456" si="36">IF(ROW()-7&lt;=筆數,VLOOKUP(ROW()-7,日記表,3,FALSE),0)</f>
        <v>0</v>
      </c>
      <c r="B393" s="102">
        <f t="shared" ref="B393:B456" si="37">IF(ROW()-7&lt;=筆數,VLOOKUP(ROW()-7,日記表,4,FALSE),0)</f>
        <v>0</v>
      </c>
      <c r="C393" s="337">
        <f t="shared" ref="C393:C456" si="38">IF(ROW()-7&lt;=筆數,VLOOKUP(ROW()-7,日記表,10,FALSE),0)</f>
        <v>0</v>
      </c>
      <c r="D393" s="337"/>
      <c r="E393" s="337"/>
      <c r="F393" s="91">
        <f t="shared" si="33"/>
        <v>0</v>
      </c>
      <c r="G393" s="91">
        <f t="shared" si="34"/>
        <v>0</v>
      </c>
      <c r="H393" s="174" t="str">
        <f t="shared" si="35"/>
        <v/>
      </c>
    </row>
    <row r="394" spans="1:8" x14ac:dyDescent="0.4">
      <c r="A394" s="90">
        <f t="shared" si="36"/>
        <v>0</v>
      </c>
      <c r="B394" s="102">
        <f t="shared" si="37"/>
        <v>0</v>
      </c>
      <c r="C394" s="337">
        <f t="shared" si="38"/>
        <v>0</v>
      </c>
      <c r="D394" s="337"/>
      <c r="E394" s="337"/>
      <c r="F394" s="91">
        <f t="shared" ref="F394:F457" si="39">IF(ROW()-7&lt;=筆數,VLOOKUP(ROW()-7,日記表,11,FALSE),0)</f>
        <v>0</v>
      </c>
      <c r="G394" s="91">
        <f t="shared" ref="G394:G457" si="40">IF(ROW()-7&lt;=筆數,VLOOKUP(ROW()-7,日記表,12,FALSE),0)</f>
        <v>0</v>
      </c>
      <c r="H394" s="174" t="str">
        <f t="shared" ref="H394:H457" si="41">IF(A394=0,"",IF(DC="借",H393+F394-G394,H393+G394-F394))</f>
        <v/>
      </c>
    </row>
    <row r="395" spans="1:8" x14ac:dyDescent="0.4">
      <c r="A395" s="90">
        <f t="shared" si="36"/>
        <v>0</v>
      </c>
      <c r="B395" s="102">
        <f t="shared" si="37"/>
        <v>0</v>
      </c>
      <c r="C395" s="337">
        <f t="shared" si="38"/>
        <v>0</v>
      </c>
      <c r="D395" s="337"/>
      <c r="E395" s="337"/>
      <c r="F395" s="91">
        <f t="shared" si="39"/>
        <v>0</v>
      </c>
      <c r="G395" s="91">
        <f t="shared" si="40"/>
        <v>0</v>
      </c>
      <c r="H395" s="174" t="str">
        <f t="shared" si="41"/>
        <v/>
      </c>
    </row>
    <row r="396" spans="1:8" x14ac:dyDescent="0.4">
      <c r="A396" s="90">
        <f t="shared" si="36"/>
        <v>0</v>
      </c>
      <c r="B396" s="102">
        <f t="shared" si="37"/>
        <v>0</v>
      </c>
      <c r="C396" s="337">
        <f t="shared" si="38"/>
        <v>0</v>
      </c>
      <c r="D396" s="337"/>
      <c r="E396" s="337"/>
      <c r="F396" s="91">
        <f t="shared" si="39"/>
        <v>0</v>
      </c>
      <c r="G396" s="91">
        <f t="shared" si="40"/>
        <v>0</v>
      </c>
      <c r="H396" s="174" t="str">
        <f t="shared" si="41"/>
        <v/>
      </c>
    </row>
    <row r="397" spans="1:8" x14ac:dyDescent="0.4">
      <c r="A397" s="90">
        <f t="shared" si="36"/>
        <v>0</v>
      </c>
      <c r="B397" s="102">
        <f t="shared" si="37"/>
        <v>0</v>
      </c>
      <c r="C397" s="337">
        <f t="shared" si="38"/>
        <v>0</v>
      </c>
      <c r="D397" s="337"/>
      <c r="E397" s="337"/>
      <c r="F397" s="91">
        <f t="shared" si="39"/>
        <v>0</v>
      </c>
      <c r="G397" s="91">
        <f t="shared" si="40"/>
        <v>0</v>
      </c>
      <c r="H397" s="174" t="str">
        <f t="shared" si="41"/>
        <v/>
      </c>
    </row>
    <row r="398" spans="1:8" x14ac:dyDescent="0.4">
      <c r="A398" s="90">
        <f t="shared" si="36"/>
        <v>0</v>
      </c>
      <c r="B398" s="102">
        <f t="shared" si="37"/>
        <v>0</v>
      </c>
      <c r="C398" s="337">
        <f t="shared" si="38"/>
        <v>0</v>
      </c>
      <c r="D398" s="337"/>
      <c r="E398" s="337"/>
      <c r="F398" s="91">
        <f t="shared" si="39"/>
        <v>0</v>
      </c>
      <c r="G398" s="91">
        <f t="shared" si="40"/>
        <v>0</v>
      </c>
      <c r="H398" s="174" t="str">
        <f t="shared" si="41"/>
        <v/>
      </c>
    </row>
    <row r="399" spans="1:8" x14ac:dyDescent="0.4">
      <c r="A399" s="90">
        <f t="shared" si="36"/>
        <v>0</v>
      </c>
      <c r="B399" s="102">
        <f t="shared" si="37"/>
        <v>0</v>
      </c>
      <c r="C399" s="337">
        <f t="shared" si="38"/>
        <v>0</v>
      </c>
      <c r="D399" s="337"/>
      <c r="E399" s="337"/>
      <c r="F399" s="91">
        <f t="shared" si="39"/>
        <v>0</v>
      </c>
      <c r="G399" s="91">
        <f t="shared" si="40"/>
        <v>0</v>
      </c>
      <c r="H399" s="174" t="str">
        <f t="shared" si="41"/>
        <v/>
      </c>
    </row>
    <row r="400" spans="1:8" x14ac:dyDescent="0.4">
      <c r="A400" s="90">
        <f t="shared" si="36"/>
        <v>0</v>
      </c>
      <c r="B400" s="102">
        <f t="shared" si="37"/>
        <v>0</v>
      </c>
      <c r="C400" s="337">
        <f t="shared" si="38"/>
        <v>0</v>
      </c>
      <c r="D400" s="337"/>
      <c r="E400" s="337"/>
      <c r="F400" s="91">
        <f t="shared" si="39"/>
        <v>0</v>
      </c>
      <c r="G400" s="91">
        <f t="shared" si="40"/>
        <v>0</v>
      </c>
      <c r="H400" s="174" t="str">
        <f t="shared" si="41"/>
        <v/>
      </c>
    </row>
    <row r="401" spans="1:8" x14ac:dyDescent="0.4">
      <c r="A401" s="90">
        <f t="shared" si="36"/>
        <v>0</v>
      </c>
      <c r="B401" s="102">
        <f t="shared" si="37"/>
        <v>0</v>
      </c>
      <c r="C401" s="337">
        <f t="shared" si="38"/>
        <v>0</v>
      </c>
      <c r="D401" s="337"/>
      <c r="E401" s="337"/>
      <c r="F401" s="91">
        <f t="shared" si="39"/>
        <v>0</v>
      </c>
      <c r="G401" s="91">
        <f t="shared" si="40"/>
        <v>0</v>
      </c>
      <c r="H401" s="174" t="str">
        <f t="shared" si="41"/>
        <v/>
      </c>
    </row>
    <row r="402" spans="1:8" x14ac:dyDescent="0.4">
      <c r="A402" s="90">
        <f t="shared" si="36"/>
        <v>0</v>
      </c>
      <c r="B402" s="102">
        <f t="shared" si="37"/>
        <v>0</v>
      </c>
      <c r="C402" s="337">
        <f t="shared" si="38"/>
        <v>0</v>
      </c>
      <c r="D402" s="337"/>
      <c r="E402" s="337"/>
      <c r="F402" s="91">
        <f t="shared" si="39"/>
        <v>0</v>
      </c>
      <c r="G402" s="91">
        <f t="shared" si="40"/>
        <v>0</v>
      </c>
      <c r="H402" s="174" t="str">
        <f t="shared" si="41"/>
        <v/>
      </c>
    </row>
    <row r="403" spans="1:8" x14ac:dyDescent="0.4">
      <c r="A403" s="90">
        <f t="shared" si="36"/>
        <v>0</v>
      </c>
      <c r="B403" s="102">
        <f t="shared" si="37"/>
        <v>0</v>
      </c>
      <c r="C403" s="337">
        <f t="shared" si="38"/>
        <v>0</v>
      </c>
      <c r="D403" s="337"/>
      <c r="E403" s="337"/>
      <c r="F403" s="91">
        <f t="shared" si="39"/>
        <v>0</v>
      </c>
      <c r="G403" s="91">
        <f t="shared" si="40"/>
        <v>0</v>
      </c>
      <c r="H403" s="174" t="str">
        <f t="shared" si="41"/>
        <v/>
      </c>
    </row>
    <row r="404" spans="1:8" x14ac:dyDescent="0.4">
      <c r="A404" s="90">
        <f t="shared" si="36"/>
        <v>0</v>
      </c>
      <c r="B404" s="102">
        <f t="shared" si="37"/>
        <v>0</v>
      </c>
      <c r="C404" s="337">
        <f t="shared" si="38"/>
        <v>0</v>
      </c>
      <c r="D404" s="337"/>
      <c r="E404" s="337"/>
      <c r="F404" s="91">
        <f t="shared" si="39"/>
        <v>0</v>
      </c>
      <c r="G404" s="91">
        <f t="shared" si="40"/>
        <v>0</v>
      </c>
      <c r="H404" s="174" t="str">
        <f t="shared" si="41"/>
        <v/>
      </c>
    </row>
    <row r="405" spans="1:8" x14ac:dyDescent="0.4">
      <c r="A405" s="90">
        <f t="shared" si="36"/>
        <v>0</v>
      </c>
      <c r="B405" s="102">
        <f t="shared" si="37"/>
        <v>0</v>
      </c>
      <c r="C405" s="337">
        <f t="shared" si="38"/>
        <v>0</v>
      </c>
      <c r="D405" s="337"/>
      <c r="E405" s="337"/>
      <c r="F405" s="91">
        <f t="shared" si="39"/>
        <v>0</v>
      </c>
      <c r="G405" s="91">
        <f t="shared" si="40"/>
        <v>0</v>
      </c>
      <c r="H405" s="174" t="str">
        <f t="shared" si="41"/>
        <v/>
      </c>
    </row>
    <row r="406" spans="1:8" x14ac:dyDescent="0.4">
      <c r="A406" s="90">
        <f t="shared" si="36"/>
        <v>0</v>
      </c>
      <c r="B406" s="102">
        <f t="shared" si="37"/>
        <v>0</v>
      </c>
      <c r="C406" s="337">
        <f t="shared" si="38"/>
        <v>0</v>
      </c>
      <c r="D406" s="337"/>
      <c r="E406" s="337"/>
      <c r="F406" s="91">
        <f t="shared" si="39"/>
        <v>0</v>
      </c>
      <c r="G406" s="91">
        <f t="shared" si="40"/>
        <v>0</v>
      </c>
      <c r="H406" s="174" t="str">
        <f t="shared" si="41"/>
        <v/>
      </c>
    </row>
    <row r="407" spans="1:8" x14ac:dyDescent="0.4">
      <c r="A407" s="90">
        <f t="shared" si="36"/>
        <v>0</v>
      </c>
      <c r="B407" s="102">
        <f t="shared" si="37"/>
        <v>0</v>
      </c>
      <c r="C407" s="337">
        <f t="shared" si="38"/>
        <v>0</v>
      </c>
      <c r="D407" s="337"/>
      <c r="E407" s="337"/>
      <c r="F407" s="91">
        <f t="shared" si="39"/>
        <v>0</v>
      </c>
      <c r="G407" s="91">
        <f t="shared" si="40"/>
        <v>0</v>
      </c>
      <c r="H407" s="174" t="str">
        <f t="shared" si="41"/>
        <v/>
      </c>
    </row>
    <row r="408" spans="1:8" x14ac:dyDescent="0.4">
      <c r="A408" s="90">
        <f t="shared" si="36"/>
        <v>0</v>
      </c>
      <c r="B408" s="102">
        <f t="shared" si="37"/>
        <v>0</v>
      </c>
      <c r="C408" s="337">
        <f t="shared" si="38"/>
        <v>0</v>
      </c>
      <c r="D408" s="337"/>
      <c r="E408" s="337"/>
      <c r="F408" s="91">
        <f t="shared" si="39"/>
        <v>0</v>
      </c>
      <c r="G408" s="91">
        <f t="shared" si="40"/>
        <v>0</v>
      </c>
      <c r="H408" s="174" t="str">
        <f t="shared" si="41"/>
        <v/>
      </c>
    </row>
    <row r="409" spans="1:8" x14ac:dyDescent="0.4">
      <c r="A409" s="90">
        <f t="shared" si="36"/>
        <v>0</v>
      </c>
      <c r="B409" s="102">
        <f t="shared" si="37"/>
        <v>0</v>
      </c>
      <c r="C409" s="337">
        <f t="shared" si="38"/>
        <v>0</v>
      </c>
      <c r="D409" s="337"/>
      <c r="E409" s="337"/>
      <c r="F409" s="91">
        <f t="shared" si="39"/>
        <v>0</v>
      </c>
      <c r="G409" s="91">
        <f t="shared" si="40"/>
        <v>0</v>
      </c>
      <c r="H409" s="174" t="str">
        <f t="shared" si="41"/>
        <v/>
      </c>
    </row>
    <row r="410" spans="1:8" x14ac:dyDescent="0.4">
      <c r="A410" s="90">
        <f t="shared" si="36"/>
        <v>0</v>
      </c>
      <c r="B410" s="102">
        <f t="shared" si="37"/>
        <v>0</v>
      </c>
      <c r="C410" s="337">
        <f t="shared" si="38"/>
        <v>0</v>
      </c>
      <c r="D410" s="337"/>
      <c r="E410" s="337"/>
      <c r="F410" s="91">
        <f t="shared" si="39"/>
        <v>0</v>
      </c>
      <c r="G410" s="91">
        <f t="shared" si="40"/>
        <v>0</v>
      </c>
      <c r="H410" s="174" t="str">
        <f t="shared" si="41"/>
        <v/>
      </c>
    </row>
    <row r="411" spans="1:8" x14ac:dyDescent="0.4">
      <c r="A411" s="90">
        <f t="shared" si="36"/>
        <v>0</v>
      </c>
      <c r="B411" s="102">
        <f t="shared" si="37"/>
        <v>0</v>
      </c>
      <c r="C411" s="337">
        <f t="shared" si="38"/>
        <v>0</v>
      </c>
      <c r="D411" s="337"/>
      <c r="E411" s="337"/>
      <c r="F411" s="91">
        <f t="shared" si="39"/>
        <v>0</v>
      </c>
      <c r="G411" s="91">
        <f t="shared" si="40"/>
        <v>0</v>
      </c>
      <c r="H411" s="174" t="str">
        <f t="shared" si="41"/>
        <v/>
      </c>
    </row>
    <row r="412" spans="1:8" x14ac:dyDescent="0.4">
      <c r="A412" s="90">
        <f t="shared" si="36"/>
        <v>0</v>
      </c>
      <c r="B412" s="102">
        <f t="shared" si="37"/>
        <v>0</v>
      </c>
      <c r="C412" s="337">
        <f t="shared" si="38"/>
        <v>0</v>
      </c>
      <c r="D412" s="337"/>
      <c r="E412" s="337"/>
      <c r="F412" s="91">
        <f t="shared" si="39"/>
        <v>0</v>
      </c>
      <c r="G412" s="91">
        <f t="shared" si="40"/>
        <v>0</v>
      </c>
      <c r="H412" s="174" t="str">
        <f t="shared" si="41"/>
        <v/>
      </c>
    </row>
    <row r="413" spans="1:8" x14ac:dyDescent="0.4">
      <c r="A413" s="90">
        <f t="shared" si="36"/>
        <v>0</v>
      </c>
      <c r="B413" s="102">
        <f t="shared" si="37"/>
        <v>0</v>
      </c>
      <c r="C413" s="337">
        <f t="shared" si="38"/>
        <v>0</v>
      </c>
      <c r="D413" s="337"/>
      <c r="E413" s="337"/>
      <c r="F413" s="91">
        <f t="shared" si="39"/>
        <v>0</v>
      </c>
      <c r="G413" s="91">
        <f t="shared" si="40"/>
        <v>0</v>
      </c>
      <c r="H413" s="174" t="str">
        <f t="shared" si="41"/>
        <v/>
      </c>
    </row>
    <row r="414" spans="1:8" x14ac:dyDescent="0.4">
      <c r="A414" s="90">
        <f t="shared" si="36"/>
        <v>0</v>
      </c>
      <c r="B414" s="102">
        <f t="shared" si="37"/>
        <v>0</v>
      </c>
      <c r="C414" s="337">
        <f t="shared" si="38"/>
        <v>0</v>
      </c>
      <c r="D414" s="337"/>
      <c r="E414" s="337"/>
      <c r="F414" s="91">
        <f t="shared" si="39"/>
        <v>0</v>
      </c>
      <c r="G414" s="91">
        <f t="shared" si="40"/>
        <v>0</v>
      </c>
      <c r="H414" s="174" t="str">
        <f t="shared" si="41"/>
        <v/>
      </c>
    </row>
    <row r="415" spans="1:8" x14ac:dyDescent="0.4">
      <c r="A415" s="90">
        <f t="shared" si="36"/>
        <v>0</v>
      </c>
      <c r="B415" s="102">
        <f t="shared" si="37"/>
        <v>0</v>
      </c>
      <c r="C415" s="337">
        <f t="shared" si="38"/>
        <v>0</v>
      </c>
      <c r="D415" s="337"/>
      <c r="E415" s="337"/>
      <c r="F415" s="91">
        <f t="shared" si="39"/>
        <v>0</v>
      </c>
      <c r="G415" s="91">
        <f t="shared" si="40"/>
        <v>0</v>
      </c>
      <c r="H415" s="174" t="str">
        <f t="shared" si="41"/>
        <v/>
      </c>
    </row>
    <row r="416" spans="1:8" x14ac:dyDescent="0.4">
      <c r="A416" s="90">
        <f t="shared" si="36"/>
        <v>0</v>
      </c>
      <c r="B416" s="102">
        <f t="shared" si="37"/>
        <v>0</v>
      </c>
      <c r="C416" s="337">
        <f t="shared" si="38"/>
        <v>0</v>
      </c>
      <c r="D416" s="337"/>
      <c r="E416" s="337"/>
      <c r="F416" s="91">
        <f t="shared" si="39"/>
        <v>0</v>
      </c>
      <c r="G416" s="91">
        <f t="shared" si="40"/>
        <v>0</v>
      </c>
      <c r="H416" s="174" t="str">
        <f t="shared" si="41"/>
        <v/>
      </c>
    </row>
    <row r="417" spans="1:8" x14ac:dyDescent="0.4">
      <c r="A417" s="90">
        <f t="shared" si="36"/>
        <v>0</v>
      </c>
      <c r="B417" s="102">
        <f t="shared" si="37"/>
        <v>0</v>
      </c>
      <c r="C417" s="337">
        <f t="shared" si="38"/>
        <v>0</v>
      </c>
      <c r="D417" s="337"/>
      <c r="E417" s="337"/>
      <c r="F417" s="91">
        <f t="shared" si="39"/>
        <v>0</v>
      </c>
      <c r="G417" s="91">
        <f t="shared" si="40"/>
        <v>0</v>
      </c>
      <c r="H417" s="174" t="str">
        <f t="shared" si="41"/>
        <v/>
      </c>
    </row>
    <row r="418" spans="1:8" x14ac:dyDescent="0.4">
      <c r="A418" s="90">
        <f t="shared" si="36"/>
        <v>0</v>
      </c>
      <c r="B418" s="102">
        <f t="shared" si="37"/>
        <v>0</v>
      </c>
      <c r="C418" s="337">
        <f t="shared" si="38"/>
        <v>0</v>
      </c>
      <c r="D418" s="337"/>
      <c r="E418" s="337"/>
      <c r="F418" s="91">
        <f t="shared" si="39"/>
        <v>0</v>
      </c>
      <c r="G418" s="91">
        <f t="shared" si="40"/>
        <v>0</v>
      </c>
      <c r="H418" s="174" t="str">
        <f t="shared" si="41"/>
        <v/>
      </c>
    </row>
    <row r="419" spans="1:8" x14ac:dyDescent="0.4">
      <c r="A419" s="90">
        <f t="shared" si="36"/>
        <v>0</v>
      </c>
      <c r="B419" s="102">
        <f t="shared" si="37"/>
        <v>0</v>
      </c>
      <c r="C419" s="337">
        <f t="shared" si="38"/>
        <v>0</v>
      </c>
      <c r="D419" s="337"/>
      <c r="E419" s="337"/>
      <c r="F419" s="91">
        <f t="shared" si="39"/>
        <v>0</v>
      </c>
      <c r="G419" s="91">
        <f t="shared" si="40"/>
        <v>0</v>
      </c>
      <c r="H419" s="174" t="str">
        <f t="shared" si="41"/>
        <v/>
      </c>
    </row>
    <row r="420" spans="1:8" x14ac:dyDescent="0.4">
      <c r="A420" s="90">
        <f t="shared" si="36"/>
        <v>0</v>
      </c>
      <c r="B420" s="102">
        <f t="shared" si="37"/>
        <v>0</v>
      </c>
      <c r="C420" s="337">
        <f t="shared" si="38"/>
        <v>0</v>
      </c>
      <c r="D420" s="337"/>
      <c r="E420" s="337"/>
      <c r="F420" s="91">
        <f t="shared" si="39"/>
        <v>0</v>
      </c>
      <c r="G420" s="91">
        <f t="shared" si="40"/>
        <v>0</v>
      </c>
      <c r="H420" s="174" t="str">
        <f t="shared" si="41"/>
        <v/>
      </c>
    </row>
    <row r="421" spans="1:8" x14ac:dyDescent="0.4">
      <c r="A421" s="90">
        <f t="shared" si="36"/>
        <v>0</v>
      </c>
      <c r="B421" s="102">
        <f t="shared" si="37"/>
        <v>0</v>
      </c>
      <c r="C421" s="337">
        <f t="shared" si="38"/>
        <v>0</v>
      </c>
      <c r="D421" s="337"/>
      <c r="E421" s="337"/>
      <c r="F421" s="91">
        <f t="shared" si="39"/>
        <v>0</v>
      </c>
      <c r="G421" s="91">
        <f t="shared" si="40"/>
        <v>0</v>
      </c>
      <c r="H421" s="174" t="str">
        <f t="shared" si="41"/>
        <v/>
      </c>
    </row>
    <row r="422" spans="1:8" x14ac:dyDescent="0.4">
      <c r="A422" s="90">
        <f t="shared" si="36"/>
        <v>0</v>
      </c>
      <c r="B422" s="102">
        <f t="shared" si="37"/>
        <v>0</v>
      </c>
      <c r="C422" s="337">
        <f t="shared" si="38"/>
        <v>0</v>
      </c>
      <c r="D422" s="337"/>
      <c r="E422" s="337"/>
      <c r="F422" s="91">
        <f t="shared" si="39"/>
        <v>0</v>
      </c>
      <c r="G422" s="91">
        <f t="shared" si="40"/>
        <v>0</v>
      </c>
      <c r="H422" s="174" t="str">
        <f t="shared" si="41"/>
        <v/>
      </c>
    </row>
    <row r="423" spans="1:8" x14ac:dyDescent="0.4">
      <c r="A423" s="90">
        <f t="shared" si="36"/>
        <v>0</v>
      </c>
      <c r="B423" s="102">
        <f t="shared" si="37"/>
        <v>0</v>
      </c>
      <c r="C423" s="337">
        <f t="shared" si="38"/>
        <v>0</v>
      </c>
      <c r="D423" s="337"/>
      <c r="E423" s="337"/>
      <c r="F423" s="91">
        <f t="shared" si="39"/>
        <v>0</v>
      </c>
      <c r="G423" s="91">
        <f t="shared" si="40"/>
        <v>0</v>
      </c>
      <c r="H423" s="174" t="str">
        <f t="shared" si="41"/>
        <v/>
      </c>
    </row>
    <row r="424" spans="1:8" x14ac:dyDescent="0.4">
      <c r="A424" s="90">
        <f t="shared" si="36"/>
        <v>0</v>
      </c>
      <c r="B424" s="102">
        <f t="shared" si="37"/>
        <v>0</v>
      </c>
      <c r="C424" s="337">
        <f t="shared" si="38"/>
        <v>0</v>
      </c>
      <c r="D424" s="337"/>
      <c r="E424" s="337"/>
      <c r="F424" s="91">
        <f t="shared" si="39"/>
        <v>0</v>
      </c>
      <c r="G424" s="91">
        <f t="shared" si="40"/>
        <v>0</v>
      </c>
      <c r="H424" s="174" t="str">
        <f t="shared" si="41"/>
        <v/>
      </c>
    </row>
    <row r="425" spans="1:8" x14ac:dyDescent="0.4">
      <c r="A425" s="90">
        <f t="shared" si="36"/>
        <v>0</v>
      </c>
      <c r="B425" s="102">
        <f t="shared" si="37"/>
        <v>0</v>
      </c>
      <c r="C425" s="337">
        <f t="shared" si="38"/>
        <v>0</v>
      </c>
      <c r="D425" s="337"/>
      <c r="E425" s="337"/>
      <c r="F425" s="91">
        <f t="shared" si="39"/>
        <v>0</v>
      </c>
      <c r="G425" s="91">
        <f t="shared" si="40"/>
        <v>0</v>
      </c>
      <c r="H425" s="174" t="str">
        <f t="shared" si="41"/>
        <v/>
      </c>
    </row>
    <row r="426" spans="1:8" x14ac:dyDescent="0.4">
      <c r="A426" s="90">
        <f t="shared" si="36"/>
        <v>0</v>
      </c>
      <c r="B426" s="102">
        <f t="shared" si="37"/>
        <v>0</v>
      </c>
      <c r="C426" s="337">
        <f t="shared" si="38"/>
        <v>0</v>
      </c>
      <c r="D426" s="337"/>
      <c r="E426" s="337"/>
      <c r="F426" s="91">
        <f t="shared" si="39"/>
        <v>0</v>
      </c>
      <c r="G426" s="91">
        <f t="shared" si="40"/>
        <v>0</v>
      </c>
      <c r="H426" s="174" t="str">
        <f t="shared" si="41"/>
        <v/>
      </c>
    </row>
    <row r="427" spans="1:8" x14ac:dyDescent="0.4">
      <c r="A427" s="90">
        <f t="shared" si="36"/>
        <v>0</v>
      </c>
      <c r="B427" s="102">
        <f t="shared" si="37"/>
        <v>0</v>
      </c>
      <c r="C427" s="337">
        <f t="shared" si="38"/>
        <v>0</v>
      </c>
      <c r="D427" s="337"/>
      <c r="E427" s="337"/>
      <c r="F427" s="91">
        <f t="shared" si="39"/>
        <v>0</v>
      </c>
      <c r="G427" s="91">
        <f t="shared" si="40"/>
        <v>0</v>
      </c>
      <c r="H427" s="174" t="str">
        <f t="shared" si="41"/>
        <v/>
      </c>
    </row>
    <row r="428" spans="1:8" x14ac:dyDescent="0.4">
      <c r="A428" s="90">
        <f t="shared" si="36"/>
        <v>0</v>
      </c>
      <c r="B428" s="102">
        <f t="shared" si="37"/>
        <v>0</v>
      </c>
      <c r="C428" s="337">
        <f t="shared" si="38"/>
        <v>0</v>
      </c>
      <c r="D428" s="337"/>
      <c r="E428" s="337"/>
      <c r="F428" s="91">
        <f t="shared" si="39"/>
        <v>0</v>
      </c>
      <c r="G428" s="91">
        <f t="shared" si="40"/>
        <v>0</v>
      </c>
      <c r="H428" s="174" t="str">
        <f t="shared" si="41"/>
        <v/>
      </c>
    </row>
    <row r="429" spans="1:8" x14ac:dyDescent="0.4">
      <c r="A429" s="90">
        <f t="shared" si="36"/>
        <v>0</v>
      </c>
      <c r="B429" s="102">
        <f t="shared" si="37"/>
        <v>0</v>
      </c>
      <c r="C429" s="337">
        <f t="shared" si="38"/>
        <v>0</v>
      </c>
      <c r="D429" s="337"/>
      <c r="E429" s="337"/>
      <c r="F429" s="91">
        <f t="shared" si="39"/>
        <v>0</v>
      </c>
      <c r="G429" s="91">
        <f t="shared" si="40"/>
        <v>0</v>
      </c>
      <c r="H429" s="174" t="str">
        <f t="shared" si="41"/>
        <v/>
      </c>
    </row>
    <row r="430" spans="1:8" x14ac:dyDescent="0.4">
      <c r="A430" s="90">
        <f t="shared" si="36"/>
        <v>0</v>
      </c>
      <c r="B430" s="102">
        <f t="shared" si="37"/>
        <v>0</v>
      </c>
      <c r="C430" s="337">
        <f t="shared" si="38"/>
        <v>0</v>
      </c>
      <c r="D430" s="337"/>
      <c r="E430" s="337"/>
      <c r="F430" s="91">
        <f t="shared" si="39"/>
        <v>0</v>
      </c>
      <c r="G430" s="91">
        <f t="shared" si="40"/>
        <v>0</v>
      </c>
      <c r="H430" s="174" t="str">
        <f t="shared" si="41"/>
        <v/>
      </c>
    </row>
    <row r="431" spans="1:8" x14ac:dyDescent="0.4">
      <c r="A431" s="90">
        <f t="shared" si="36"/>
        <v>0</v>
      </c>
      <c r="B431" s="102">
        <f t="shared" si="37"/>
        <v>0</v>
      </c>
      <c r="C431" s="337">
        <f t="shared" si="38"/>
        <v>0</v>
      </c>
      <c r="D431" s="337"/>
      <c r="E431" s="337"/>
      <c r="F431" s="91">
        <f t="shared" si="39"/>
        <v>0</v>
      </c>
      <c r="G431" s="91">
        <f t="shared" si="40"/>
        <v>0</v>
      </c>
      <c r="H431" s="174" t="str">
        <f t="shared" si="41"/>
        <v/>
      </c>
    </row>
    <row r="432" spans="1:8" x14ac:dyDescent="0.4">
      <c r="A432" s="90">
        <f t="shared" si="36"/>
        <v>0</v>
      </c>
      <c r="B432" s="102">
        <f t="shared" si="37"/>
        <v>0</v>
      </c>
      <c r="C432" s="337">
        <f t="shared" si="38"/>
        <v>0</v>
      </c>
      <c r="D432" s="337"/>
      <c r="E432" s="337"/>
      <c r="F432" s="91">
        <f t="shared" si="39"/>
        <v>0</v>
      </c>
      <c r="G432" s="91">
        <f t="shared" si="40"/>
        <v>0</v>
      </c>
      <c r="H432" s="174" t="str">
        <f t="shared" si="41"/>
        <v/>
      </c>
    </row>
    <row r="433" spans="1:8" x14ac:dyDescent="0.4">
      <c r="A433" s="90">
        <f t="shared" si="36"/>
        <v>0</v>
      </c>
      <c r="B433" s="102">
        <f t="shared" si="37"/>
        <v>0</v>
      </c>
      <c r="C433" s="337">
        <f t="shared" si="38"/>
        <v>0</v>
      </c>
      <c r="D433" s="337"/>
      <c r="E433" s="337"/>
      <c r="F433" s="91">
        <f t="shared" si="39"/>
        <v>0</v>
      </c>
      <c r="G433" s="91">
        <f t="shared" si="40"/>
        <v>0</v>
      </c>
      <c r="H433" s="174" t="str">
        <f t="shared" si="41"/>
        <v/>
      </c>
    </row>
    <row r="434" spans="1:8" x14ac:dyDescent="0.4">
      <c r="A434" s="90">
        <f t="shared" si="36"/>
        <v>0</v>
      </c>
      <c r="B434" s="102">
        <f t="shared" si="37"/>
        <v>0</v>
      </c>
      <c r="C434" s="337">
        <f t="shared" si="38"/>
        <v>0</v>
      </c>
      <c r="D434" s="337"/>
      <c r="E434" s="337"/>
      <c r="F434" s="91">
        <f t="shared" si="39"/>
        <v>0</v>
      </c>
      <c r="G434" s="91">
        <f t="shared" si="40"/>
        <v>0</v>
      </c>
      <c r="H434" s="174" t="str">
        <f t="shared" si="41"/>
        <v/>
      </c>
    </row>
    <row r="435" spans="1:8" x14ac:dyDescent="0.4">
      <c r="A435" s="90">
        <f t="shared" si="36"/>
        <v>0</v>
      </c>
      <c r="B435" s="102">
        <f t="shared" si="37"/>
        <v>0</v>
      </c>
      <c r="C435" s="337">
        <f t="shared" si="38"/>
        <v>0</v>
      </c>
      <c r="D435" s="337"/>
      <c r="E435" s="337"/>
      <c r="F435" s="91">
        <f t="shared" si="39"/>
        <v>0</v>
      </c>
      <c r="G435" s="91">
        <f t="shared" si="40"/>
        <v>0</v>
      </c>
      <c r="H435" s="174" t="str">
        <f t="shared" si="41"/>
        <v/>
      </c>
    </row>
    <row r="436" spans="1:8" x14ac:dyDescent="0.4">
      <c r="A436" s="90">
        <f t="shared" si="36"/>
        <v>0</v>
      </c>
      <c r="B436" s="102">
        <f t="shared" si="37"/>
        <v>0</v>
      </c>
      <c r="C436" s="337">
        <f t="shared" si="38"/>
        <v>0</v>
      </c>
      <c r="D436" s="337"/>
      <c r="E436" s="337"/>
      <c r="F436" s="91">
        <f t="shared" si="39"/>
        <v>0</v>
      </c>
      <c r="G436" s="91">
        <f t="shared" si="40"/>
        <v>0</v>
      </c>
      <c r="H436" s="174" t="str">
        <f t="shared" si="41"/>
        <v/>
      </c>
    </row>
    <row r="437" spans="1:8" x14ac:dyDescent="0.4">
      <c r="A437" s="90">
        <f t="shared" si="36"/>
        <v>0</v>
      </c>
      <c r="B437" s="102">
        <f t="shared" si="37"/>
        <v>0</v>
      </c>
      <c r="C437" s="337">
        <f t="shared" si="38"/>
        <v>0</v>
      </c>
      <c r="D437" s="337"/>
      <c r="E437" s="337"/>
      <c r="F437" s="91">
        <f t="shared" si="39"/>
        <v>0</v>
      </c>
      <c r="G437" s="91">
        <f t="shared" si="40"/>
        <v>0</v>
      </c>
      <c r="H437" s="174" t="str">
        <f t="shared" si="41"/>
        <v/>
      </c>
    </row>
    <row r="438" spans="1:8" x14ac:dyDescent="0.4">
      <c r="A438" s="90">
        <f t="shared" si="36"/>
        <v>0</v>
      </c>
      <c r="B438" s="102">
        <f t="shared" si="37"/>
        <v>0</v>
      </c>
      <c r="C438" s="337">
        <f t="shared" si="38"/>
        <v>0</v>
      </c>
      <c r="D438" s="337"/>
      <c r="E438" s="337"/>
      <c r="F438" s="91">
        <f t="shared" si="39"/>
        <v>0</v>
      </c>
      <c r="G438" s="91">
        <f t="shared" si="40"/>
        <v>0</v>
      </c>
      <c r="H438" s="174" t="str">
        <f t="shared" si="41"/>
        <v/>
      </c>
    </row>
    <row r="439" spans="1:8" x14ac:dyDescent="0.4">
      <c r="A439" s="90">
        <f t="shared" si="36"/>
        <v>0</v>
      </c>
      <c r="B439" s="102">
        <f t="shared" si="37"/>
        <v>0</v>
      </c>
      <c r="C439" s="337">
        <f t="shared" si="38"/>
        <v>0</v>
      </c>
      <c r="D439" s="337"/>
      <c r="E439" s="337"/>
      <c r="F439" s="91">
        <f t="shared" si="39"/>
        <v>0</v>
      </c>
      <c r="G439" s="91">
        <f t="shared" si="40"/>
        <v>0</v>
      </c>
      <c r="H439" s="174" t="str">
        <f t="shared" si="41"/>
        <v/>
      </c>
    </row>
    <row r="440" spans="1:8" x14ac:dyDescent="0.4">
      <c r="A440" s="90">
        <f t="shared" si="36"/>
        <v>0</v>
      </c>
      <c r="B440" s="102">
        <f t="shared" si="37"/>
        <v>0</v>
      </c>
      <c r="C440" s="337">
        <f t="shared" si="38"/>
        <v>0</v>
      </c>
      <c r="D440" s="337"/>
      <c r="E440" s="337"/>
      <c r="F440" s="91">
        <f t="shared" si="39"/>
        <v>0</v>
      </c>
      <c r="G440" s="91">
        <f t="shared" si="40"/>
        <v>0</v>
      </c>
      <c r="H440" s="174" t="str">
        <f t="shared" si="41"/>
        <v/>
      </c>
    </row>
    <row r="441" spans="1:8" x14ac:dyDescent="0.4">
      <c r="A441" s="90">
        <f t="shared" si="36"/>
        <v>0</v>
      </c>
      <c r="B441" s="102">
        <f t="shared" si="37"/>
        <v>0</v>
      </c>
      <c r="C441" s="337">
        <f t="shared" si="38"/>
        <v>0</v>
      </c>
      <c r="D441" s="337"/>
      <c r="E441" s="337"/>
      <c r="F441" s="91">
        <f t="shared" si="39"/>
        <v>0</v>
      </c>
      <c r="G441" s="91">
        <f t="shared" si="40"/>
        <v>0</v>
      </c>
      <c r="H441" s="174" t="str">
        <f t="shared" si="41"/>
        <v/>
      </c>
    </row>
    <row r="442" spans="1:8" x14ac:dyDescent="0.4">
      <c r="A442" s="90">
        <f t="shared" si="36"/>
        <v>0</v>
      </c>
      <c r="B442" s="102">
        <f t="shared" si="37"/>
        <v>0</v>
      </c>
      <c r="C442" s="337">
        <f t="shared" si="38"/>
        <v>0</v>
      </c>
      <c r="D442" s="337"/>
      <c r="E442" s="337"/>
      <c r="F442" s="91">
        <f t="shared" si="39"/>
        <v>0</v>
      </c>
      <c r="G442" s="91">
        <f t="shared" si="40"/>
        <v>0</v>
      </c>
      <c r="H442" s="174" t="str">
        <f t="shared" si="41"/>
        <v/>
      </c>
    </row>
    <row r="443" spans="1:8" x14ac:dyDescent="0.4">
      <c r="A443" s="90">
        <f t="shared" si="36"/>
        <v>0</v>
      </c>
      <c r="B443" s="102">
        <f t="shared" si="37"/>
        <v>0</v>
      </c>
      <c r="C443" s="337">
        <f t="shared" si="38"/>
        <v>0</v>
      </c>
      <c r="D443" s="337"/>
      <c r="E443" s="337"/>
      <c r="F443" s="91">
        <f t="shared" si="39"/>
        <v>0</v>
      </c>
      <c r="G443" s="91">
        <f t="shared" si="40"/>
        <v>0</v>
      </c>
      <c r="H443" s="174" t="str">
        <f t="shared" si="41"/>
        <v/>
      </c>
    </row>
    <row r="444" spans="1:8" x14ac:dyDescent="0.4">
      <c r="A444" s="90">
        <f t="shared" si="36"/>
        <v>0</v>
      </c>
      <c r="B444" s="102">
        <f t="shared" si="37"/>
        <v>0</v>
      </c>
      <c r="C444" s="337">
        <f t="shared" si="38"/>
        <v>0</v>
      </c>
      <c r="D444" s="337"/>
      <c r="E444" s="337"/>
      <c r="F444" s="91">
        <f t="shared" si="39"/>
        <v>0</v>
      </c>
      <c r="G444" s="91">
        <f t="shared" si="40"/>
        <v>0</v>
      </c>
      <c r="H444" s="174" t="str">
        <f t="shared" si="41"/>
        <v/>
      </c>
    </row>
    <row r="445" spans="1:8" x14ac:dyDescent="0.4">
      <c r="A445" s="90">
        <f t="shared" si="36"/>
        <v>0</v>
      </c>
      <c r="B445" s="102">
        <f t="shared" si="37"/>
        <v>0</v>
      </c>
      <c r="C445" s="337">
        <f t="shared" si="38"/>
        <v>0</v>
      </c>
      <c r="D445" s="337"/>
      <c r="E445" s="337"/>
      <c r="F445" s="91">
        <f t="shared" si="39"/>
        <v>0</v>
      </c>
      <c r="G445" s="91">
        <f t="shared" si="40"/>
        <v>0</v>
      </c>
      <c r="H445" s="174" t="str">
        <f t="shared" si="41"/>
        <v/>
      </c>
    </row>
    <row r="446" spans="1:8" x14ac:dyDescent="0.4">
      <c r="A446" s="90">
        <f t="shared" si="36"/>
        <v>0</v>
      </c>
      <c r="B446" s="102">
        <f t="shared" si="37"/>
        <v>0</v>
      </c>
      <c r="C446" s="337">
        <f t="shared" si="38"/>
        <v>0</v>
      </c>
      <c r="D446" s="337"/>
      <c r="E446" s="337"/>
      <c r="F446" s="91">
        <f t="shared" si="39"/>
        <v>0</v>
      </c>
      <c r="G446" s="91">
        <f t="shared" si="40"/>
        <v>0</v>
      </c>
      <c r="H446" s="174" t="str">
        <f t="shared" si="41"/>
        <v/>
      </c>
    </row>
    <row r="447" spans="1:8" x14ac:dyDescent="0.4">
      <c r="A447" s="90">
        <f t="shared" si="36"/>
        <v>0</v>
      </c>
      <c r="B447" s="102">
        <f t="shared" si="37"/>
        <v>0</v>
      </c>
      <c r="C447" s="337">
        <f t="shared" si="38"/>
        <v>0</v>
      </c>
      <c r="D447" s="337"/>
      <c r="E447" s="337"/>
      <c r="F447" s="91">
        <f t="shared" si="39"/>
        <v>0</v>
      </c>
      <c r="G447" s="91">
        <f t="shared" si="40"/>
        <v>0</v>
      </c>
      <c r="H447" s="174" t="str">
        <f t="shared" si="41"/>
        <v/>
      </c>
    </row>
    <row r="448" spans="1:8" x14ac:dyDescent="0.4">
      <c r="A448" s="90">
        <f t="shared" si="36"/>
        <v>0</v>
      </c>
      <c r="B448" s="102">
        <f t="shared" si="37"/>
        <v>0</v>
      </c>
      <c r="C448" s="337">
        <f t="shared" si="38"/>
        <v>0</v>
      </c>
      <c r="D448" s="337"/>
      <c r="E448" s="337"/>
      <c r="F448" s="91">
        <f t="shared" si="39"/>
        <v>0</v>
      </c>
      <c r="G448" s="91">
        <f t="shared" si="40"/>
        <v>0</v>
      </c>
      <c r="H448" s="174" t="str">
        <f t="shared" si="41"/>
        <v/>
      </c>
    </row>
    <row r="449" spans="1:8" x14ac:dyDescent="0.4">
      <c r="A449" s="90">
        <f t="shared" si="36"/>
        <v>0</v>
      </c>
      <c r="B449" s="102">
        <f t="shared" si="37"/>
        <v>0</v>
      </c>
      <c r="C449" s="337">
        <f t="shared" si="38"/>
        <v>0</v>
      </c>
      <c r="D449" s="337"/>
      <c r="E449" s="337"/>
      <c r="F449" s="91">
        <f t="shared" si="39"/>
        <v>0</v>
      </c>
      <c r="G449" s="91">
        <f t="shared" si="40"/>
        <v>0</v>
      </c>
      <c r="H449" s="174" t="str">
        <f t="shared" si="41"/>
        <v/>
      </c>
    </row>
    <row r="450" spans="1:8" x14ac:dyDescent="0.4">
      <c r="A450" s="90">
        <f t="shared" si="36"/>
        <v>0</v>
      </c>
      <c r="B450" s="102">
        <f t="shared" si="37"/>
        <v>0</v>
      </c>
      <c r="C450" s="337">
        <f t="shared" si="38"/>
        <v>0</v>
      </c>
      <c r="D450" s="337"/>
      <c r="E450" s="337"/>
      <c r="F450" s="91">
        <f t="shared" si="39"/>
        <v>0</v>
      </c>
      <c r="G450" s="91">
        <f t="shared" si="40"/>
        <v>0</v>
      </c>
      <c r="H450" s="174" t="str">
        <f t="shared" si="41"/>
        <v/>
      </c>
    </row>
    <row r="451" spans="1:8" x14ac:dyDescent="0.4">
      <c r="A451" s="90">
        <f t="shared" si="36"/>
        <v>0</v>
      </c>
      <c r="B451" s="102">
        <f t="shared" si="37"/>
        <v>0</v>
      </c>
      <c r="C451" s="337">
        <f t="shared" si="38"/>
        <v>0</v>
      </c>
      <c r="D451" s="337"/>
      <c r="E451" s="337"/>
      <c r="F451" s="91">
        <f t="shared" si="39"/>
        <v>0</v>
      </c>
      <c r="G451" s="91">
        <f t="shared" si="40"/>
        <v>0</v>
      </c>
      <c r="H451" s="174" t="str">
        <f t="shared" si="41"/>
        <v/>
      </c>
    </row>
    <row r="452" spans="1:8" x14ac:dyDescent="0.4">
      <c r="A452" s="90">
        <f t="shared" si="36"/>
        <v>0</v>
      </c>
      <c r="B452" s="102">
        <f t="shared" si="37"/>
        <v>0</v>
      </c>
      <c r="C452" s="337">
        <f t="shared" si="38"/>
        <v>0</v>
      </c>
      <c r="D452" s="337"/>
      <c r="E452" s="337"/>
      <c r="F452" s="91">
        <f t="shared" si="39"/>
        <v>0</v>
      </c>
      <c r="G452" s="91">
        <f t="shared" si="40"/>
        <v>0</v>
      </c>
      <c r="H452" s="174" t="str">
        <f t="shared" si="41"/>
        <v/>
      </c>
    </row>
    <row r="453" spans="1:8" x14ac:dyDescent="0.4">
      <c r="A453" s="90">
        <f t="shared" si="36"/>
        <v>0</v>
      </c>
      <c r="B453" s="102">
        <f t="shared" si="37"/>
        <v>0</v>
      </c>
      <c r="C453" s="337">
        <f t="shared" si="38"/>
        <v>0</v>
      </c>
      <c r="D453" s="337"/>
      <c r="E453" s="337"/>
      <c r="F453" s="91">
        <f t="shared" si="39"/>
        <v>0</v>
      </c>
      <c r="G453" s="91">
        <f t="shared" si="40"/>
        <v>0</v>
      </c>
      <c r="H453" s="174" t="str">
        <f t="shared" si="41"/>
        <v/>
      </c>
    </row>
    <row r="454" spans="1:8" x14ac:dyDescent="0.4">
      <c r="A454" s="90">
        <f t="shared" si="36"/>
        <v>0</v>
      </c>
      <c r="B454" s="102">
        <f t="shared" si="37"/>
        <v>0</v>
      </c>
      <c r="C454" s="337">
        <f t="shared" si="38"/>
        <v>0</v>
      </c>
      <c r="D454" s="337"/>
      <c r="E454" s="337"/>
      <c r="F454" s="91">
        <f t="shared" si="39"/>
        <v>0</v>
      </c>
      <c r="G454" s="91">
        <f t="shared" si="40"/>
        <v>0</v>
      </c>
      <c r="H454" s="174" t="str">
        <f t="shared" si="41"/>
        <v/>
      </c>
    </row>
    <row r="455" spans="1:8" x14ac:dyDescent="0.4">
      <c r="A455" s="90">
        <f t="shared" si="36"/>
        <v>0</v>
      </c>
      <c r="B455" s="102">
        <f t="shared" si="37"/>
        <v>0</v>
      </c>
      <c r="C455" s="337">
        <f t="shared" si="38"/>
        <v>0</v>
      </c>
      <c r="D455" s="337"/>
      <c r="E455" s="337"/>
      <c r="F455" s="91">
        <f t="shared" si="39"/>
        <v>0</v>
      </c>
      <c r="G455" s="91">
        <f t="shared" si="40"/>
        <v>0</v>
      </c>
      <c r="H455" s="174" t="str">
        <f t="shared" si="41"/>
        <v/>
      </c>
    </row>
    <row r="456" spans="1:8" x14ac:dyDescent="0.4">
      <c r="A456" s="90">
        <f t="shared" si="36"/>
        <v>0</v>
      </c>
      <c r="B456" s="102">
        <f t="shared" si="37"/>
        <v>0</v>
      </c>
      <c r="C456" s="337">
        <f t="shared" si="38"/>
        <v>0</v>
      </c>
      <c r="D456" s="337"/>
      <c r="E456" s="337"/>
      <c r="F456" s="91">
        <f t="shared" si="39"/>
        <v>0</v>
      </c>
      <c r="G456" s="91">
        <f t="shared" si="40"/>
        <v>0</v>
      </c>
      <c r="H456" s="174" t="str">
        <f t="shared" si="41"/>
        <v/>
      </c>
    </row>
    <row r="457" spans="1:8" x14ac:dyDescent="0.4">
      <c r="A457" s="90">
        <f t="shared" ref="A457:A507" si="42">IF(ROW()-7&lt;=筆數,VLOOKUP(ROW()-7,日記表,3,FALSE),0)</f>
        <v>0</v>
      </c>
      <c r="B457" s="102">
        <f t="shared" ref="B457:B507" si="43">IF(ROW()-7&lt;=筆數,VLOOKUP(ROW()-7,日記表,4,FALSE),0)</f>
        <v>0</v>
      </c>
      <c r="C457" s="337">
        <f t="shared" ref="C457:C507" si="44">IF(ROW()-7&lt;=筆數,VLOOKUP(ROW()-7,日記表,10,FALSE),0)</f>
        <v>0</v>
      </c>
      <c r="D457" s="337"/>
      <c r="E457" s="337"/>
      <c r="F457" s="91">
        <f t="shared" si="39"/>
        <v>0</v>
      </c>
      <c r="G457" s="91">
        <f t="shared" si="40"/>
        <v>0</v>
      </c>
      <c r="H457" s="174" t="str">
        <f t="shared" si="41"/>
        <v/>
      </c>
    </row>
    <row r="458" spans="1:8" x14ac:dyDescent="0.4">
      <c r="A458" s="90">
        <f t="shared" si="42"/>
        <v>0</v>
      </c>
      <c r="B458" s="102">
        <f t="shared" si="43"/>
        <v>0</v>
      </c>
      <c r="C458" s="337">
        <f t="shared" si="44"/>
        <v>0</v>
      </c>
      <c r="D458" s="337"/>
      <c r="E458" s="337"/>
      <c r="F458" s="91">
        <f t="shared" ref="F458:F507" si="45">IF(ROW()-7&lt;=筆數,VLOOKUP(ROW()-7,日記表,11,FALSE),0)</f>
        <v>0</v>
      </c>
      <c r="G458" s="91">
        <f t="shared" ref="G458:G507" si="46">IF(ROW()-7&lt;=筆數,VLOOKUP(ROW()-7,日記表,12,FALSE),0)</f>
        <v>0</v>
      </c>
      <c r="H458" s="174" t="str">
        <f t="shared" ref="H458:H507" si="47">IF(A458=0,"",IF(DC="借",H457+F458-G458,H457+G458-F458))</f>
        <v/>
      </c>
    </row>
    <row r="459" spans="1:8" x14ac:dyDescent="0.4">
      <c r="A459" s="90">
        <f t="shared" si="42"/>
        <v>0</v>
      </c>
      <c r="B459" s="102">
        <f t="shared" si="43"/>
        <v>0</v>
      </c>
      <c r="C459" s="337">
        <f t="shared" si="44"/>
        <v>0</v>
      </c>
      <c r="D459" s="337"/>
      <c r="E459" s="337"/>
      <c r="F459" s="91">
        <f t="shared" si="45"/>
        <v>0</v>
      </c>
      <c r="G459" s="91">
        <f t="shared" si="46"/>
        <v>0</v>
      </c>
      <c r="H459" s="174" t="str">
        <f t="shared" si="47"/>
        <v/>
      </c>
    </row>
    <row r="460" spans="1:8" x14ac:dyDescent="0.4">
      <c r="A460" s="90">
        <f t="shared" si="42"/>
        <v>0</v>
      </c>
      <c r="B460" s="102">
        <f t="shared" si="43"/>
        <v>0</v>
      </c>
      <c r="C460" s="337">
        <f t="shared" si="44"/>
        <v>0</v>
      </c>
      <c r="D460" s="337"/>
      <c r="E460" s="337"/>
      <c r="F460" s="91">
        <f t="shared" si="45"/>
        <v>0</v>
      </c>
      <c r="G460" s="91">
        <f t="shared" si="46"/>
        <v>0</v>
      </c>
      <c r="H460" s="174" t="str">
        <f t="shared" si="47"/>
        <v/>
      </c>
    </row>
    <row r="461" spans="1:8" x14ac:dyDescent="0.4">
      <c r="A461" s="90">
        <f t="shared" si="42"/>
        <v>0</v>
      </c>
      <c r="B461" s="102">
        <f t="shared" si="43"/>
        <v>0</v>
      </c>
      <c r="C461" s="337">
        <f t="shared" si="44"/>
        <v>0</v>
      </c>
      <c r="D461" s="337"/>
      <c r="E461" s="337"/>
      <c r="F461" s="91">
        <f t="shared" si="45"/>
        <v>0</v>
      </c>
      <c r="G461" s="91">
        <f t="shared" si="46"/>
        <v>0</v>
      </c>
      <c r="H461" s="174" t="str">
        <f t="shared" si="47"/>
        <v/>
      </c>
    </row>
    <row r="462" spans="1:8" x14ac:dyDescent="0.4">
      <c r="A462" s="90">
        <f t="shared" si="42"/>
        <v>0</v>
      </c>
      <c r="B462" s="102">
        <f t="shared" si="43"/>
        <v>0</v>
      </c>
      <c r="C462" s="337">
        <f t="shared" si="44"/>
        <v>0</v>
      </c>
      <c r="D462" s="337"/>
      <c r="E462" s="337"/>
      <c r="F462" s="91">
        <f t="shared" si="45"/>
        <v>0</v>
      </c>
      <c r="G462" s="91">
        <f t="shared" si="46"/>
        <v>0</v>
      </c>
      <c r="H462" s="174" t="str">
        <f t="shared" si="47"/>
        <v/>
      </c>
    </row>
    <row r="463" spans="1:8" x14ac:dyDescent="0.4">
      <c r="A463" s="90">
        <f t="shared" si="42"/>
        <v>0</v>
      </c>
      <c r="B463" s="102">
        <f t="shared" si="43"/>
        <v>0</v>
      </c>
      <c r="C463" s="337">
        <f t="shared" si="44"/>
        <v>0</v>
      </c>
      <c r="D463" s="337"/>
      <c r="E463" s="337"/>
      <c r="F463" s="91">
        <f t="shared" si="45"/>
        <v>0</v>
      </c>
      <c r="G463" s="91">
        <f t="shared" si="46"/>
        <v>0</v>
      </c>
      <c r="H463" s="174" t="str">
        <f t="shared" si="47"/>
        <v/>
      </c>
    </row>
    <row r="464" spans="1:8" x14ac:dyDescent="0.4">
      <c r="A464" s="90">
        <f t="shared" si="42"/>
        <v>0</v>
      </c>
      <c r="B464" s="102">
        <f t="shared" si="43"/>
        <v>0</v>
      </c>
      <c r="C464" s="337">
        <f t="shared" si="44"/>
        <v>0</v>
      </c>
      <c r="D464" s="337"/>
      <c r="E464" s="337"/>
      <c r="F464" s="91">
        <f t="shared" si="45"/>
        <v>0</v>
      </c>
      <c r="G464" s="91">
        <f t="shared" si="46"/>
        <v>0</v>
      </c>
      <c r="H464" s="174" t="str">
        <f t="shared" si="47"/>
        <v/>
      </c>
    </row>
    <row r="465" spans="1:8" x14ac:dyDescent="0.4">
      <c r="A465" s="90">
        <f t="shared" si="42"/>
        <v>0</v>
      </c>
      <c r="B465" s="102">
        <f t="shared" si="43"/>
        <v>0</v>
      </c>
      <c r="C465" s="337">
        <f t="shared" si="44"/>
        <v>0</v>
      </c>
      <c r="D465" s="337"/>
      <c r="E465" s="337"/>
      <c r="F465" s="91">
        <f t="shared" si="45"/>
        <v>0</v>
      </c>
      <c r="G465" s="91">
        <f t="shared" si="46"/>
        <v>0</v>
      </c>
      <c r="H465" s="174" t="str">
        <f t="shared" si="47"/>
        <v/>
      </c>
    </row>
    <row r="466" spans="1:8" x14ac:dyDescent="0.4">
      <c r="A466" s="90">
        <f t="shared" si="42"/>
        <v>0</v>
      </c>
      <c r="B466" s="102">
        <f t="shared" si="43"/>
        <v>0</v>
      </c>
      <c r="C466" s="337">
        <f t="shared" si="44"/>
        <v>0</v>
      </c>
      <c r="D466" s="337"/>
      <c r="E466" s="337"/>
      <c r="F466" s="91">
        <f t="shared" si="45"/>
        <v>0</v>
      </c>
      <c r="G466" s="91">
        <f t="shared" si="46"/>
        <v>0</v>
      </c>
      <c r="H466" s="174" t="str">
        <f t="shared" si="47"/>
        <v/>
      </c>
    </row>
    <row r="467" spans="1:8" x14ac:dyDescent="0.4">
      <c r="A467" s="90">
        <f t="shared" si="42"/>
        <v>0</v>
      </c>
      <c r="B467" s="102">
        <f t="shared" si="43"/>
        <v>0</v>
      </c>
      <c r="C467" s="337">
        <f t="shared" si="44"/>
        <v>0</v>
      </c>
      <c r="D467" s="337"/>
      <c r="E467" s="337"/>
      <c r="F467" s="91">
        <f t="shared" si="45"/>
        <v>0</v>
      </c>
      <c r="G467" s="91">
        <f t="shared" si="46"/>
        <v>0</v>
      </c>
      <c r="H467" s="174" t="str">
        <f t="shared" si="47"/>
        <v/>
      </c>
    </row>
    <row r="468" spans="1:8" x14ac:dyDescent="0.4">
      <c r="A468" s="90">
        <f t="shared" si="42"/>
        <v>0</v>
      </c>
      <c r="B468" s="102">
        <f t="shared" si="43"/>
        <v>0</v>
      </c>
      <c r="C468" s="337">
        <f t="shared" si="44"/>
        <v>0</v>
      </c>
      <c r="D468" s="337"/>
      <c r="E468" s="337"/>
      <c r="F468" s="91">
        <f t="shared" si="45"/>
        <v>0</v>
      </c>
      <c r="G468" s="91">
        <f t="shared" si="46"/>
        <v>0</v>
      </c>
      <c r="H468" s="174" t="str">
        <f t="shared" si="47"/>
        <v/>
      </c>
    </row>
    <row r="469" spans="1:8" x14ac:dyDescent="0.4">
      <c r="A469" s="90">
        <f t="shared" si="42"/>
        <v>0</v>
      </c>
      <c r="B469" s="102">
        <f t="shared" si="43"/>
        <v>0</v>
      </c>
      <c r="C469" s="337">
        <f t="shared" si="44"/>
        <v>0</v>
      </c>
      <c r="D469" s="337"/>
      <c r="E469" s="337"/>
      <c r="F469" s="91">
        <f t="shared" si="45"/>
        <v>0</v>
      </c>
      <c r="G469" s="91">
        <f t="shared" si="46"/>
        <v>0</v>
      </c>
      <c r="H469" s="174" t="str">
        <f t="shared" si="47"/>
        <v/>
      </c>
    </row>
    <row r="470" spans="1:8" x14ac:dyDescent="0.4">
      <c r="A470" s="90">
        <f t="shared" si="42"/>
        <v>0</v>
      </c>
      <c r="B470" s="102">
        <f t="shared" si="43"/>
        <v>0</v>
      </c>
      <c r="C470" s="337">
        <f t="shared" si="44"/>
        <v>0</v>
      </c>
      <c r="D470" s="337"/>
      <c r="E470" s="337"/>
      <c r="F470" s="91">
        <f t="shared" si="45"/>
        <v>0</v>
      </c>
      <c r="G470" s="91">
        <f t="shared" si="46"/>
        <v>0</v>
      </c>
      <c r="H470" s="174" t="str">
        <f t="shared" si="47"/>
        <v/>
      </c>
    </row>
    <row r="471" spans="1:8" x14ac:dyDescent="0.4">
      <c r="A471" s="90">
        <f t="shared" si="42"/>
        <v>0</v>
      </c>
      <c r="B471" s="102">
        <f t="shared" si="43"/>
        <v>0</v>
      </c>
      <c r="C471" s="337">
        <f t="shared" si="44"/>
        <v>0</v>
      </c>
      <c r="D471" s="337"/>
      <c r="E471" s="337"/>
      <c r="F471" s="91">
        <f t="shared" si="45"/>
        <v>0</v>
      </c>
      <c r="G471" s="91">
        <f t="shared" si="46"/>
        <v>0</v>
      </c>
      <c r="H471" s="174" t="str">
        <f t="shared" si="47"/>
        <v/>
      </c>
    </row>
    <row r="472" spans="1:8" x14ac:dyDescent="0.4">
      <c r="A472" s="90">
        <f t="shared" si="42"/>
        <v>0</v>
      </c>
      <c r="B472" s="102">
        <f t="shared" si="43"/>
        <v>0</v>
      </c>
      <c r="C472" s="337">
        <f t="shared" si="44"/>
        <v>0</v>
      </c>
      <c r="D472" s="337"/>
      <c r="E472" s="337"/>
      <c r="F472" s="91">
        <f t="shared" si="45"/>
        <v>0</v>
      </c>
      <c r="G472" s="91">
        <f t="shared" si="46"/>
        <v>0</v>
      </c>
      <c r="H472" s="174" t="str">
        <f t="shared" si="47"/>
        <v/>
      </c>
    </row>
    <row r="473" spans="1:8" x14ac:dyDescent="0.4">
      <c r="A473" s="90">
        <f t="shared" si="42"/>
        <v>0</v>
      </c>
      <c r="B473" s="102">
        <f t="shared" si="43"/>
        <v>0</v>
      </c>
      <c r="C473" s="337">
        <f t="shared" si="44"/>
        <v>0</v>
      </c>
      <c r="D473" s="337"/>
      <c r="E473" s="337"/>
      <c r="F473" s="91">
        <f t="shared" si="45"/>
        <v>0</v>
      </c>
      <c r="G473" s="91">
        <f t="shared" si="46"/>
        <v>0</v>
      </c>
      <c r="H473" s="174" t="str">
        <f t="shared" si="47"/>
        <v/>
      </c>
    </row>
    <row r="474" spans="1:8" x14ac:dyDescent="0.4">
      <c r="A474" s="90">
        <f t="shared" si="42"/>
        <v>0</v>
      </c>
      <c r="B474" s="102">
        <f t="shared" si="43"/>
        <v>0</v>
      </c>
      <c r="C474" s="337">
        <f t="shared" si="44"/>
        <v>0</v>
      </c>
      <c r="D474" s="337"/>
      <c r="E474" s="337"/>
      <c r="F474" s="91">
        <f t="shared" si="45"/>
        <v>0</v>
      </c>
      <c r="G474" s="91">
        <f t="shared" si="46"/>
        <v>0</v>
      </c>
      <c r="H474" s="174" t="str">
        <f t="shared" si="47"/>
        <v/>
      </c>
    </row>
    <row r="475" spans="1:8" x14ac:dyDescent="0.4">
      <c r="A475" s="90">
        <f t="shared" si="42"/>
        <v>0</v>
      </c>
      <c r="B475" s="102">
        <f t="shared" si="43"/>
        <v>0</v>
      </c>
      <c r="C475" s="337">
        <f t="shared" si="44"/>
        <v>0</v>
      </c>
      <c r="D475" s="337"/>
      <c r="E475" s="337"/>
      <c r="F475" s="91">
        <f t="shared" si="45"/>
        <v>0</v>
      </c>
      <c r="G475" s="91">
        <f t="shared" si="46"/>
        <v>0</v>
      </c>
      <c r="H475" s="174" t="str">
        <f t="shared" si="47"/>
        <v/>
      </c>
    </row>
    <row r="476" spans="1:8" x14ac:dyDescent="0.4">
      <c r="A476" s="90">
        <f t="shared" si="42"/>
        <v>0</v>
      </c>
      <c r="B476" s="102">
        <f t="shared" si="43"/>
        <v>0</v>
      </c>
      <c r="C476" s="337">
        <f t="shared" si="44"/>
        <v>0</v>
      </c>
      <c r="D476" s="337"/>
      <c r="E476" s="337"/>
      <c r="F476" s="91">
        <f t="shared" si="45"/>
        <v>0</v>
      </c>
      <c r="G476" s="91">
        <f t="shared" si="46"/>
        <v>0</v>
      </c>
      <c r="H476" s="174" t="str">
        <f t="shared" si="47"/>
        <v/>
      </c>
    </row>
    <row r="477" spans="1:8" x14ac:dyDescent="0.4">
      <c r="A477" s="90">
        <f t="shared" si="42"/>
        <v>0</v>
      </c>
      <c r="B477" s="102">
        <f t="shared" si="43"/>
        <v>0</v>
      </c>
      <c r="C477" s="337">
        <f t="shared" si="44"/>
        <v>0</v>
      </c>
      <c r="D477" s="337"/>
      <c r="E477" s="337"/>
      <c r="F477" s="91">
        <f t="shared" si="45"/>
        <v>0</v>
      </c>
      <c r="G477" s="91">
        <f t="shared" si="46"/>
        <v>0</v>
      </c>
      <c r="H477" s="174" t="str">
        <f t="shared" si="47"/>
        <v/>
      </c>
    </row>
    <row r="478" spans="1:8" x14ac:dyDescent="0.4">
      <c r="A478" s="90">
        <f t="shared" si="42"/>
        <v>0</v>
      </c>
      <c r="B478" s="102">
        <f t="shared" si="43"/>
        <v>0</v>
      </c>
      <c r="C478" s="337">
        <f t="shared" si="44"/>
        <v>0</v>
      </c>
      <c r="D478" s="337"/>
      <c r="E478" s="337"/>
      <c r="F478" s="91">
        <f t="shared" si="45"/>
        <v>0</v>
      </c>
      <c r="G478" s="91">
        <f t="shared" si="46"/>
        <v>0</v>
      </c>
      <c r="H478" s="174" t="str">
        <f t="shared" si="47"/>
        <v/>
      </c>
    </row>
    <row r="479" spans="1:8" x14ac:dyDescent="0.4">
      <c r="A479" s="90">
        <f t="shared" si="42"/>
        <v>0</v>
      </c>
      <c r="B479" s="102">
        <f t="shared" si="43"/>
        <v>0</v>
      </c>
      <c r="C479" s="337">
        <f t="shared" si="44"/>
        <v>0</v>
      </c>
      <c r="D479" s="337"/>
      <c r="E479" s="337"/>
      <c r="F479" s="91">
        <f t="shared" si="45"/>
        <v>0</v>
      </c>
      <c r="G479" s="91">
        <f t="shared" si="46"/>
        <v>0</v>
      </c>
      <c r="H479" s="174" t="str">
        <f t="shared" si="47"/>
        <v/>
      </c>
    </row>
    <row r="480" spans="1:8" x14ac:dyDescent="0.4">
      <c r="A480" s="90">
        <f t="shared" si="42"/>
        <v>0</v>
      </c>
      <c r="B480" s="102">
        <f t="shared" si="43"/>
        <v>0</v>
      </c>
      <c r="C480" s="337">
        <f t="shared" si="44"/>
        <v>0</v>
      </c>
      <c r="D480" s="337"/>
      <c r="E480" s="337"/>
      <c r="F480" s="91">
        <f t="shared" si="45"/>
        <v>0</v>
      </c>
      <c r="G480" s="91">
        <f t="shared" si="46"/>
        <v>0</v>
      </c>
      <c r="H480" s="174" t="str">
        <f t="shared" si="47"/>
        <v/>
      </c>
    </row>
    <row r="481" spans="1:8" x14ac:dyDescent="0.4">
      <c r="A481" s="90">
        <f t="shared" si="42"/>
        <v>0</v>
      </c>
      <c r="B481" s="102">
        <f t="shared" si="43"/>
        <v>0</v>
      </c>
      <c r="C481" s="337">
        <f t="shared" si="44"/>
        <v>0</v>
      </c>
      <c r="D481" s="337"/>
      <c r="E481" s="337"/>
      <c r="F481" s="91">
        <f t="shared" si="45"/>
        <v>0</v>
      </c>
      <c r="G481" s="91">
        <f t="shared" si="46"/>
        <v>0</v>
      </c>
      <c r="H481" s="174" t="str">
        <f t="shared" si="47"/>
        <v/>
      </c>
    </row>
    <row r="482" spans="1:8" x14ac:dyDescent="0.4">
      <c r="A482" s="90">
        <f t="shared" si="42"/>
        <v>0</v>
      </c>
      <c r="B482" s="102">
        <f t="shared" si="43"/>
        <v>0</v>
      </c>
      <c r="C482" s="337">
        <f t="shared" si="44"/>
        <v>0</v>
      </c>
      <c r="D482" s="337"/>
      <c r="E482" s="337"/>
      <c r="F482" s="91">
        <f t="shared" si="45"/>
        <v>0</v>
      </c>
      <c r="G482" s="91">
        <f t="shared" si="46"/>
        <v>0</v>
      </c>
      <c r="H482" s="174" t="str">
        <f t="shared" si="47"/>
        <v/>
      </c>
    </row>
    <row r="483" spans="1:8" x14ac:dyDescent="0.4">
      <c r="A483" s="90">
        <f t="shared" si="42"/>
        <v>0</v>
      </c>
      <c r="B483" s="102">
        <f t="shared" si="43"/>
        <v>0</v>
      </c>
      <c r="C483" s="337">
        <f t="shared" si="44"/>
        <v>0</v>
      </c>
      <c r="D483" s="337"/>
      <c r="E483" s="337"/>
      <c r="F483" s="91">
        <f t="shared" si="45"/>
        <v>0</v>
      </c>
      <c r="G483" s="91">
        <f t="shared" si="46"/>
        <v>0</v>
      </c>
      <c r="H483" s="174" t="str">
        <f t="shared" si="47"/>
        <v/>
      </c>
    </row>
    <row r="484" spans="1:8" x14ac:dyDescent="0.4">
      <c r="A484" s="90">
        <f t="shared" si="42"/>
        <v>0</v>
      </c>
      <c r="B484" s="102">
        <f t="shared" si="43"/>
        <v>0</v>
      </c>
      <c r="C484" s="337">
        <f t="shared" si="44"/>
        <v>0</v>
      </c>
      <c r="D484" s="337"/>
      <c r="E484" s="337"/>
      <c r="F484" s="91">
        <f t="shared" si="45"/>
        <v>0</v>
      </c>
      <c r="G484" s="91">
        <f t="shared" si="46"/>
        <v>0</v>
      </c>
      <c r="H484" s="174" t="str">
        <f t="shared" si="47"/>
        <v/>
      </c>
    </row>
    <row r="485" spans="1:8" x14ac:dyDescent="0.4">
      <c r="A485" s="90">
        <f t="shared" si="42"/>
        <v>0</v>
      </c>
      <c r="B485" s="102">
        <f t="shared" si="43"/>
        <v>0</v>
      </c>
      <c r="C485" s="337">
        <f t="shared" si="44"/>
        <v>0</v>
      </c>
      <c r="D485" s="337"/>
      <c r="E485" s="337"/>
      <c r="F485" s="91">
        <f t="shared" si="45"/>
        <v>0</v>
      </c>
      <c r="G485" s="91">
        <f t="shared" si="46"/>
        <v>0</v>
      </c>
      <c r="H485" s="174" t="str">
        <f t="shared" si="47"/>
        <v/>
      </c>
    </row>
    <row r="486" spans="1:8" x14ac:dyDescent="0.4">
      <c r="A486" s="90">
        <f t="shared" si="42"/>
        <v>0</v>
      </c>
      <c r="B486" s="102">
        <f t="shared" si="43"/>
        <v>0</v>
      </c>
      <c r="C486" s="337">
        <f t="shared" si="44"/>
        <v>0</v>
      </c>
      <c r="D486" s="337"/>
      <c r="E486" s="337"/>
      <c r="F486" s="91">
        <f t="shared" si="45"/>
        <v>0</v>
      </c>
      <c r="G486" s="91">
        <f t="shared" si="46"/>
        <v>0</v>
      </c>
      <c r="H486" s="174" t="str">
        <f t="shared" si="47"/>
        <v/>
      </c>
    </row>
    <row r="487" spans="1:8" x14ac:dyDescent="0.4">
      <c r="A487" s="90">
        <f t="shared" si="42"/>
        <v>0</v>
      </c>
      <c r="B487" s="102">
        <f t="shared" si="43"/>
        <v>0</v>
      </c>
      <c r="C487" s="337">
        <f t="shared" si="44"/>
        <v>0</v>
      </c>
      <c r="D487" s="337"/>
      <c r="E487" s="337"/>
      <c r="F487" s="91">
        <f t="shared" si="45"/>
        <v>0</v>
      </c>
      <c r="G487" s="91">
        <f t="shared" si="46"/>
        <v>0</v>
      </c>
      <c r="H487" s="174" t="str">
        <f t="shared" si="47"/>
        <v/>
      </c>
    </row>
    <row r="488" spans="1:8" x14ac:dyDescent="0.4">
      <c r="A488" s="90">
        <f t="shared" si="42"/>
        <v>0</v>
      </c>
      <c r="B488" s="102">
        <f t="shared" si="43"/>
        <v>0</v>
      </c>
      <c r="C488" s="337">
        <f t="shared" si="44"/>
        <v>0</v>
      </c>
      <c r="D488" s="337"/>
      <c r="E488" s="337"/>
      <c r="F488" s="91">
        <f t="shared" si="45"/>
        <v>0</v>
      </c>
      <c r="G488" s="91">
        <f t="shared" si="46"/>
        <v>0</v>
      </c>
      <c r="H488" s="174" t="str">
        <f t="shared" si="47"/>
        <v/>
      </c>
    </row>
    <row r="489" spans="1:8" x14ac:dyDescent="0.4">
      <c r="A489" s="90">
        <f t="shared" si="42"/>
        <v>0</v>
      </c>
      <c r="B489" s="102">
        <f t="shared" si="43"/>
        <v>0</v>
      </c>
      <c r="C489" s="337">
        <f t="shared" si="44"/>
        <v>0</v>
      </c>
      <c r="D489" s="337"/>
      <c r="E489" s="337"/>
      <c r="F489" s="91">
        <f t="shared" si="45"/>
        <v>0</v>
      </c>
      <c r="G489" s="91">
        <f t="shared" si="46"/>
        <v>0</v>
      </c>
      <c r="H489" s="174" t="str">
        <f t="shared" si="47"/>
        <v/>
      </c>
    </row>
    <row r="490" spans="1:8" x14ac:dyDescent="0.4">
      <c r="A490" s="90">
        <f t="shared" si="42"/>
        <v>0</v>
      </c>
      <c r="B490" s="102">
        <f t="shared" si="43"/>
        <v>0</v>
      </c>
      <c r="C490" s="337">
        <f t="shared" si="44"/>
        <v>0</v>
      </c>
      <c r="D490" s="337"/>
      <c r="E490" s="337"/>
      <c r="F490" s="91">
        <f t="shared" si="45"/>
        <v>0</v>
      </c>
      <c r="G490" s="91">
        <f t="shared" si="46"/>
        <v>0</v>
      </c>
      <c r="H490" s="174" t="str">
        <f t="shared" si="47"/>
        <v/>
      </c>
    </row>
    <row r="491" spans="1:8" x14ac:dyDescent="0.4">
      <c r="A491" s="90">
        <f t="shared" si="42"/>
        <v>0</v>
      </c>
      <c r="B491" s="102">
        <f t="shared" si="43"/>
        <v>0</v>
      </c>
      <c r="C491" s="337">
        <f t="shared" si="44"/>
        <v>0</v>
      </c>
      <c r="D491" s="337"/>
      <c r="E491" s="337"/>
      <c r="F491" s="91">
        <f t="shared" si="45"/>
        <v>0</v>
      </c>
      <c r="G491" s="91">
        <f t="shared" si="46"/>
        <v>0</v>
      </c>
      <c r="H491" s="174" t="str">
        <f t="shared" si="47"/>
        <v/>
      </c>
    </row>
    <row r="492" spans="1:8" x14ac:dyDescent="0.4">
      <c r="A492" s="90">
        <f t="shared" si="42"/>
        <v>0</v>
      </c>
      <c r="B492" s="102">
        <f t="shared" si="43"/>
        <v>0</v>
      </c>
      <c r="C492" s="337">
        <f t="shared" si="44"/>
        <v>0</v>
      </c>
      <c r="D492" s="337"/>
      <c r="E492" s="337"/>
      <c r="F492" s="91">
        <f t="shared" si="45"/>
        <v>0</v>
      </c>
      <c r="G492" s="91">
        <f t="shared" si="46"/>
        <v>0</v>
      </c>
      <c r="H492" s="174" t="str">
        <f t="shared" si="47"/>
        <v/>
      </c>
    </row>
    <row r="493" spans="1:8" x14ac:dyDescent="0.4">
      <c r="A493" s="90">
        <f t="shared" si="42"/>
        <v>0</v>
      </c>
      <c r="B493" s="102">
        <f t="shared" si="43"/>
        <v>0</v>
      </c>
      <c r="C493" s="337">
        <f t="shared" si="44"/>
        <v>0</v>
      </c>
      <c r="D493" s="337"/>
      <c r="E493" s="337"/>
      <c r="F493" s="91">
        <f t="shared" si="45"/>
        <v>0</v>
      </c>
      <c r="G493" s="91">
        <f t="shared" si="46"/>
        <v>0</v>
      </c>
      <c r="H493" s="174" t="str">
        <f t="shared" si="47"/>
        <v/>
      </c>
    </row>
    <row r="494" spans="1:8" x14ac:dyDescent="0.4">
      <c r="A494" s="90">
        <f t="shared" si="42"/>
        <v>0</v>
      </c>
      <c r="B494" s="102">
        <f t="shared" si="43"/>
        <v>0</v>
      </c>
      <c r="C494" s="337">
        <f t="shared" si="44"/>
        <v>0</v>
      </c>
      <c r="D494" s="337"/>
      <c r="E494" s="337"/>
      <c r="F494" s="91">
        <f t="shared" si="45"/>
        <v>0</v>
      </c>
      <c r="G494" s="91">
        <f t="shared" si="46"/>
        <v>0</v>
      </c>
      <c r="H494" s="174" t="str">
        <f t="shared" si="47"/>
        <v/>
      </c>
    </row>
    <row r="495" spans="1:8" x14ac:dyDescent="0.4">
      <c r="A495" s="90">
        <f t="shared" si="42"/>
        <v>0</v>
      </c>
      <c r="B495" s="102">
        <f t="shared" si="43"/>
        <v>0</v>
      </c>
      <c r="C495" s="337">
        <f t="shared" si="44"/>
        <v>0</v>
      </c>
      <c r="D495" s="337"/>
      <c r="E495" s="337"/>
      <c r="F495" s="91">
        <f t="shared" si="45"/>
        <v>0</v>
      </c>
      <c r="G495" s="91">
        <f t="shared" si="46"/>
        <v>0</v>
      </c>
      <c r="H495" s="174" t="str">
        <f t="shared" si="47"/>
        <v/>
      </c>
    </row>
    <row r="496" spans="1:8" x14ac:dyDescent="0.4">
      <c r="A496" s="90">
        <f t="shared" si="42"/>
        <v>0</v>
      </c>
      <c r="B496" s="102">
        <f t="shared" si="43"/>
        <v>0</v>
      </c>
      <c r="C496" s="337">
        <f t="shared" si="44"/>
        <v>0</v>
      </c>
      <c r="D496" s="337"/>
      <c r="E496" s="337"/>
      <c r="F496" s="91">
        <f t="shared" si="45"/>
        <v>0</v>
      </c>
      <c r="G496" s="91">
        <f t="shared" si="46"/>
        <v>0</v>
      </c>
      <c r="H496" s="174" t="str">
        <f t="shared" si="47"/>
        <v/>
      </c>
    </row>
    <row r="497" spans="1:8" x14ac:dyDescent="0.4">
      <c r="A497" s="90">
        <f t="shared" si="42"/>
        <v>0</v>
      </c>
      <c r="B497" s="102">
        <f t="shared" si="43"/>
        <v>0</v>
      </c>
      <c r="C497" s="337">
        <f t="shared" si="44"/>
        <v>0</v>
      </c>
      <c r="D497" s="337"/>
      <c r="E497" s="337"/>
      <c r="F497" s="91">
        <f t="shared" si="45"/>
        <v>0</v>
      </c>
      <c r="G497" s="91">
        <f t="shared" si="46"/>
        <v>0</v>
      </c>
      <c r="H497" s="174" t="str">
        <f t="shared" si="47"/>
        <v/>
      </c>
    </row>
    <row r="498" spans="1:8" x14ac:dyDescent="0.4">
      <c r="A498" s="90">
        <f t="shared" si="42"/>
        <v>0</v>
      </c>
      <c r="B498" s="102">
        <f t="shared" si="43"/>
        <v>0</v>
      </c>
      <c r="C498" s="337">
        <f t="shared" si="44"/>
        <v>0</v>
      </c>
      <c r="D498" s="337"/>
      <c r="E498" s="337"/>
      <c r="F498" s="91">
        <f t="shared" si="45"/>
        <v>0</v>
      </c>
      <c r="G498" s="91">
        <f t="shared" si="46"/>
        <v>0</v>
      </c>
      <c r="H498" s="174" t="str">
        <f t="shared" si="47"/>
        <v/>
      </c>
    </row>
    <row r="499" spans="1:8" x14ac:dyDescent="0.4">
      <c r="A499" s="90">
        <f t="shared" si="42"/>
        <v>0</v>
      </c>
      <c r="B499" s="102">
        <f t="shared" si="43"/>
        <v>0</v>
      </c>
      <c r="C499" s="337">
        <f t="shared" si="44"/>
        <v>0</v>
      </c>
      <c r="D499" s="337"/>
      <c r="E499" s="337"/>
      <c r="F499" s="91">
        <f t="shared" si="45"/>
        <v>0</v>
      </c>
      <c r="G499" s="91">
        <f t="shared" si="46"/>
        <v>0</v>
      </c>
      <c r="H499" s="174" t="str">
        <f t="shared" si="47"/>
        <v/>
      </c>
    </row>
    <row r="500" spans="1:8" x14ac:dyDescent="0.4">
      <c r="A500" s="90">
        <f t="shared" si="42"/>
        <v>0</v>
      </c>
      <c r="B500" s="102">
        <f t="shared" si="43"/>
        <v>0</v>
      </c>
      <c r="C500" s="337">
        <f t="shared" si="44"/>
        <v>0</v>
      </c>
      <c r="D500" s="337"/>
      <c r="E500" s="337"/>
      <c r="F500" s="91">
        <f t="shared" si="45"/>
        <v>0</v>
      </c>
      <c r="G500" s="91">
        <f t="shared" si="46"/>
        <v>0</v>
      </c>
      <c r="H500" s="174" t="str">
        <f t="shared" si="47"/>
        <v/>
      </c>
    </row>
    <row r="501" spans="1:8" x14ac:dyDescent="0.4">
      <c r="A501" s="90">
        <f t="shared" si="42"/>
        <v>0</v>
      </c>
      <c r="B501" s="102">
        <f t="shared" si="43"/>
        <v>0</v>
      </c>
      <c r="C501" s="337">
        <f t="shared" si="44"/>
        <v>0</v>
      </c>
      <c r="D501" s="337"/>
      <c r="E501" s="337"/>
      <c r="F501" s="91">
        <f t="shared" si="45"/>
        <v>0</v>
      </c>
      <c r="G501" s="91">
        <f t="shared" si="46"/>
        <v>0</v>
      </c>
      <c r="H501" s="174" t="str">
        <f t="shared" si="47"/>
        <v/>
      </c>
    </row>
    <row r="502" spans="1:8" x14ac:dyDescent="0.4">
      <c r="A502" s="90">
        <f t="shared" si="42"/>
        <v>0</v>
      </c>
      <c r="B502" s="102">
        <f t="shared" si="43"/>
        <v>0</v>
      </c>
      <c r="C502" s="337">
        <f t="shared" si="44"/>
        <v>0</v>
      </c>
      <c r="D502" s="337"/>
      <c r="E502" s="337"/>
      <c r="F502" s="91">
        <f t="shared" si="45"/>
        <v>0</v>
      </c>
      <c r="G502" s="91">
        <f t="shared" si="46"/>
        <v>0</v>
      </c>
      <c r="H502" s="174" t="str">
        <f t="shared" si="47"/>
        <v/>
      </c>
    </row>
    <row r="503" spans="1:8" x14ac:dyDescent="0.4">
      <c r="A503" s="90">
        <f t="shared" si="42"/>
        <v>0</v>
      </c>
      <c r="B503" s="102">
        <f t="shared" si="43"/>
        <v>0</v>
      </c>
      <c r="C503" s="337">
        <f t="shared" si="44"/>
        <v>0</v>
      </c>
      <c r="D503" s="337"/>
      <c r="E503" s="337"/>
      <c r="F503" s="91">
        <f t="shared" si="45"/>
        <v>0</v>
      </c>
      <c r="G503" s="91">
        <f t="shared" si="46"/>
        <v>0</v>
      </c>
      <c r="H503" s="174" t="str">
        <f t="shared" si="47"/>
        <v/>
      </c>
    </row>
    <row r="504" spans="1:8" x14ac:dyDescent="0.4">
      <c r="A504" s="90">
        <f t="shared" si="42"/>
        <v>0</v>
      </c>
      <c r="B504" s="102">
        <f t="shared" si="43"/>
        <v>0</v>
      </c>
      <c r="C504" s="337">
        <f t="shared" si="44"/>
        <v>0</v>
      </c>
      <c r="D504" s="337"/>
      <c r="E504" s="337"/>
      <c r="F504" s="91">
        <f t="shared" si="45"/>
        <v>0</v>
      </c>
      <c r="G504" s="91">
        <f t="shared" si="46"/>
        <v>0</v>
      </c>
      <c r="H504" s="174" t="str">
        <f t="shared" si="47"/>
        <v/>
      </c>
    </row>
    <row r="505" spans="1:8" x14ac:dyDescent="0.4">
      <c r="A505" s="90">
        <f t="shared" si="42"/>
        <v>0</v>
      </c>
      <c r="B505" s="102">
        <f t="shared" si="43"/>
        <v>0</v>
      </c>
      <c r="C505" s="337">
        <f t="shared" si="44"/>
        <v>0</v>
      </c>
      <c r="D505" s="337"/>
      <c r="E505" s="337"/>
      <c r="F505" s="91">
        <f t="shared" si="45"/>
        <v>0</v>
      </c>
      <c r="G505" s="91">
        <f t="shared" si="46"/>
        <v>0</v>
      </c>
      <c r="H505" s="174" t="str">
        <f t="shared" si="47"/>
        <v/>
      </c>
    </row>
    <row r="506" spans="1:8" x14ac:dyDescent="0.4">
      <c r="A506" s="90">
        <f t="shared" si="42"/>
        <v>0</v>
      </c>
      <c r="B506" s="102">
        <f t="shared" si="43"/>
        <v>0</v>
      </c>
      <c r="C506" s="337">
        <f t="shared" si="44"/>
        <v>0</v>
      </c>
      <c r="D506" s="337"/>
      <c r="E506" s="337"/>
      <c r="F506" s="91">
        <f t="shared" si="45"/>
        <v>0</v>
      </c>
      <c r="G506" s="91">
        <f t="shared" si="46"/>
        <v>0</v>
      </c>
      <c r="H506" s="174" t="str">
        <f t="shared" si="47"/>
        <v/>
      </c>
    </row>
    <row r="507" spans="1:8" x14ac:dyDescent="0.4">
      <c r="A507" s="90">
        <f t="shared" si="42"/>
        <v>0</v>
      </c>
      <c r="B507" s="102">
        <f t="shared" si="43"/>
        <v>0</v>
      </c>
      <c r="C507" s="337">
        <f t="shared" si="44"/>
        <v>0</v>
      </c>
      <c r="D507" s="337"/>
      <c r="E507" s="337"/>
      <c r="F507" s="91">
        <f t="shared" si="45"/>
        <v>0</v>
      </c>
      <c r="G507" s="91">
        <f t="shared" si="46"/>
        <v>0</v>
      </c>
      <c r="H507" s="174" t="str">
        <f t="shared" si="47"/>
        <v/>
      </c>
    </row>
    <row r="508" spans="1:8" x14ac:dyDescent="0.4">
      <c r="H508" s="174"/>
    </row>
  </sheetData>
  <sheetProtection sheet="1" objects="1" scenarios="1"/>
  <mergeCells count="501"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O60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83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66" customFormat="1" ht="17" customHeight="1" x14ac:dyDescent="0.3">
      <c r="A1" s="282" t="str">
        <f ca="1">日記簿!E1</f>
        <v/>
      </c>
      <c r="C1" s="279"/>
      <c r="D1" s="280">
        <f>會計項目表!B1</f>
        <v>0</v>
      </c>
      <c r="E1" s="281"/>
      <c r="H1" s="279"/>
      <c r="I1" s="280">
        <f>會計項目表!D1</f>
        <v>0</v>
      </c>
      <c r="K1" s="261"/>
      <c r="M1" s="278"/>
      <c r="N1" s="278"/>
    </row>
    <row r="2" spans="1:15" s="27" customFormat="1" ht="25" x14ac:dyDescent="0.55000000000000004">
      <c r="A2" s="181"/>
      <c r="B2" s="3" t="str">
        <f>公司名稱</f>
        <v>財團法人ＯＯ基金會</v>
      </c>
      <c r="C2" s="132"/>
      <c r="D2" s="132"/>
      <c r="E2" s="132"/>
      <c r="F2" s="3"/>
      <c r="G2" s="3"/>
      <c r="H2" s="132"/>
      <c r="I2" s="135"/>
      <c r="J2" s="24"/>
      <c r="K2" s="24"/>
      <c r="L2" s="25"/>
      <c r="M2" s="26"/>
      <c r="N2" s="26"/>
      <c r="O2" s="25"/>
    </row>
    <row r="3" spans="1:15" s="27" customFormat="1" ht="21.5" x14ac:dyDescent="0.45">
      <c r="A3" s="181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81"/>
      <c r="B4" s="28"/>
      <c r="C4" s="29"/>
      <c r="D4" s="340">
        <v>43830</v>
      </c>
      <c r="E4" s="340"/>
      <c r="F4" s="340"/>
      <c r="G4" s="340"/>
      <c r="H4" s="29"/>
      <c r="I4" s="30" t="str">
        <f>日記簿!L5</f>
        <v>幣別：新台幣</v>
      </c>
    </row>
    <row r="5" spans="1:15" ht="18.5" x14ac:dyDescent="0.55000000000000004">
      <c r="A5" s="182"/>
      <c r="B5" s="211" t="s">
        <v>146</v>
      </c>
      <c r="C5" s="212" t="s">
        <v>147</v>
      </c>
      <c r="D5" s="211" t="s">
        <v>145</v>
      </c>
      <c r="E5" s="211"/>
      <c r="F5" s="260"/>
      <c r="G5" s="211" t="s">
        <v>146</v>
      </c>
      <c r="H5" s="212" t="s">
        <v>147</v>
      </c>
      <c r="I5" s="211" t="s">
        <v>145</v>
      </c>
    </row>
    <row r="6" spans="1:15" x14ac:dyDescent="0.4">
      <c r="B6" s="201" t="str">
        <f ca="1">IF(ISNA(VLOOKUP(ROW()-5,資表借,1,FALSE))=TRUE,"",VLOOKUP(ROW()-5,資表借,11,FALSE))</f>
        <v/>
      </c>
      <c r="C6" s="342" t="str">
        <f ca="1">IF(ISNA(VLOOKUP(ROW()-5,資表借,1,FALSE))=TRUE,"",VLOOKUP(ROW()-5,資表借,13,FALSE))</f>
        <v/>
      </c>
      <c r="D6" s="198" t="str">
        <f t="shared" ref="D6:D60" ca="1" si="0">IF(ISNA(VLOOKUP(ROW()-5,資表借,1,FALSE))=TRUE,"",IF(VLOOKUP(ROW()-5,資表借,14,FALSE)="貸",VLOOKUP(ROW()-5,資表借,15,FALSE)*-1,VLOOKUP(ROW()-5,資表借,15,FALSE)))</f>
        <v/>
      </c>
      <c r="E6" s="198"/>
      <c r="F6" s="199"/>
      <c r="G6" s="200" t="str">
        <f t="shared" ref="G6:G60" ca="1" si="1">IF(ISNA(VLOOKUP(ROW()-5,資表貸,1,FALSE))=TRUE,"",VLOOKUP(ROW()-5,資表貸,9,FALSE))</f>
        <v/>
      </c>
      <c r="H6" s="342" t="str">
        <f ca="1">IF(ISNA(VLOOKUP(ROW()-5,資表貸,1,FALSE))=TRUE,"",VLOOKUP(ROW()-5,資表貸,11,FALSE))</f>
        <v/>
      </c>
      <c r="I6" s="198" t="str">
        <f t="shared" ref="I6:I60" ca="1" si="2">IF(ISNA(VLOOKUP(ROW()-5,資表貸,1,FALSE))=TRUE,"",IF(VLOOKUP(ROW()-5,資表貸,12,FALSE)="借",VLOOKUP(ROW()-5,資表貸,13,FALSE)*-1,VLOOKUP(ROW()-5,資表貸,13,FALSE)))</f>
        <v/>
      </c>
      <c r="K6" s="318"/>
    </row>
    <row r="7" spans="1:15" x14ac:dyDescent="0.4">
      <c r="B7" s="201" t="str">
        <f t="shared" ref="B7:B60" ca="1" si="3">IF(ISNA(VLOOKUP(ROW()-5,資表借,1,FALSE))=TRUE,"",VLOOKUP(ROW()-5,資表借,11,FALSE))</f>
        <v/>
      </c>
      <c r="C7" s="342" t="str">
        <f ca="1">IF(ISNA(VLOOKUP(ROW()-5,資表借,1,FALSE))=TRUE,"",VLOOKUP(ROW()-5,資表借,13,FALSE))</f>
        <v/>
      </c>
      <c r="D7" s="198" t="str">
        <f t="shared" ca="1" si="0"/>
        <v/>
      </c>
      <c r="E7" s="198"/>
      <c r="F7" s="199"/>
      <c r="G7" s="200" t="str">
        <f t="shared" ca="1" si="1"/>
        <v/>
      </c>
      <c r="H7" s="342" t="str">
        <f ca="1">IF(ISNA(VLOOKUP(ROW()-5,資表貸,1,FALSE))=TRUE,"",VLOOKUP(ROW()-5,資表貸,11,FALSE))</f>
        <v/>
      </c>
      <c r="I7" s="198" t="str">
        <f t="shared" ca="1" si="2"/>
        <v/>
      </c>
    </row>
    <row r="8" spans="1:15" x14ac:dyDescent="0.4">
      <c r="B8" s="201" t="str">
        <f t="shared" ca="1" si="3"/>
        <v/>
      </c>
      <c r="C8" s="342" t="str">
        <f ca="1">IF(ISNA(VLOOKUP(ROW()-5,資表借,1,FALSE))=TRUE,"",VLOOKUP(ROW()-5,資表借,13,FALSE))</f>
        <v/>
      </c>
      <c r="D8" s="198" t="str">
        <f t="shared" ca="1" si="0"/>
        <v/>
      </c>
      <c r="E8" s="198"/>
      <c r="F8" s="199"/>
      <c r="G8" s="200" t="str">
        <f t="shared" ca="1" si="1"/>
        <v/>
      </c>
      <c r="H8" s="342" t="str">
        <f ca="1">IF(ISNA(VLOOKUP(ROW()-5,資表貸,1,FALSE))=TRUE,"",VLOOKUP(ROW()-5,資表貸,11,FALSE))</f>
        <v/>
      </c>
      <c r="I8" s="198" t="str">
        <f t="shared" ca="1" si="2"/>
        <v/>
      </c>
    </row>
    <row r="9" spans="1:15" x14ac:dyDescent="0.4">
      <c r="B9" s="201" t="str">
        <f t="shared" ca="1" si="3"/>
        <v/>
      </c>
      <c r="C9" s="342" t="str">
        <f ca="1">IF(ISNA(VLOOKUP(ROW()-5,資表借,1,FALSE))=TRUE,"",VLOOKUP(ROW()-5,資表借,13,FALSE))</f>
        <v/>
      </c>
      <c r="D9" s="198" t="str">
        <f t="shared" ca="1" si="0"/>
        <v/>
      </c>
      <c r="E9" s="198"/>
      <c r="F9" s="199"/>
      <c r="G9" s="200" t="str">
        <f t="shared" ca="1" si="1"/>
        <v/>
      </c>
      <c r="H9" s="342" t="str">
        <f ca="1">IF(ISNA(VLOOKUP(ROW()-5,資表貸,1,FALSE))=TRUE,"",VLOOKUP(ROW()-5,資表貸,11,FALSE))</f>
        <v/>
      </c>
      <c r="I9" s="198" t="str">
        <f t="shared" ca="1" si="2"/>
        <v/>
      </c>
    </row>
    <row r="10" spans="1:15" x14ac:dyDescent="0.4">
      <c r="B10" s="201" t="str">
        <f t="shared" ca="1" si="3"/>
        <v/>
      </c>
      <c r="C10" s="342" t="str">
        <f ca="1">IF(ISNA(VLOOKUP(ROW()-5,資表借,1,FALSE))=TRUE,"",VLOOKUP(ROW()-5,資表借,13,FALSE))</f>
        <v/>
      </c>
      <c r="D10" s="198" t="str">
        <f t="shared" ca="1" si="0"/>
        <v/>
      </c>
      <c r="E10" s="198"/>
      <c r="F10" s="199"/>
      <c r="G10" s="200" t="str">
        <f t="shared" ca="1" si="1"/>
        <v/>
      </c>
      <c r="H10" s="342" t="str">
        <f ca="1">IF(ISNA(VLOOKUP(ROW()-5,資表貸,1,FALSE))=TRUE,"",VLOOKUP(ROW()-5,資表貸,11,FALSE))</f>
        <v/>
      </c>
      <c r="I10" s="198" t="str">
        <f t="shared" ca="1" si="2"/>
        <v/>
      </c>
    </row>
    <row r="11" spans="1:15" x14ac:dyDescent="0.4">
      <c r="B11" s="201" t="str">
        <f t="shared" ca="1" si="3"/>
        <v/>
      </c>
      <c r="C11" s="342" t="str">
        <f ca="1">IF(ISNA(VLOOKUP(ROW()-5,資表借,1,FALSE))=TRUE,"",VLOOKUP(ROW()-5,資表借,13,FALSE))</f>
        <v/>
      </c>
      <c r="D11" s="198" t="str">
        <f t="shared" ca="1" si="0"/>
        <v/>
      </c>
      <c r="E11" s="198"/>
      <c r="F11" s="199"/>
      <c r="G11" s="200" t="str">
        <f t="shared" ca="1" si="1"/>
        <v/>
      </c>
      <c r="H11" s="342" t="str">
        <f ca="1">IF(ISNA(VLOOKUP(ROW()-5,資表貸,1,FALSE))=TRUE,"",VLOOKUP(ROW()-5,資表貸,11,FALSE))</f>
        <v/>
      </c>
      <c r="I11" s="198" t="str">
        <f t="shared" ca="1" si="2"/>
        <v/>
      </c>
    </row>
    <row r="12" spans="1:15" x14ac:dyDescent="0.4">
      <c r="B12" s="201" t="str">
        <f t="shared" ca="1" si="3"/>
        <v/>
      </c>
      <c r="C12" s="342" t="str">
        <f ca="1">IF(ISNA(VLOOKUP(ROW()-5,資表借,1,FALSE))=TRUE,"",VLOOKUP(ROW()-5,資表借,13,FALSE))</f>
        <v/>
      </c>
      <c r="D12" s="198" t="str">
        <f t="shared" ca="1" si="0"/>
        <v/>
      </c>
      <c r="E12" s="198"/>
      <c r="F12" s="199"/>
      <c r="G12" s="200" t="str">
        <f t="shared" ca="1" si="1"/>
        <v/>
      </c>
      <c r="H12" s="342" t="str">
        <f ca="1">IF(ISNA(VLOOKUP(ROW()-5,資表貸,1,FALSE))=TRUE,"",VLOOKUP(ROW()-5,資表貸,11,FALSE))</f>
        <v/>
      </c>
      <c r="I12" s="198" t="str">
        <f t="shared" ca="1" si="2"/>
        <v/>
      </c>
    </row>
    <row r="13" spans="1:15" x14ac:dyDescent="0.4">
      <c r="B13" s="201" t="str">
        <f t="shared" ca="1" si="3"/>
        <v/>
      </c>
      <c r="C13" s="342" t="str">
        <f ca="1">IF(ISNA(VLOOKUP(ROW()-5,資表借,1,FALSE))=TRUE,"",VLOOKUP(ROW()-5,資表借,13,FALSE))</f>
        <v/>
      </c>
      <c r="D13" s="198" t="str">
        <f t="shared" ca="1" si="0"/>
        <v/>
      </c>
      <c r="E13" s="198"/>
      <c r="F13" s="199"/>
      <c r="G13" s="200" t="str">
        <f t="shared" ca="1" si="1"/>
        <v/>
      </c>
      <c r="H13" s="342" t="str">
        <f ca="1">IF(ISNA(VLOOKUP(ROW()-5,資表貸,1,FALSE))=TRUE,"",VLOOKUP(ROW()-5,資表貸,11,FALSE))</f>
        <v/>
      </c>
      <c r="I13" s="198" t="str">
        <f t="shared" ca="1" si="2"/>
        <v/>
      </c>
    </row>
    <row r="14" spans="1:15" x14ac:dyDescent="0.4">
      <c r="B14" s="201" t="str">
        <f t="shared" ca="1" si="3"/>
        <v/>
      </c>
      <c r="C14" s="342" t="str">
        <f ca="1">IF(ISNA(VLOOKUP(ROW()-5,資表借,1,FALSE))=TRUE,"",VLOOKUP(ROW()-5,資表借,13,FALSE))</f>
        <v/>
      </c>
      <c r="D14" s="198" t="str">
        <f t="shared" ca="1" si="0"/>
        <v/>
      </c>
      <c r="E14" s="198"/>
      <c r="F14" s="199"/>
      <c r="G14" s="200" t="str">
        <f t="shared" ca="1" si="1"/>
        <v/>
      </c>
      <c r="H14" s="342" t="str">
        <f ca="1">IF(ISNA(VLOOKUP(ROW()-5,資表貸,1,FALSE))=TRUE,"",VLOOKUP(ROW()-5,資表貸,11,FALSE))</f>
        <v/>
      </c>
      <c r="I14" s="198" t="str">
        <f t="shared" ca="1" si="2"/>
        <v/>
      </c>
    </row>
    <row r="15" spans="1:15" x14ac:dyDescent="0.4">
      <c r="B15" s="201" t="str">
        <f t="shared" ca="1" si="3"/>
        <v/>
      </c>
      <c r="C15" s="342" t="str">
        <f ca="1">IF(ISNA(VLOOKUP(ROW()-5,資表借,1,FALSE))=TRUE,"",VLOOKUP(ROW()-5,資表借,13,FALSE))</f>
        <v/>
      </c>
      <c r="D15" s="198" t="str">
        <f t="shared" ca="1" si="0"/>
        <v/>
      </c>
      <c r="E15" s="198"/>
      <c r="F15" s="199"/>
      <c r="G15" s="200" t="str">
        <f t="shared" ca="1" si="1"/>
        <v/>
      </c>
      <c r="H15" s="342" t="str">
        <f ca="1">IF(ISNA(VLOOKUP(ROW()-5,資表貸,1,FALSE))=TRUE,"",VLOOKUP(ROW()-5,資表貸,11,FALSE))</f>
        <v/>
      </c>
      <c r="I15" s="198" t="str">
        <f t="shared" ca="1" si="2"/>
        <v/>
      </c>
    </row>
    <row r="16" spans="1:15" x14ac:dyDescent="0.4">
      <c r="B16" s="201" t="str">
        <f t="shared" ca="1" si="3"/>
        <v/>
      </c>
      <c r="C16" s="342" t="str">
        <f ca="1">IF(ISNA(VLOOKUP(ROW()-5,資表借,1,FALSE))=TRUE,"",VLOOKUP(ROW()-5,資表借,13,FALSE))</f>
        <v/>
      </c>
      <c r="D16" s="198" t="str">
        <f t="shared" ca="1" si="0"/>
        <v/>
      </c>
      <c r="E16" s="198"/>
      <c r="F16" s="199"/>
      <c r="G16" s="200" t="str">
        <f t="shared" ca="1" si="1"/>
        <v/>
      </c>
      <c r="H16" s="342" t="str">
        <f ca="1">IF(ISNA(VLOOKUP(ROW()-5,資表貸,1,FALSE))=TRUE,"",VLOOKUP(ROW()-5,資表貸,11,FALSE))</f>
        <v/>
      </c>
      <c r="I16" s="198" t="str">
        <f t="shared" ca="1" si="2"/>
        <v/>
      </c>
    </row>
    <row r="17" spans="2:9" x14ac:dyDescent="0.4">
      <c r="B17" s="201" t="str">
        <f t="shared" ca="1" si="3"/>
        <v/>
      </c>
      <c r="C17" s="342" t="str">
        <f ca="1">IF(ISNA(VLOOKUP(ROW()-5,資表借,1,FALSE))=TRUE,"",VLOOKUP(ROW()-5,資表借,13,FALSE))</f>
        <v/>
      </c>
      <c r="D17" s="198" t="str">
        <f t="shared" ca="1" si="0"/>
        <v/>
      </c>
      <c r="E17" s="198"/>
      <c r="F17" s="199"/>
      <c r="G17" s="200" t="str">
        <f t="shared" ca="1" si="1"/>
        <v/>
      </c>
      <c r="H17" s="342" t="str">
        <f ca="1">IF(ISNA(VLOOKUP(ROW()-5,資表貸,1,FALSE))=TRUE,"",VLOOKUP(ROW()-5,資表貸,11,FALSE))</f>
        <v/>
      </c>
      <c r="I17" s="198" t="str">
        <f t="shared" ca="1" si="2"/>
        <v/>
      </c>
    </row>
    <row r="18" spans="2:9" x14ac:dyDescent="0.4">
      <c r="B18" s="201" t="str">
        <f t="shared" ca="1" si="3"/>
        <v/>
      </c>
      <c r="C18" s="342" t="str">
        <f ca="1">IF(ISNA(VLOOKUP(ROW()-5,資表借,1,FALSE))=TRUE,"",VLOOKUP(ROW()-5,資表借,13,FALSE))</f>
        <v/>
      </c>
      <c r="D18" s="198" t="str">
        <f t="shared" ca="1" si="0"/>
        <v/>
      </c>
      <c r="E18" s="198"/>
      <c r="F18" s="199"/>
      <c r="G18" s="200" t="str">
        <f t="shared" ca="1" si="1"/>
        <v/>
      </c>
      <c r="H18" s="342" t="str">
        <f ca="1">IF(ISNA(VLOOKUP(ROW()-5,資表貸,1,FALSE))=TRUE,"",VLOOKUP(ROW()-5,資表貸,11,FALSE))</f>
        <v/>
      </c>
      <c r="I18" s="198" t="str">
        <f t="shared" ca="1" si="2"/>
        <v/>
      </c>
    </row>
    <row r="19" spans="2:9" x14ac:dyDescent="0.4">
      <c r="B19" s="201" t="str">
        <f t="shared" ca="1" si="3"/>
        <v/>
      </c>
      <c r="C19" s="342" t="str">
        <f ca="1">IF(ISNA(VLOOKUP(ROW()-5,資表借,1,FALSE))=TRUE,"",VLOOKUP(ROW()-5,資表借,13,FALSE))</f>
        <v/>
      </c>
      <c r="D19" s="198" t="str">
        <f t="shared" ca="1" si="0"/>
        <v/>
      </c>
      <c r="E19" s="198"/>
      <c r="F19" s="199"/>
      <c r="G19" s="200" t="str">
        <f t="shared" ca="1" si="1"/>
        <v/>
      </c>
      <c r="H19" s="342" t="str">
        <f ca="1">IF(ISNA(VLOOKUP(ROW()-5,資表貸,1,FALSE))=TRUE,"",VLOOKUP(ROW()-5,資表貸,11,FALSE))</f>
        <v/>
      </c>
      <c r="I19" s="198" t="str">
        <f t="shared" ca="1" si="2"/>
        <v/>
      </c>
    </row>
    <row r="20" spans="2:9" x14ac:dyDescent="0.4">
      <c r="B20" s="201" t="str">
        <f t="shared" ca="1" si="3"/>
        <v/>
      </c>
      <c r="C20" s="342" t="str">
        <f ca="1">IF(ISNA(VLOOKUP(ROW()-5,資表借,1,FALSE))=TRUE,"",VLOOKUP(ROW()-5,資表借,13,FALSE))</f>
        <v/>
      </c>
      <c r="D20" s="198" t="str">
        <f t="shared" ca="1" si="0"/>
        <v/>
      </c>
      <c r="E20" s="198"/>
      <c r="F20" s="199"/>
      <c r="G20" s="200" t="str">
        <f t="shared" ca="1" si="1"/>
        <v/>
      </c>
      <c r="H20" s="342" t="str">
        <f ca="1">IF(ISNA(VLOOKUP(ROW()-5,資表貸,1,FALSE))=TRUE,"",VLOOKUP(ROW()-5,資表貸,11,FALSE))</f>
        <v/>
      </c>
      <c r="I20" s="198" t="str">
        <f t="shared" ca="1" si="2"/>
        <v/>
      </c>
    </row>
    <row r="21" spans="2:9" x14ac:dyDescent="0.4">
      <c r="B21" s="201" t="str">
        <f t="shared" ca="1" si="3"/>
        <v/>
      </c>
      <c r="C21" s="342" t="str">
        <f ca="1">IF(ISNA(VLOOKUP(ROW()-5,資表借,1,FALSE))=TRUE,"",VLOOKUP(ROW()-5,資表借,13,FALSE))</f>
        <v/>
      </c>
      <c r="D21" s="198" t="str">
        <f t="shared" ca="1" si="0"/>
        <v/>
      </c>
      <c r="E21" s="198"/>
      <c r="F21" s="199"/>
      <c r="G21" s="200" t="str">
        <f t="shared" ca="1" si="1"/>
        <v/>
      </c>
      <c r="H21" s="342" t="str">
        <f ca="1">IF(ISNA(VLOOKUP(ROW()-5,資表貸,1,FALSE))=TRUE,"",VLOOKUP(ROW()-5,資表貸,11,FALSE))</f>
        <v/>
      </c>
      <c r="I21" s="198" t="str">
        <f t="shared" ca="1" si="2"/>
        <v/>
      </c>
    </row>
    <row r="22" spans="2:9" x14ac:dyDescent="0.4">
      <c r="B22" s="201" t="str">
        <f t="shared" ca="1" si="3"/>
        <v/>
      </c>
      <c r="C22" s="342" t="str">
        <f ca="1">IF(ISNA(VLOOKUP(ROW()-5,資表借,1,FALSE))=TRUE,"",VLOOKUP(ROW()-5,資表借,13,FALSE))</f>
        <v/>
      </c>
      <c r="D22" s="198" t="str">
        <f t="shared" ca="1" si="0"/>
        <v/>
      </c>
      <c r="E22" s="198"/>
      <c r="F22" s="199"/>
      <c r="G22" s="200" t="str">
        <f t="shared" ca="1" si="1"/>
        <v/>
      </c>
      <c r="H22" s="342" t="str">
        <f ca="1">IF(ISNA(VLOOKUP(ROW()-5,資表貸,1,FALSE))=TRUE,"",VLOOKUP(ROW()-5,資表貸,11,FALSE))</f>
        <v/>
      </c>
      <c r="I22" s="198" t="str">
        <f t="shared" ca="1" si="2"/>
        <v/>
      </c>
    </row>
    <row r="23" spans="2:9" x14ac:dyDescent="0.4">
      <c r="B23" s="201" t="str">
        <f t="shared" ca="1" si="3"/>
        <v/>
      </c>
      <c r="C23" s="342" t="str">
        <f ca="1">IF(ISNA(VLOOKUP(ROW()-5,資表借,1,FALSE))=TRUE,"",VLOOKUP(ROW()-5,資表借,13,FALSE))</f>
        <v/>
      </c>
      <c r="D23" s="198" t="str">
        <f t="shared" ca="1" si="0"/>
        <v/>
      </c>
      <c r="E23" s="198"/>
      <c r="F23" s="199"/>
      <c r="G23" s="200" t="str">
        <f t="shared" ca="1" si="1"/>
        <v/>
      </c>
      <c r="H23" s="342" t="str">
        <f ca="1">IF(ISNA(VLOOKUP(ROW()-5,資表貸,1,FALSE))=TRUE,"",VLOOKUP(ROW()-5,資表貸,11,FALSE))</f>
        <v/>
      </c>
      <c r="I23" s="198" t="str">
        <f t="shared" ca="1" si="2"/>
        <v/>
      </c>
    </row>
    <row r="24" spans="2:9" x14ac:dyDescent="0.4">
      <c r="B24" s="201" t="str">
        <f t="shared" ca="1" si="3"/>
        <v/>
      </c>
      <c r="C24" s="342" t="str">
        <f ca="1">IF(ISNA(VLOOKUP(ROW()-5,資表借,1,FALSE))=TRUE,"",VLOOKUP(ROW()-5,資表借,13,FALSE))</f>
        <v/>
      </c>
      <c r="D24" s="198" t="str">
        <f t="shared" ca="1" si="0"/>
        <v/>
      </c>
      <c r="E24" s="198"/>
      <c r="F24" s="199"/>
      <c r="G24" s="200" t="str">
        <f t="shared" ca="1" si="1"/>
        <v/>
      </c>
      <c r="H24" s="342" t="str">
        <f ca="1">IF(ISNA(VLOOKUP(ROW()-5,資表貸,1,FALSE))=TRUE,"",VLOOKUP(ROW()-5,資表貸,11,FALSE))</f>
        <v/>
      </c>
      <c r="I24" s="198" t="str">
        <f t="shared" ca="1" si="2"/>
        <v/>
      </c>
    </row>
    <row r="25" spans="2:9" x14ac:dyDescent="0.4">
      <c r="B25" s="201" t="str">
        <f t="shared" ca="1" si="3"/>
        <v/>
      </c>
      <c r="C25" s="342" t="str">
        <f ca="1">IF(ISNA(VLOOKUP(ROW()-5,資表借,1,FALSE))=TRUE,"",VLOOKUP(ROW()-5,資表借,13,FALSE))</f>
        <v/>
      </c>
      <c r="D25" s="198" t="str">
        <f t="shared" ca="1" si="0"/>
        <v/>
      </c>
      <c r="E25" s="198"/>
      <c r="F25" s="199"/>
      <c r="G25" s="200" t="str">
        <f t="shared" ca="1" si="1"/>
        <v/>
      </c>
      <c r="H25" s="342" t="str">
        <f ca="1">IF(ISNA(VLOOKUP(ROW()-5,資表貸,1,FALSE))=TRUE,"",VLOOKUP(ROW()-5,資表貸,11,FALSE))</f>
        <v/>
      </c>
      <c r="I25" s="198" t="str">
        <f t="shared" ca="1" si="2"/>
        <v/>
      </c>
    </row>
    <row r="26" spans="2:9" x14ac:dyDescent="0.4">
      <c r="B26" s="201" t="str">
        <f t="shared" ca="1" si="3"/>
        <v/>
      </c>
      <c r="C26" s="342" t="str">
        <f ca="1">IF(ISNA(VLOOKUP(ROW()-5,資表借,1,FALSE))=TRUE,"",VLOOKUP(ROW()-5,資表借,13,FALSE))</f>
        <v/>
      </c>
      <c r="D26" s="198" t="str">
        <f t="shared" ca="1" si="0"/>
        <v/>
      </c>
      <c r="E26" s="198"/>
      <c r="F26" s="199"/>
      <c r="G26" s="200" t="str">
        <f t="shared" ca="1" si="1"/>
        <v/>
      </c>
      <c r="H26" s="342" t="str">
        <f ca="1">IF(ISNA(VLOOKUP(ROW()-5,資表貸,1,FALSE))=TRUE,"",VLOOKUP(ROW()-5,資表貸,11,FALSE))</f>
        <v/>
      </c>
      <c r="I26" s="198" t="str">
        <f t="shared" ca="1" si="2"/>
        <v/>
      </c>
    </row>
    <row r="27" spans="2:9" x14ac:dyDescent="0.4">
      <c r="B27" s="201" t="str">
        <f t="shared" ca="1" si="3"/>
        <v/>
      </c>
      <c r="C27" s="342" t="str">
        <f ca="1">IF(ISNA(VLOOKUP(ROW()-5,資表借,1,FALSE))=TRUE,"",VLOOKUP(ROW()-5,資表借,13,FALSE))</f>
        <v/>
      </c>
      <c r="D27" s="198" t="str">
        <f t="shared" ca="1" si="0"/>
        <v/>
      </c>
      <c r="E27" s="198"/>
      <c r="F27" s="199"/>
      <c r="G27" s="200" t="str">
        <f t="shared" ca="1" si="1"/>
        <v/>
      </c>
      <c r="H27" s="342" t="str">
        <f ca="1">IF(ISNA(VLOOKUP(ROW()-5,資表貸,1,FALSE))=TRUE,"",VLOOKUP(ROW()-5,資表貸,11,FALSE))</f>
        <v/>
      </c>
      <c r="I27" s="198" t="str">
        <f t="shared" ca="1" si="2"/>
        <v/>
      </c>
    </row>
    <row r="28" spans="2:9" x14ac:dyDescent="0.4">
      <c r="B28" s="201" t="str">
        <f t="shared" ca="1" si="3"/>
        <v/>
      </c>
      <c r="C28" s="342" t="str">
        <f ca="1">IF(ISNA(VLOOKUP(ROW()-5,資表借,1,FALSE))=TRUE,"",VLOOKUP(ROW()-5,資表借,13,FALSE))</f>
        <v/>
      </c>
      <c r="D28" s="198" t="str">
        <f t="shared" ca="1" si="0"/>
        <v/>
      </c>
      <c r="E28" s="198"/>
      <c r="F28" s="199"/>
      <c r="G28" s="200" t="str">
        <f t="shared" ca="1" si="1"/>
        <v/>
      </c>
      <c r="H28" s="342" t="str">
        <f ca="1">IF(ISNA(VLOOKUP(ROW()-5,資表貸,1,FALSE))=TRUE,"",VLOOKUP(ROW()-5,資表貸,11,FALSE))</f>
        <v/>
      </c>
      <c r="I28" s="198" t="str">
        <f t="shared" ca="1" si="2"/>
        <v/>
      </c>
    </row>
    <row r="29" spans="2:9" x14ac:dyDescent="0.4">
      <c r="B29" s="201" t="str">
        <f t="shared" ca="1" si="3"/>
        <v/>
      </c>
      <c r="C29" s="342" t="str">
        <f ca="1">IF(ISNA(VLOOKUP(ROW()-5,資表借,1,FALSE))=TRUE,"",VLOOKUP(ROW()-5,資表借,13,FALSE))</f>
        <v/>
      </c>
      <c r="D29" s="198" t="str">
        <f t="shared" ca="1" si="0"/>
        <v/>
      </c>
      <c r="E29" s="198"/>
      <c r="F29" s="199"/>
      <c r="G29" s="200" t="str">
        <f t="shared" ca="1" si="1"/>
        <v/>
      </c>
      <c r="H29" s="342" t="str">
        <f ca="1">IF(ISNA(VLOOKUP(ROW()-5,資表貸,1,FALSE))=TRUE,"",VLOOKUP(ROW()-5,資表貸,11,FALSE))</f>
        <v/>
      </c>
      <c r="I29" s="198" t="str">
        <f t="shared" ca="1" si="2"/>
        <v/>
      </c>
    </row>
    <row r="30" spans="2:9" x14ac:dyDescent="0.4">
      <c r="B30" s="201" t="str">
        <f t="shared" ca="1" si="3"/>
        <v/>
      </c>
      <c r="C30" s="342" t="str">
        <f ca="1">IF(ISNA(VLOOKUP(ROW()-5,資表借,1,FALSE))=TRUE,"",VLOOKUP(ROW()-5,資表借,13,FALSE))</f>
        <v/>
      </c>
      <c r="D30" s="198" t="str">
        <f t="shared" ca="1" si="0"/>
        <v/>
      </c>
      <c r="E30" s="198"/>
      <c r="F30" s="199"/>
      <c r="G30" s="200" t="str">
        <f t="shared" ca="1" si="1"/>
        <v/>
      </c>
      <c r="H30" s="342" t="str">
        <f ca="1">IF(ISNA(VLOOKUP(ROW()-5,資表貸,1,FALSE))=TRUE,"",VLOOKUP(ROW()-5,資表貸,11,FALSE))</f>
        <v/>
      </c>
      <c r="I30" s="198" t="str">
        <f t="shared" ca="1" si="2"/>
        <v/>
      </c>
    </row>
    <row r="31" spans="2:9" x14ac:dyDescent="0.4">
      <c r="B31" s="201" t="str">
        <f t="shared" ca="1" si="3"/>
        <v/>
      </c>
      <c r="C31" s="342" t="str">
        <f ca="1">IF(ISNA(VLOOKUP(ROW()-5,資表借,1,FALSE))=TRUE,"",VLOOKUP(ROW()-5,資表借,13,FALSE))</f>
        <v/>
      </c>
      <c r="D31" s="198" t="str">
        <f t="shared" ca="1" si="0"/>
        <v/>
      </c>
      <c r="E31" s="198"/>
      <c r="F31" s="199"/>
      <c r="G31" s="200" t="str">
        <f t="shared" ca="1" si="1"/>
        <v/>
      </c>
      <c r="H31" s="342" t="str">
        <f ca="1">IF(ISNA(VLOOKUP(ROW()-5,資表貸,1,FALSE))=TRUE,"",VLOOKUP(ROW()-5,資表貸,11,FALSE))</f>
        <v/>
      </c>
      <c r="I31" s="198" t="str">
        <f t="shared" ca="1" si="2"/>
        <v/>
      </c>
    </row>
    <row r="32" spans="2:9" x14ac:dyDescent="0.4">
      <c r="B32" s="201" t="str">
        <f t="shared" ca="1" si="3"/>
        <v/>
      </c>
      <c r="C32" s="342" t="str">
        <f ca="1">IF(ISNA(VLOOKUP(ROW()-5,資表借,1,FALSE))=TRUE,"",VLOOKUP(ROW()-5,資表借,13,FALSE))</f>
        <v/>
      </c>
      <c r="D32" s="198" t="str">
        <f t="shared" ca="1" si="0"/>
        <v/>
      </c>
      <c r="E32" s="198"/>
      <c r="F32" s="199"/>
      <c r="G32" s="200" t="str">
        <f t="shared" ca="1" si="1"/>
        <v/>
      </c>
      <c r="H32" s="342" t="str">
        <f ca="1">IF(ISNA(VLOOKUP(ROW()-5,資表貸,1,FALSE))=TRUE,"",VLOOKUP(ROW()-5,資表貸,11,FALSE))</f>
        <v/>
      </c>
      <c r="I32" s="198" t="str">
        <f t="shared" ca="1" si="2"/>
        <v/>
      </c>
    </row>
    <row r="33" spans="2:9" x14ac:dyDescent="0.4">
      <c r="B33" s="201" t="str">
        <f t="shared" ca="1" si="3"/>
        <v/>
      </c>
      <c r="C33" s="342" t="str">
        <f ca="1">IF(ISNA(VLOOKUP(ROW()-5,資表借,1,FALSE))=TRUE,"",VLOOKUP(ROW()-5,資表借,13,FALSE))</f>
        <v/>
      </c>
      <c r="D33" s="198" t="str">
        <f t="shared" ca="1" si="0"/>
        <v/>
      </c>
      <c r="E33" s="198"/>
      <c r="F33" s="199"/>
      <c r="G33" s="200" t="str">
        <f t="shared" ca="1" si="1"/>
        <v/>
      </c>
      <c r="H33" s="342" t="str">
        <f ca="1">IF(ISNA(VLOOKUP(ROW()-5,資表貸,1,FALSE))=TRUE,"",VLOOKUP(ROW()-5,資表貸,11,FALSE))</f>
        <v/>
      </c>
      <c r="I33" s="198" t="str">
        <f t="shared" ca="1" si="2"/>
        <v/>
      </c>
    </row>
    <row r="34" spans="2:9" x14ac:dyDescent="0.4">
      <c r="B34" s="201" t="str">
        <f t="shared" ca="1" si="3"/>
        <v/>
      </c>
      <c r="C34" s="342" t="str">
        <f ca="1">IF(ISNA(VLOOKUP(ROW()-5,資表借,1,FALSE))=TRUE,"",VLOOKUP(ROW()-5,資表借,13,FALSE))</f>
        <v/>
      </c>
      <c r="D34" s="198" t="str">
        <f t="shared" ca="1" si="0"/>
        <v/>
      </c>
      <c r="E34" s="198"/>
      <c r="F34" s="199"/>
      <c r="G34" s="200" t="str">
        <f t="shared" ca="1" si="1"/>
        <v/>
      </c>
      <c r="H34" s="342" t="str">
        <f ca="1">IF(ISNA(VLOOKUP(ROW()-5,資表貸,1,FALSE))=TRUE,"",VLOOKUP(ROW()-5,資表貸,11,FALSE))</f>
        <v/>
      </c>
      <c r="I34" s="198" t="str">
        <f t="shared" ca="1" si="2"/>
        <v/>
      </c>
    </row>
    <row r="35" spans="2:9" x14ac:dyDescent="0.4">
      <c r="B35" s="201" t="str">
        <f t="shared" ca="1" si="3"/>
        <v/>
      </c>
      <c r="C35" s="342" t="str">
        <f ca="1">IF(ISNA(VLOOKUP(ROW()-5,資表借,1,FALSE))=TRUE,"",VLOOKUP(ROW()-5,資表借,13,FALSE))</f>
        <v/>
      </c>
      <c r="D35" s="198" t="str">
        <f t="shared" ca="1" si="0"/>
        <v/>
      </c>
      <c r="E35" s="198"/>
      <c r="F35" s="199"/>
      <c r="G35" s="200" t="str">
        <f t="shared" ca="1" si="1"/>
        <v/>
      </c>
      <c r="H35" s="342" t="str">
        <f ca="1">IF(ISNA(VLOOKUP(ROW()-5,資表貸,1,FALSE))=TRUE,"",VLOOKUP(ROW()-5,資表貸,11,FALSE))</f>
        <v/>
      </c>
      <c r="I35" s="198" t="str">
        <f t="shared" ca="1" si="2"/>
        <v/>
      </c>
    </row>
    <row r="36" spans="2:9" x14ac:dyDescent="0.4">
      <c r="B36" s="201" t="str">
        <f t="shared" ca="1" si="3"/>
        <v/>
      </c>
      <c r="C36" s="342" t="str">
        <f ca="1">IF(ISNA(VLOOKUP(ROW()-5,資表借,1,FALSE))=TRUE,"",VLOOKUP(ROW()-5,資表借,13,FALSE))</f>
        <v/>
      </c>
      <c r="D36" s="198" t="str">
        <f t="shared" ca="1" si="0"/>
        <v/>
      </c>
      <c r="E36" s="198"/>
      <c r="F36" s="199"/>
      <c r="G36" s="200" t="str">
        <f t="shared" ca="1" si="1"/>
        <v/>
      </c>
      <c r="H36" s="342" t="str">
        <f ca="1">IF(ISNA(VLOOKUP(ROW()-5,資表貸,1,FALSE))=TRUE,"",VLOOKUP(ROW()-5,資表貸,11,FALSE))</f>
        <v/>
      </c>
      <c r="I36" s="198" t="str">
        <f t="shared" ca="1" si="2"/>
        <v/>
      </c>
    </row>
    <row r="37" spans="2:9" x14ac:dyDescent="0.4">
      <c r="B37" s="201" t="str">
        <f t="shared" ca="1" si="3"/>
        <v/>
      </c>
      <c r="C37" s="342" t="str">
        <f ca="1">IF(ISNA(VLOOKUP(ROW()-5,資表借,1,FALSE))=TRUE,"",VLOOKUP(ROW()-5,資表借,13,FALSE))</f>
        <v/>
      </c>
      <c r="D37" s="198" t="str">
        <f t="shared" ca="1" si="0"/>
        <v/>
      </c>
      <c r="E37" s="198"/>
      <c r="F37" s="199"/>
      <c r="G37" s="200" t="str">
        <f t="shared" ca="1" si="1"/>
        <v/>
      </c>
      <c r="H37" s="342" t="str">
        <f ca="1">IF(ISNA(VLOOKUP(ROW()-5,資表貸,1,FALSE))=TRUE,"",VLOOKUP(ROW()-5,資表貸,11,FALSE))</f>
        <v/>
      </c>
      <c r="I37" s="198" t="str">
        <f t="shared" ca="1" si="2"/>
        <v/>
      </c>
    </row>
    <row r="38" spans="2:9" x14ac:dyDescent="0.4">
      <c r="B38" s="201" t="str">
        <f t="shared" ca="1" si="3"/>
        <v/>
      </c>
      <c r="C38" s="342" t="str">
        <f ca="1">IF(ISNA(VLOOKUP(ROW()-5,資表借,1,FALSE))=TRUE,"",VLOOKUP(ROW()-5,資表借,13,FALSE))</f>
        <v/>
      </c>
      <c r="D38" s="198" t="str">
        <f t="shared" ca="1" si="0"/>
        <v/>
      </c>
      <c r="E38" s="198"/>
      <c r="F38" s="199"/>
      <c r="G38" s="200" t="str">
        <f t="shared" ca="1" si="1"/>
        <v/>
      </c>
      <c r="H38" s="342" t="str">
        <f ca="1">IF(ISNA(VLOOKUP(ROW()-5,資表貸,1,FALSE))=TRUE,"",VLOOKUP(ROW()-5,資表貸,11,FALSE))</f>
        <v/>
      </c>
      <c r="I38" s="198" t="str">
        <f t="shared" ca="1" si="2"/>
        <v/>
      </c>
    </row>
    <row r="39" spans="2:9" x14ac:dyDescent="0.4">
      <c r="B39" s="201" t="str">
        <f t="shared" ca="1" si="3"/>
        <v/>
      </c>
      <c r="C39" s="342" t="str">
        <f ca="1">IF(ISNA(VLOOKUP(ROW()-5,資表借,1,FALSE))=TRUE,"",VLOOKUP(ROW()-5,資表借,13,FALSE))</f>
        <v/>
      </c>
      <c r="D39" s="198" t="str">
        <f t="shared" ca="1" si="0"/>
        <v/>
      </c>
      <c r="E39" s="198"/>
      <c r="F39" s="199"/>
      <c r="G39" s="200" t="str">
        <f t="shared" ca="1" si="1"/>
        <v/>
      </c>
      <c r="H39" s="342" t="str">
        <f ca="1">IF(ISNA(VLOOKUP(ROW()-5,資表貸,1,FALSE))=TRUE,"",VLOOKUP(ROW()-5,資表貸,11,FALSE))</f>
        <v/>
      </c>
      <c r="I39" s="198" t="str">
        <f t="shared" ca="1" si="2"/>
        <v/>
      </c>
    </row>
    <row r="40" spans="2:9" x14ac:dyDescent="0.4">
      <c r="B40" s="201" t="str">
        <f t="shared" ca="1" si="3"/>
        <v/>
      </c>
      <c r="C40" s="342" t="str">
        <f ca="1">IF(ISNA(VLOOKUP(ROW()-5,資表借,1,FALSE))=TRUE,"",VLOOKUP(ROW()-5,資表借,13,FALSE))</f>
        <v/>
      </c>
      <c r="D40" s="198" t="str">
        <f t="shared" ca="1" si="0"/>
        <v/>
      </c>
      <c r="E40" s="198"/>
      <c r="F40" s="199"/>
      <c r="G40" s="200" t="str">
        <f t="shared" ca="1" si="1"/>
        <v/>
      </c>
      <c r="H40" s="342" t="str">
        <f ca="1">IF(ISNA(VLOOKUP(ROW()-5,資表貸,1,FALSE))=TRUE,"",VLOOKUP(ROW()-5,資表貸,11,FALSE))</f>
        <v/>
      </c>
      <c r="I40" s="198" t="str">
        <f t="shared" ca="1" si="2"/>
        <v/>
      </c>
    </row>
    <row r="41" spans="2:9" x14ac:dyDescent="0.4">
      <c r="B41" s="201" t="str">
        <f t="shared" ca="1" si="3"/>
        <v/>
      </c>
      <c r="C41" s="342" t="str">
        <f ca="1">IF(ISNA(VLOOKUP(ROW()-5,資表借,1,FALSE))=TRUE,"",VLOOKUP(ROW()-5,資表借,13,FALSE))</f>
        <v/>
      </c>
      <c r="D41" s="198" t="str">
        <f t="shared" ca="1" si="0"/>
        <v/>
      </c>
      <c r="E41" s="198"/>
      <c r="F41" s="199"/>
      <c r="G41" s="200" t="str">
        <f t="shared" ca="1" si="1"/>
        <v/>
      </c>
      <c r="H41" s="342" t="str">
        <f ca="1">IF(ISNA(VLOOKUP(ROW()-5,資表貸,1,FALSE))=TRUE,"",VLOOKUP(ROW()-5,資表貸,11,FALSE))</f>
        <v/>
      </c>
      <c r="I41" s="198" t="str">
        <f t="shared" ca="1" si="2"/>
        <v/>
      </c>
    </row>
    <row r="42" spans="2:9" x14ac:dyDescent="0.4">
      <c r="B42" s="201" t="str">
        <f t="shared" ca="1" si="3"/>
        <v/>
      </c>
      <c r="C42" s="342" t="str">
        <f ca="1">IF(ISNA(VLOOKUP(ROW()-5,資表借,1,FALSE))=TRUE,"",VLOOKUP(ROW()-5,資表借,13,FALSE))</f>
        <v/>
      </c>
      <c r="D42" s="198" t="str">
        <f t="shared" ca="1" si="0"/>
        <v/>
      </c>
      <c r="E42" s="198"/>
      <c r="F42" s="199"/>
      <c r="G42" s="200" t="str">
        <f t="shared" ca="1" si="1"/>
        <v/>
      </c>
      <c r="H42" s="342" t="str">
        <f ca="1">IF(ISNA(VLOOKUP(ROW()-5,資表貸,1,FALSE))=TRUE,"",VLOOKUP(ROW()-5,資表貸,11,FALSE))</f>
        <v/>
      </c>
      <c r="I42" s="198" t="str">
        <f t="shared" ca="1" si="2"/>
        <v/>
      </c>
    </row>
    <row r="43" spans="2:9" x14ac:dyDescent="0.4">
      <c r="B43" s="201" t="str">
        <f t="shared" ca="1" si="3"/>
        <v/>
      </c>
      <c r="C43" s="342" t="str">
        <f ca="1">IF(ISNA(VLOOKUP(ROW()-5,資表借,1,FALSE))=TRUE,"",VLOOKUP(ROW()-5,資表借,13,FALSE))</f>
        <v/>
      </c>
      <c r="D43" s="198" t="str">
        <f t="shared" ca="1" si="0"/>
        <v/>
      </c>
      <c r="E43" s="198"/>
      <c r="F43" s="199"/>
      <c r="G43" s="200" t="str">
        <f t="shared" ca="1" si="1"/>
        <v/>
      </c>
      <c r="H43" s="342" t="str">
        <f ca="1">IF(ISNA(VLOOKUP(ROW()-5,資表貸,1,FALSE))=TRUE,"",VLOOKUP(ROW()-5,資表貸,11,FALSE))</f>
        <v/>
      </c>
      <c r="I43" s="198" t="str">
        <f t="shared" ca="1" si="2"/>
        <v/>
      </c>
    </row>
    <row r="44" spans="2:9" x14ac:dyDescent="0.4">
      <c r="B44" s="201" t="str">
        <f t="shared" ca="1" si="3"/>
        <v/>
      </c>
      <c r="C44" s="342" t="str">
        <f ca="1">IF(ISNA(VLOOKUP(ROW()-5,資表借,1,FALSE))=TRUE,"",VLOOKUP(ROW()-5,資表借,13,FALSE))</f>
        <v/>
      </c>
      <c r="D44" s="198" t="str">
        <f t="shared" ca="1" si="0"/>
        <v/>
      </c>
      <c r="E44" s="198"/>
      <c r="F44" s="199"/>
      <c r="G44" s="200" t="str">
        <f t="shared" ca="1" si="1"/>
        <v/>
      </c>
      <c r="H44" s="342" t="str">
        <f ca="1">IF(ISNA(VLOOKUP(ROW()-5,資表貸,1,FALSE))=TRUE,"",VLOOKUP(ROW()-5,資表貸,11,FALSE))</f>
        <v/>
      </c>
      <c r="I44" s="198" t="str">
        <f t="shared" ca="1" si="2"/>
        <v/>
      </c>
    </row>
    <row r="45" spans="2:9" x14ac:dyDescent="0.4">
      <c r="B45" s="201" t="str">
        <f t="shared" ca="1" si="3"/>
        <v/>
      </c>
      <c r="C45" s="342" t="str">
        <f ca="1">IF(ISNA(VLOOKUP(ROW()-5,資表借,1,FALSE))=TRUE,"",VLOOKUP(ROW()-5,資表借,13,FALSE))</f>
        <v/>
      </c>
      <c r="D45" s="198" t="str">
        <f t="shared" ca="1" si="0"/>
        <v/>
      </c>
      <c r="E45" s="198"/>
      <c r="F45" s="199"/>
      <c r="G45" s="200" t="str">
        <f t="shared" ca="1" si="1"/>
        <v/>
      </c>
      <c r="H45" s="342" t="str">
        <f ca="1">IF(ISNA(VLOOKUP(ROW()-5,資表貸,1,FALSE))=TRUE,"",VLOOKUP(ROW()-5,資表貸,11,FALSE))</f>
        <v/>
      </c>
      <c r="I45" s="198" t="str">
        <f t="shared" ca="1" si="2"/>
        <v/>
      </c>
    </row>
    <row r="46" spans="2:9" x14ac:dyDescent="0.4">
      <c r="B46" s="201" t="str">
        <f t="shared" ca="1" si="3"/>
        <v/>
      </c>
      <c r="C46" s="342" t="str">
        <f ca="1">IF(ISNA(VLOOKUP(ROW()-5,資表借,1,FALSE))=TRUE,"",VLOOKUP(ROW()-5,資表借,13,FALSE))</f>
        <v/>
      </c>
      <c r="D46" s="198" t="str">
        <f t="shared" ca="1" si="0"/>
        <v/>
      </c>
      <c r="E46" s="198"/>
      <c r="F46" s="199"/>
      <c r="G46" s="200" t="str">
        <f t="shared" ca="1" si="1"/>
        <v/>
      </c>
      <c r="H46" s="342" t="str">
        <f ca="1">IF(ISNA(VLOOKUP(ROW()-5,資表貸,1,FALSE))=TRUE,"",VLOOKUP(ROW()-5,資表貸,11,FALSE))</f>
        <v/>
      </c>
      <c r="I46" s="198" t="str">
        <f t="shared" ca="1" si="2"/>
        <v/>
      </c>
    </row>
    <row r="47" spans="2:9" x14ac:dyDescent="0.4">
      <c r="B47" s="201" t="str">
        <f t="shared" ca="1" si="3"/>
        <v/>
      </c>
      <c r="C47" s="342" t="str">
        <f ca="1">IF(ISNA(VLOOKUP(ROW()-5,資表借,1,FALSE))=TRUE,"",VLOOKUP(ROW()-5,資表借,13,FALSE))</f>
        <v/>
      </c>
      <c r="D47" s="198" t="str">
        <f t="shared" ca="1" si="0"/>
        <v/>
      </c>
      <c r="E47" s="198"/>
      <c r="F47" s="199"/>
      <c r="G47" s="200" t="str">
        <f t="shared" ca="1" si="1"/>
        <v/>
      </c>
      <c r="H47" s="342" t="str">
        <f ca="1">IF(ISNA(VLOOKUP(ROW()-5,資表貸,1,FALSE))=TRUE,"",VLOOKUP(ROW()-5,資表貸,11,FALSE))</f>
        <v/>
      </c>
      <c r="I47" s="198" t="str">
        <f t="shared" ca="1" si="2"/>
        <v/>
      </c>
    </row>
    <row r="48" spans="2:9" x14ac:dyDescent="0.4">
      <c r="B48" s="201" t="str">
        <f t="shared" ca="1" si="3"/>
        <v/>
      </c>
      <c r="C48" s="342" t="str">
        <f ca="1">IF(ISNA(VLOOKUP(ROW()-5,資表借,1,FALSE))=TRUE,"",VLOOKUP(ROW()-5,資表借,13,FALSE))</f>
        <v/>
      </c>
      <c r="D48" s="198" t="str">
        <f t="shared" ca="1" si="0"/>
        <v/>
      </c>
      <c r="E48" s="198"/>
      <c r="F48" s="199"/>
      <c r="G48" s="200" t="str">
        <f t="shared" ca="1" si="1"/>
        <v/>
      </c>
      <c r="H48" s="342" t="str">
        <f ca="1">IF(ISNA(VLOOKUP(ROW()-5,資表貸,1,FALSE))=TRUE,"",VLOOKUP(ROW()-5,資表貸,11,FALSE))</f>
        <v/>
      </c>
      <c r="I48" s="198" t="str">
        <f t="shared" ca="1" si="2"/>
        <v/>
      </c>
    </row>
    <row r="49" spans="2:9" x14ac:dyDescent="0.4">
      <c r="B49" s="201" t="str">
        <f t="shared" ca="1" si="3"/>
        <v/>
      </c>
      <c r="C49" s="342" t="str">
        <f ca="1">IF(ISNA(VLOOKUP(ROW()-5,資表借,1,FALSE))=TRUE,"",VLOOKUP(ROW()-5,資表借,13,FALSE))</f>
        <v/>
      </c>
      <c r="D49" s="198" t="str">
        <f t="shared" ca="1" si="0"/>
        <v/>
      </c>
      <c r="E49" s="198"/>
      <c r="F49" s="199"/>
      <c r="G49" s="200" t="str">
        <f t="shared" ca="1" si="1"/>
        <v/>
      </c>
      <c r="H49" s="342" t="str">
        <f ca="1">IF(ISNA(VLOOKUP(ROW()-5,資表貸,1,FALSE))=TRUE,"",VLOOKUP(ROW()-5,資表貸,11,FALSE))</f>
        <v/>
      </c>
      <c r="I49" s="198" t="str">
        <f t="shared" ca="1" si="2"/>
        <v/>
      </c>
    </row>
    <row r="50" spans="2:9" x14ac:dyDescent="0.4">
      <c r="B50" s="201" t="str">
        <f t="shared" ca="1" si="3"/>
        <v/>
      </c>
      <c r="C50" s="342" t="str">
        <f ca="1">IF(ISNA(VLOOKUP(ROW()-5,資表借,1,FALSE))=TRUE,"",VLOOKUP(ROW()-5,資表借,13,FALSE))</f>
        <v/>
      </c>
      <c r="D50" s="198" t="str">
        <f t="shared" ca="1" si="0"/>
        <v/>
      </c>
      <c r="E50" s="198"/>
      <c r="F50" s="199"/>
      <c r="G50" s="200" t="str">
        <f t="shared" ca="1" si="1"/>
        <v/>
      </c>
      <c r="H50" s="342" t="str">
        <f ca="1">IF(ISNA(VLOOKUP(ROW()-5,資表貸,1,FALSE))=TRUE,"",VLOOKUP(ROW()-5,資表貸,11,FALSE))</f>
        <v/>
      </c>
      <c r="I50" s="198" t="str">
        <f t="shared" ca="1" si="2"/>
        <v/>
      </c>
    </row>
    <row r="51" spans="2:9" x14ac:dyDescent="0.4">
      <c r="B51" s="201" t="str">
        <f t="shared" ca="1" si="3"/>
        <v/>
      </c>
      <c r="C51" s="342" t="str">
        <f ca="1">IF(ISNA(VLOOKUP(ROW()-5,資表借,1,FALSE))=TRUE,"",VLOOKUP(ROW()-5,資表借,13,FALSE))</f>
        <v/>
      </c>
      <c r="D51" s="198" t="str">
        <f t="shared" ca="1" si="0"/>
        <v/>
      </c>
      <c r="E51" s="198"/>
      <c r="F51" s="199"/>
      <c r="G51" s="200" t="str">
        <f t="shared" ca="1" si="1"/>
        <v/>
      </c>
      <c r="H51" s="342" t="str">
        <f ca="1">IF(ISNA(VLOOKUP(ROW()-5,資表貸,1,FALSE))=TRUE,"",VLOOKUP(ROW()-5,資表貸,11,FALSE))</f>
        <v/>
      </c>
      <c r="I51" s="198" t="str">
        <f t="shared" ca="1" si="2"/>
        <v/>
      </c>
    </row>
    <row r="52" spans="2:9" x14ac:dyDescent="0.4">
      <c r="B52" s="201" t="str">
        <f t="shared" ca="1" si="3"/>
        <v/>
      </c>
      <c r="C52" s="342" t="str">
        <f ca="1">IF(ISNA(VLOOKUP(ROW()-5,資表借,1,FALSE))=TRUE,"",VLOOKUP(ROW()-5,資表借,13,FALSE))</f>
        <v/>
      </c>
      <c r="D52" s="198" t="str">
        <f t="shared" ca="1" si="0"/>
        <v/>
      </c>
      <c r="E52" s="198"/>
      <c r="F52" s="199"/>
      <c r="G52" s="200" t="str">
        <f t="shared" ca="1" si="1"/>
        <v/>
      </c>
      <c r="H52" s="342" t="str">
        <f ca="1">IF(ISNA(VLOOKUP(ROW()-5,資表貸,1,FALSE))=TRUE,"",VLOOKUP(ROW()-5,資表貸,11,FALSE))</f>
        <v/>
      </c>
      <c r="I52" s="198" t="str">
        <f t="shared" ca="1" si="2"/>
        <v/>
      </c>
    </row>
    <row r="53" spans="2:9" x14ac:dyDescent="0.4">
      <c r="B53" s="201" t="str">
        <f t="shared" ca="1" si="3"/>
        <v/>
      </c>
      <c r="C53" s="342" t="str">
        <f ca="1">IF(ISNA(VLOOKUP(ROW()-5,資表借,1,FALSE))=TRUE,"",VLOOKUP(ROW()-5,資表借,13,FALSE))</f>
        <v/>
      </c>
      <c r="D53" s="198" t="str">
        <f t="shared" ca="1" si="0"/>
        <v/>
      </c>
      <c r="E53" s="198"/>
      <c r="F53" s="199"/>
      <c r="G53" s="200" t="str">
        <f t="shared" ca="1" si="1"/>
        <v/>
      </c>
      <c r="H53" s="342" t="str">
        <f ca="1">IF(ISNA(VLOOKUP(ROW()-5,資表貸,1,FALSE))=TRUE,"",VLOOKUP(ROW()-5,資表貸,11,FALSE))</f>
        <v/>
      </c>
      <c r="I53" s="198" t="str">
        <f t="shared" ca="1" si="2"/>
        <v/>
      </c>
    </row>
    <row r="54" spans="2:9" x14ac:dyDescent="0.4">
      <c r="B54" s="201" t="str">
        <f t="shared" ca="1" si="3"/>
        <v/>
      </c>
      <c r="C54" s="342" t="str">
        <f ca="1">IF(ISNA(VLOOKUP(ROW()-5,資表借,1,FALSE))=TRUE,"",VLOOKUP(ROW()-5,資表借,13,FALSE))</f>
        <v/>
      </c>
      <c r="D54" s="198" t="str">
        <f t="shared" ca="1" si="0"/>
        <v/>
      </c>
      <c r="E54" s="198"/>
      <c r="F54" s="199"/>
      <c r="G54" s="200" t="str">
        <f t="shared" ca="1" si="1"/>
        <v/>
      </c>
      <c r="H54" s="342" t="str">
        <f ca="1">IF(ISNA(VLOOKUP(ROW()-5,資表貸,1,FALSE))=TRUE,"",VLOOKUP(ROW()-5,資表貸,11,FALSE))</f>
        <v/>
      </c>
      <c r="I54" s="198" t="str">
        <f t="shared" ca="1" si="2"/>
        <v/>
      </c>
    </row>
    <row r="55" spans="2:9" x14ac:dyDescent="0.4">
      <c r="B55" s="201" t="str">
        <f t="shared" ca="1" si="3"/>
        <v/>
      </c>
      <c r="C55" s="342" t="str">
        <f ca="1">IF(ISNA(VLOOKUP(ROW()-5,資表借,1,FALSE))=TRUE,"",VLOOKUP(ROW()-5,資表借,13,FALSE))</f>
        <v/>
      </c>
      <c r="D55" s="198" t="str">
        <f t="shared" ca="1" si="0"/>
        <v/>
      </c>
      <c r="E55" s="198"/>
      <c r="F55" s="199"/>
      <c r="G55" s="200" t="str">
        <f t="shared" ca="1" si="1"/>
        <v/>
      </c>
      <c r="H55" s="342" t="str">
        <f ca="1">IF(ISNA(VLOOKUP(ROW()-5,資表貸,1,FALSE))=TRUE,"",VLOOKUP(ROW()-5,資表貸,11,FALSE))</f>
        <v/>
      </c>
      <c r="I55" s="198" t="str">
        <f t="shared" ca="1" si="2"/>
        <v/>
      </c>
    </row>
    <row r="56" spans="2:9" x14ac:dyDescent="0.4">
      <c r="B56" s="201" t="str">
        <f t="shared" ca="1" si="3"/>
        <v/>
      </c>
      <c r="C56" s="342" t="str">
        <f ca="1">IF(ISNA(VLOOKUP(ROW()-5,資表借,1,FALSE))=TRUE,"",VLOOKUP(ROW()-5,資表借,13,FALSE))</f>
        <v/>
      </c>
      <c r="D56" s="198" t="str">
        <f t="shared" ca="1" si="0"/>
        <v/>
      </c>
      <c r="E56" s="198"/>
      <c r="F56" s="199"/>
      <c r="G56" s="200" t="str">
        <f t="shared" ca="1" si="1"/>
        <v/>
      </c>
      <c r="H56" s="342" t="str">
        <f ca="1">IF(ISNA(VLOOKUP(ROW()-5,資表貸,1,FALSE))=TRUE,"",VLOOKUP(ROW()-5,資表貸,11,FALSE))</f>
        <v/>
      </c>
      <c r="I56" s="198" t="str">
        <f t="shared" ca="1" si="2"/>
        <v/>
      </c>
    </row>
    <row r="57" spans="2:9" x14ac:dyDescent="0.4">
      <c r="B57" s="201" t="str">
        <f t="shared" ca="1" si="3"/>
        <v/>
      </c>
      <c r="C57" s="342" t="str">
        <f ca="1">IF(ISNA(VLOOKUP(ROW()-5,資表借,1,FALSE))=TRUE,"",VLOOKUP(ROW()-5,資表借,13,FALSE))</f>
        <v/>
      </c>
      <c r="D57" s="198" t="str">
        <f t="shared" ca="1" si="0"/>
        <v/>
      </c>
      <c r="E57" s="198"/>
      <c r="F57" s="199"/>
      <c r="G57" s="200" t="str">
        <f t="shared" ca="1" si="1"/>
        <v/>
      </c>
      <c r="H57" s="342" t="str">
        <f ca="1">IF(ISNA(VLOOKUP(ROW()-5,資表貸,1,FALSE))=TRUE,"",VLOOKUP(ROW()-5,資表貸,11,FALSE))</f>
        <v/>
      </c>
      <c r="I57" s="198" t="str">
        <f t="shared" ca="1" si="2"/>
        <v/>
      </c>
    </row>
    <row r="58" spans="2:9" x14ac:dyDescent="0.4">
      <c r="B58" s="201" t="str">
        <f t="shared" ca="1" si="3"/>
        <v/>
      </c>
      <c r="C58" s="342" t="str">
        <f ca="1">IF(ISNA(VLOOKUP(ROW()-5,資表借,1,FALSE))=TRUE,"",VLOOKUP(ROW()-5,資表借,13,FALSE))</f>
        <v/>
      </c>
      <c r="D58" s="198" t="str">
        <f t="shared" ca="1" si="0"/>
        <v/>
      </c>
      <c r="E58" s="198"/>
      <c r="F58" s="199"/>
      <c r="G58" s="200" t="str">
        <f t="shared" ca="1" si="1"/>
        <v/>
      </c>
      <c r="H58" s="342" t="str">
        <f ca="1">IF(ISNA(VLOOKUP(ROW()-5,資表貸,1,FALSE))=TRUE,"",VLOOKUP(ROW()-5,資表貸,11,FALSE))</f>
        <v/>
      </c>
      <c r="I58" s="198" t="str">
        <f t="shared" ca="1" si="2"/>
        <v/>
      </c>
    </row>
    <row r="59" spans="2:9" x14ac:dyDescent="0.4">
      <c r="B59" s="201" t="str">
        <f t="shared" ca="1" si="3"/>
        <v/>
      </c>
      <c r="C59" s="342" t="str">
        <f ca="1">IF(ISNA(VLOOKUP(ROW()-5,資表借,1,FALSE))=TRUE,"",VLOOKUP(ROW()-5,資表借,13,FALSE))</f>
        <v/>
      </c>
      <c r="D59" s="198" t="str">
        <f t="shared" ca="1" si="0"/>
        <v/>
      </c>
      <c r="E59" s="198"/>
      <c r="F59" s="199"/>
      <c r="G59" s="200" t="str">
        <f t="shared" ca="1" si="1"/>
        <v/>
      </c>
      <c r="H59" s="342" t="str">
        <f ca="1">IF(ISNA(VLOOKUP(ROW()-5,資表貸,1,FALSE))=TRUE,"",VLOOKUP(ROW()-5,資表貸,11,FALSE))</f>
        <v/>
      </c>
      <c r="I59" s="198" t="str">
        <f t="shared" ca="1" si="2"/>
        <v/>
      </c>
    </row>
    <row r="60" spans="2:9" x14ac:dyDescent="0.4">
      <c r="B60" s="201" t="str">
        <f t="shared" ca="1" si="3"/>
        <v/>
      </c>
      <c r="C60" s="342" t="str">
        <f ca="1">IF(ISNA(VLOOKUP(ROW()-5,資表借,1,FALSE))=TRUE,"",VLOOKUP(ROW()-5,資表借,13,FALSE))</f>
        <v/>
      </c>
      <c r="D60" s="198" t="str">
        <f t="shared" ca="1" si="0"/>
        <v/>
      </c>
      <c r="E60" s="198"/>
      <c r="F60" s="199"/>
      <c r="G60" s="200" t="str">
        <f t="shared" ca="1" si="1"/>
        <v/>
      </c>
      <c r="H60" s="342" t="str">
        <f ca="1">IF(ISNA(VLOOKUP(ROW()-5,資表貸,1,FALSE))=TRUE,"",VLOOKUP(ROW()-5,資表貸,11,FALSE))</f>
        <v/>
      </c>
      <c r="I60" s="198" t="str">
        <f t="shared" ca="1" si="2"/>
        <v/>
      </c>
    </row>
  </sheetData>
  <sheetProtection sheet="1" objects="1" scenarios="1"/>
  <mergeCells count="1">
    <mergeCell ref="D4:G4"/>
  </mergeCells>
  <phoneticPr fontId="2" type="noConversion"/>
  <conditionalFormatting sqref="C6:C60">
    <cfRule type="expression" dxfId="25" priority="25">
      <formula>LEN(B6)&gt;2</formula>
    </cfRule>
  </conditionalFormatting>
  <conditionalFormatting sqref="F6:F60">
    <cfRule type="expression" dxfId="24" priority="10">
      <formula>LEN(B7)+LEN(C7)+LEN(G7)+LEN(H7)+LEN(B6)+LEN(C6)+LEN(G6)+LEN(H6)&gt;0</formula>
    </cfRule>
  </conditionalFormatting>
  <conditionalFormatting sqref="I6:I60">
    <cfRule type="expression" dxfId="23" priority="4" stopIfTrue="1">
      <formula>RIGHT(H6,2)="合計"</formula>
    </cfRule>
    <cfRule type="expression" dxfId="22" priority="5" stopIfTrue="1">
      <formula>RIGHT(H6,2)="總額"</formula>
    </cfRule>
    <cfRule type="expression" dxfId="21" priority="6" stopIfTrue="1">
      <formula>$C5="負債及權益總額"</formula>
    </cfRule>
  </conditionalFormatting>
  <conditionalFormatting sqref="D6:D60">
    <cfRule type="expression" dxfId="20" priority="7" stopIfTrue="1">
      <formula>RIGHT($C6,2)="合計"</formula>
    </cfRule>
    <cfRule type="expression" dxfId="19" priority="8" stopIfTrue="1">
      <formula>RIGHT($C6,2)="總額"</formula>
    </cfRule>
    <cfRule type="expression" dxfId="18" priority="9" stopIfTrue="1">
      <formula>$C6="資產總額"</formula>
    </cfRule>
  </conditionalFormatting>
  <conditionalFormatting sqref="H6:H60">
    <cfRule type="expression" dxfId="17" priority="1">
      <formula>LEN(G6)&gt;2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7" customWidth="1"/>
    <col min="2" max="3" width="20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66" customFormat="1" ht="17" customHeight="1" x14ac:dyDescent="0.4">
      <c r="A1" s="282" t="str">
        <f ca="1">日記簿!E1</f>
        <v/>
      </c>
      <c r="B1" s="261"/>
      <c r="C1" s="269"/>
      <c r="D1" s="269"/>
      <c r="F1" s="261"/>
      <c r="G1" s="278"/>
      <c r="H1" s="278"/>
    </row>
    <row r="2" spans="1:8" ht="25" x14ac:dyDescent="0.4">
      <c r="A2" s="48" t="str">
        <f>公司名稱</f>
        <v>財團法人ＯＯ基金會</v>
      </c>
      <c r="B2" s="136"/>
      <c r="C2" s="136"/>
      <c r="D2" s="137"/>
    </row>
    <row r="3" spans="1:8" ht="21.5" x14ac:dyDescent="0.4">
      <c r="A3" s="134" t="s">
        <v>337</v>
      </c>
      <c r="B3" s="138"/>
      <c r="C3" s="138"/>
      <c r="D3" s="139"/>
    </row>
    <row r="4" spans="1:8" ht="20.149999999999999" customHeight="1" thickBot="1" x14ac:dyDescent="0.45">
      <c r="A4" s="20"/>
      <c r="B4" s="213">
        <v>43466</v>
      </c>
      <c r="C4" s="214">
        <v>43830</v>
      </c>
      <c r="D4" s="21" t="str">
        <f>日記簿!L5</f>
        <v>幣別：新台幣</v>
      </c>
    </row>
    <row r="5" spans="1:8" ht="18.5" x14ac:dyDescent="0.55000000000000004">
      <c r="A5" s="211" t="s">
        <v>146</v>
      </c>
      <c r="B5" s="212" t="s">
        <v>147</v>
      </c>
      <c r="C5" s="205"/>
      <c r="D5" s="211" t="s">
        <v>145</v>
      </c>
      <c r="E5" s="211"/>
    </row>
    <row r="6" spans="1:8" x14ac:dyDescent="0.4">
      <c r="A6" s="206" t="str">
        <f t="shared" ref="A6:A37" ca="1" si="0">IF(ISNA(VLOOKUP(ROW()-5,益表,1,FALSE))=TRUE,"",IF(VLOOKUP(ROW()-5,益表,7,FALSE)="","",VLOOKUP(ROW()-5,益表,7,FALSE)))</f>
        <v/>
      </c>
      <c r="B6" s="343" t="str">
        <f ca="1">IF(ISNA(VLOOKUP(ROW()-5,益表,1,FALSE))=TRUE,"",VLOOKUP(ROW()-5,益表,9,FALSE))</f>
        <v/>
      </c>
      <c r="C6" s="343"/>
      <c r="D6" s="198" t="str">
        <f t="shared" ref="D6:D37" ca="1" si="1">IF(ISNA(VLOOKUP(ROW()-5,益表,1,FALSE))=TRUE,"",IF(VLOOKUP(ROW()-5,益表,12,FALSE)="","",IF(LEFT(VLOOKUP(ROW()-5,益表,9,FALSE),1)="減",VLOOKUP(ROW()-5,益表,12,FALSE)*-1,VLOOKUP(ROW()-5,益表,12,FALSE))))</f>
        <v/>
      </c>
      <c r="E6" s="293"/>
    </row>
    <row r="7" spans="1:8" x14ac:dyDescent="0.4">
      <c r="A7" s="206" t="str">
        <f t="shared" ca="1" si="0"/>
        <v/>
      </c>
      <c r="B7" s="343" t="str">
        <f ca="1">IF(ISNA(VLOOKUP(ROW()-5,益表,1,FALSE))=TRUE,"",VLOOKUP(ROW()-5,益表,9,FALSE))</f>
        <v/>
      </c>
      <c r="C7" s="343"/>
      <c r="D7" s="198" t="str">
        <f t="shared" ca="1" si="1"/>
        <v/>
      </c>
      <c r="E7" s="293"/>
    </row>
    <row r="8" spans="1:8" x14ac:dyDescent="0.4">
      <c r="A8" s="206" t="str">
        <f t="shared" ca="1" si="0"/>
        <v/>
      </c>
      <c r="B8" s="343" t="str">
        <f ca="1">IF(ISNA(VLOOKUP(ROW()-5,益表,1,FALSE))=TRUE,"",VLOOKUP(ROW()-5,益表,9,FALSE))</f>
        <v/>
      </c>
      <c r="C8" s="343"/>
      <c r="D8" s="198" t="str">
        <f t="shared" ca="1" si="1"/>
        <v/>
      </c>
      <c r="E8" s="293"/>
    </row>
    <row r="9" spans="1:8" x14ac:dyDescent="0.4">
      <c r="A9" s="206" t="str">
        <f t="shared" ca="1" si="0"/>
        <v/>
      </c>
      <c r="B9" s="343" t="str">
        <f ca="1">IF(ISNA(VLOOKUP(ROW()-5,益表,1,FALSE))=TRUE,"",VLOOKUP(ROW()-5,益表,9,FALSE))</f>
        <v/>
      </c>
      <c r="C9" s="343"/>
      <c r="D9" s="198" t="str">
        <f t="shared" ca="1" si="1"/>
        <v/>
      </c>
      <c r="E9" s="293"/>
    </row>
    <row r="10" spans="1:8" x14ac:dyDescent="0.4">
      <c r="A10" s="206" t="str">
        <f t="shared" ca="1" si="0"/>
        <v/>
      </c>
      <c r="B10" s="343" t="str">
        <f ca="1">IF(ISNA(VLOOKUP(ROW()-5,益表,1,FALSE))=TRUE,"",VLOOKUP(ROW()-5,益表,9,FALSE))</f>
        <v/>
      </c>
      <c r="C10" s="343"/>
      <c r="D10" s="198" t="str">
        <f t="shared" ca="1" si="1"/>
        <v/>
      </c>
      <c r="E10" s="293"/>
    </row>
    <row r="11" spans="1:8" x14ac:dyDescent="0.4">
      <c r="A11" s="206" t="str">
        <f t="shared" ca="1" si="0"/>
        <v/>
      </c>
      <c r="B11" s="343" t="str">
        <f ca="1">IF(ISNA(VLOOKUP(ROW()-5,益表,1,FALSE))=TRUE,"",VLOOKUP(ROW()-5,益表,9,FALSE))</f>
        <v/>
      </c>
      <c r="C11" s="343"/>
      <c r="D11" s="198" t="str">
        <f t="shared" ca="1" si="1"/>
        <v/>
      </c>
      <c r="E11" s="293"/>
    </row>
    <row r="12" spans="1:8" x14ac:dyDescent="0.4">
      <c r="A12" s="206" t="str">
        <f t="shared" ca="1" si="0"/>
        <v/>
      </c>
      <c r="B12" s="343" t="str">
        <f ca="1">IF(ISNA(VLOOKUP(ROW()-5,益表,1,FALSE))=TRUE,"",VLOOKUP(ROW()-5,益表,9,FALSE))</f>
        <v/>
      </c>
      <c r="C12" s="343"/>
      <c r="D12" s="198" t="str">
        <f t="shared" ca="1" si="1"/>
        <v/>
      </c>
      <c r="E12" s="293"/>
    </row>
    <row r="13" spans="1:8" x14ac:dyDescent="0.4">
      <c r="A13" s="206" t="str">
        <f t="shared" ca="1" si="0"/>
        <v/>
      </c>
      <c r="B13" s="343" t="str">
        <f ca="1">IF(ISNA(VLOOKUP(ROW()-5,益表,1,FALSE))=TRUE,"",VLOOKUP(ROW()-5,益表,9,FALSE))</f>
        <v/>
      </c>
      <c r="C13" s="343"/>
      <c r="D13" s="198" t="str">
        <f t="shared" ca="1" si="1"/>
        <v/>
      </c>
      <c r="E13" s="293"/>
    </row>
    <row r="14" spans="1:8" x14ac:dyDescent="0.4">
      <c r="A14" s="206" t="str">
        <f t="shared" ca="1" si="0"/>
        <v/>
      </c>
      <c r="B14" s="343" t="str">
        <f ca="1">IF(ISNA(VLOOKUP(ROW()-5,益表,1,FALSE))=TRUE,"",VLOOKUP(ROW()-5,益表,9,FALSE))</f>
        <v/>
      </c>
      <c r="C14" s="343"/>
      <c r="D14" s="198" t="str">
        <f t="shared" ca="1" si="1"/>
        <v/>
      </c>
      <c r="E14" s="293"/>
    </row>
    <row r="15" spans="1:8" x14ac:dyDescent="0.4">
      <c r="A15" s="206" t="str">
        <f t="shared" ca="1" si="0"/>
        <v/>
      </c>
      <c r="B15" s="343" t="str">
        <f ca="1">IF(ISNA(VLOOKUP(ROW()-5,益表,1,FALSE))=TRUE,"",VLOOKUP(ROW()-5,益表,9,FALSE))</f>
        <v/>
      </c>
      <c r="C15" s="343"/>
      <c r="D15" s="198" t="str">
        <f t="shared" ca="1" si="1"/>
        <v/>
      </c>
      <c r="E15" s="293"/>
    </row>
    <row r="16" spans="1:8" x14ac:dyDescent="0.4">
      <c r="A16" s="206" t="str">
        <f t="shared" ca="1" si="0"/>
        <v/>
      </c>
      <c r="B16" s="343" t="str">
        <f ca="1">IF(ISNA(VLOOKUP(ROW()-5,益表,1,FALSE))=TRUE,"",VLOOKUP(ROW()-5,益表,9,FALSE))</f>
        <v/>
      </c>
      <c r="C16" s="343"/>
      <c r="D16" s="198" t="str">
        <f t="shared" ca="1" si="1"/>
        <v/>
      </c>
      <c r="E16" s="293"/>
    </row>
    <row r="17" spans="1:5" x14ac:dyDescent="0.4">
      <c r="A17" s="206" t="str">
        <f t="shared" ca="1" si="0"/>
        <v/>
      </c>
      <c r="B17" s="343" t="str">
        <f ca="1">IF(ISNA(VLOOKUP(ROW()-5,益表,1,FALSE))=TRUE,"",VLOOKUP(ROW()-5,益表,9,FALSE))</f>
        <v/>
      </c>
      <c r="C17" s="343"/>
      <c r="D17" s="198" t="str">
        <f t="shared" ca="1" si="1"/>
        <v/>
      </c>
      <c r="E17" s="293"/>
    </row>
    <row r="18" spans="1:5" x14ac:dyDescent="0.4">
      <c r="A18" s="206" t="str">
        <f t="shared" ca="1" si="0"/>
        <v/>
      </c>
      <c r="B18" s="343" t="str">
        <f ca="1">IF(ISNA(VLOOKUP(ROW()-5,益表,1,FALSE))=TRUE,"",VLOOKUP(ROW()-5,益表,9,FALSE))</f>
        <v/>
      </c>
      <c r="C18" s="343"/>
      <c r="D18" s="198" t="str">
        <f t="shared" ca="1" si="1"/>
        <v/>
      </c>
      <c r="E18" s="293"/>
    </row>
    <row r="19" spans="1:5" x14ac:dyDescent="0.4">
      <c r="A19" s="206" t="str">
        <f t="shared" ca="1" si="0"/>
        <v/>
      </c>
      <c r="B19" s="343" t="str">
        <f ca="1">IF(ISNA(VLOOKUP(ROW()-5,益表,1,FALSE))=TRUE,"",VLOOKUP(ROW()-5,益表,9,FALSE))</f>
        <v/>
      </c>
      <c r="C19" s="343"/>
      <c r="D19" s="198" t="str">
        <f t="shared" ca="1" si="1"/>
        <v/>
      </c>
      <c r="E19" s="293"/>
    </row>
    <row r="20" spans="1:5" x14ac:dyDescent="0.4">
      <c r="A20" s="206" t="str">
        <f t="shared" ca="1" si="0"/>
        <v/>
      </c>
      <c r="B20" s="343" t="str">
        <f ca="1">IF(ISNA(VLOOKUP(ROW()-5,益表,1,FALSE))=TRUE,"",VLOOKUP(ROW()-5,益表,9,FALSE))</f>
        <v/>
      </c>
      <c r="C20" s="343"/>
      <c r="D20" s="198" t="str">
        <f t="shared" ca="1" si="1"/>
        <v/>
      </c>
      <c r="E20" s="293"/>
    </row>
    <row r="21" spans="1:5" x14ac:dyDescent="0.4">
      <c r="A21" s="206" t="str">
        <f t="shared" ca="1" si="0"/>
        <v/>
      </c>
      <c r="B21" s="343" t="str">
        <f ca="1">IF(ISNA(VLOOKUP(ROW()-5,益表,1,FALSE))=TRUE,"",VLOOKUP(ROW()-5,益表,9,FALSE))</f>
        <v/>
      </c>
      <c r="C21" s="343"/>
      <c r="D21" s="198" t="str">
        <f t="shared" ca="1" si="1"/>
        <v/>
      </c>
      <c r="E21" s="293"/>
    </row>
    <row r="22" spans="1:5" x14ac:dyDescent="0.4">
      <c r="A22" s="206" t="str">
        <f t="shared" ca="1" si="0"/>
        <v/>
      </c>
      <c r="B22" s="343" t="str">
        <f ca="1">IF(ISNA(VLOOKUP(ROW()-5,益表,1,FALSE))=TRUE,"",VLOOKUP(ROW()-5,益表,9,FALSE))</f>
        <v/>
      </c>
      <c r="C22" s="343"/>
      <c r="D22" s="198" t="str">
        <f t="shared" ca="1" si="1"/>
        <v/>
      </c>
      <c r="E22" s="293"/>
    </row>
    <row r="23" spans="1:5" x14ac:dyDescent="0.4">
      <c r="A23" s="206" t="str">
        <f t="shared" ca="1" si="0"/>
        <v/>
      </c>
      <c r="B23" s="343" t="str">
        <f ca="1">IF(ISNA(VLOOKUP(ROW()-5,益表,1,FALSE))=TRUE,"",VLOOKUP(ROW()-5,益表,9,FALSE))</f>
        <v/>
      </c>
      <c r="C23" s="343"/>
      <c r="D23" s="198" t="str">
        <f t="shared" ca="1" si="1"/>
        <v/>
      </c>
      <c r="E23" s="293"/>
    </row>
    <row r="24" spans="1:5" x14ac:dyDescent="0.4">
      <c r="A24" s="206" t="str">
        <f t="shared" ca="1" si="0"/>
        <v/>
      </c>
      <c r="B24" s="343" t="str">
        <f ca="1">IF(ISNA(VLOOKUP(ROW()-5,益表,1,FALSE))=TRUE,"",VLOOKUP(ROW()-5,益表,9,FALSE))</f>
        <v/>
      </c>
      <c r="C24" s="343"/>
      <c r="D24" s="198" t="str">
        <f t="shared" ca="1" si="1"/>
        <v/>
      </c>
      <c r="E24" s="293"/>
    </row>
    <row r="25" spans="1:5" x14ac:dyDescent="0.4">
      <c r="A25" s="206" t="str">
        <f t="shared" ca="1" si="0"/>
        <v/>
      </c>
      <c r="B25" s="343" t="str">
        <f ca="1">IF(ISNA(VLOOKUP(ROW()-5,益表,1,FALSE))=TRUE,"",VLOOKUP(ROW()-5,益表,9,FALSE))</f>
        <v/>
      </c>
      <c r="C25" s="343"/>
      <c r="D25" s="198" t="str">
        <f t="shared" ca="1" si="1"/>
        <v/>
      </c>
      <c r="E25" s="293"/>
    </row>
    <row r="26" spans="1:5" x14ac:dyDescent="0.4">
      <c r="A26" s="206" t="str">
        <f t="shared" ca="1" si="0"/>
        <v/>
      </c>
      <c r="B26" s="343" t="str">
        <f ca="1">IF(ISNA(VLOOKUP(ROW()-5,益表,1,FALSE))=TRUE,"",VLOOKUP(ROW()-5,益表,9,FALSE))</f>
        <v/>
      </c>
      <c r="C26" s="343"/>
      <c r="D26" s="198" t="str">
        <f t="shared" ca="1" si="1"/>
        <v/>
      </c>
      <c r="E26" s="293"/>
    </row>
    <row r="27" spans="1:5" x14ac:dyDescent="0.4">
      <c r="A27" s="206" t="str">
        <f t="shared" ca="1" si="0"/>
        <v/>
      </c>
      <c r="B27" s="343" t="str">
        <f ca="1">IF(ISNA(VLOOKUP(ROW()-5,益表,1,FALSE))=TRUE,"",VLOOKUP(ROW()-5,益表,9,FALSE))</f>
        <v/>
      </c>
      <c r="C27" s="343"/>
      <c r="D27" s="198" t="str">
        <f t="shared" ca="1" si="1"/>
        <v/>
      </c>
      <c r="E27" s="293"/>
    </row>
    <row r="28" spans="1:5" x14ac:dyDescent="0.4">
      <c r="A28" s="206" t="str">
        <f t="shared" ca="1" si="0"/>
        <v/>
      </c>
      <c r="B28" s="343" t="str">
        <f ca="1">IF(ISNA(VLOOKUP(ROW()-5,益表,1,FALSE))=TRUE,"",VLOOKUP(ROW()-5,益表,9,FALSE))</f>
        <v/>
      </c>
      <c r="C28" s="343"/>
      <c r="D28" s="198" t="str">
        <f t="shared" ca="1" si="1"/>
        <v/>
      </c>
      <c r="E28" s="293"/>
    </row>
    <row r="29" spans="1:5" x14ac:dyDescent="0.4">
      <c r="A29" s="206" t="str">
        <f t="shared" ca="1" si="0"/>
        <v/>
      </c>
      <c r="B29" s="343" t="str">
        <f ca="1">IF(ISNA(VLOOKUP(ROW()-5,益表,1,FALSE))=TRUE,"",VLOOKUP(ROW()-5,益表,9,FALSE))</f>
        <v/>
      </c>
      <c r="C29" s="343"/>
      <c r="D29" s="198" t="str">
        <f t="shared" ca="1" si="1"/>
        <v/>
      </c>
      <c r="E29" s="293"/>
    </row>
    <row r="30" spans="1:5" x14ac:dyDescent="0.4">
      <c r="A30" s="206" t="str">
        <f t="shared" ca="1" si="0"/>
        <v/>
      </c>
      <c r="B30" s="343" t="str">
        <f ca="1">IF(ISNA(VLOOKUP(ROW()-5,益表,1,FALSE))=TRUE,"",VLOOKUP(ROW()-5,益表,9,FALSE))</f>
        <v/>
      </c>
      <c r="C30" s="343"/>
      <c r="D30" s="198" t="str">
        <f t="shared" ca="1" si="1"/>
        <v/>
      </c>
      <c r="E30" s="293"/>
    </row>
    <row r="31" spans="1:5" x14ac:dyDescent="0.4">
      <c r="A31" s="206" t="str">
        <f t="shared" ca="1" si="0"/>
        <v/>
      </c>
      <c r="B31" s="343" t="str">
        <f ca="1">IF(ISNA(VLOOKUP(ROW()-5,益表,1,FALSE))=TRUE,"",VLOOKUP(ROW()-5,益表,9,FALSE))</f>
        <v/>
      </c>
      <c r="C31" s="343"/>
      <c r="D31" s="198" t="str">
        <f t="shared" ca="1" si="1"/>
        <v/>
      </c>
      <c r="E31" s="293"/>
    </row>
    <row r="32" spans="1:5" x14ac:dyDescent="0.4">
      <c r="A32" s="206" t="str">
        <f t="shared" ca="1" si="0"/>
        <v/>
      </c>
      <c r="B32" s="343" t="str">
        <f ca="1">IF(ISNA(VLOOKUP(ROW()-5,益表,1,FALSE))=TRUE,"",VLOOKUP(ROW()-5,益表,9,FALSE))</f>
        <v/>
      </c>
      <c r="C32" s="343"/>
      <c r="D32" s="198" t="str">
        <f t="shared" ca="1" si="1"/>
        <v/>
      </c>
      <c r="E32" s="293"/>
    </row>
    <row r="33" spans="1:5" x14ac:dyDescent="0.4">
      <c r="A33" s="206" t="str">
        <f t="shared" ca="1" si="0"/>
        <v/>
      </c>
      <c r="B33" s="343" t="str">
        <f ca="1">IF(ISNA(VLOOKUP(ROW()-5,益表,1,FALSE))=TRUE,"",VLOOKUP(ROW()-5,益表,9,FALSE))</f>
        <v/>
      </c>
      <c r="C33" s="343"/>
      <c r="D33" s="198" t="str">
        <f t="shared" ca="1" si="1"/>
        <v/>
      </c>
      <c r="E33" s="293"/>
    </row>
    <row r="34" spans="1:5" x14ac:dyDescent="0.4">
      <c r="A34" s="206" t="str">
        <f t="shared" ca="1" si="0"/>
        <v/>
      </c>
      <c r="B34" s="343" t="str">
        <f ca="1">IF(ISNA(VLOOKUP(ROW()-5,益表,1,FALSE))=TRUE,"",VLOOKUP(ROW()-5,益表,9,FALSE))</f>
        <v/>
      </c>
      <c r="C34" s="343"/>
      <c r="D34" s="198" t="str">
        <f t="shared" ca="1" si="1"/>
        <v/>
      </c>
      <c r="E34" s="293"/>
    </row>
    <row r="35" spans="1:5" x14ac:dyDescent="0.4">
      <c r="A35" s="206" t="str">
        <f t="shared" ca="1" si="0"/>
        <v/>
      </c>
      <c r="B35" s="343" t="str">
        <f ca="1">IF(ISNA(VLOOKUP(ROW()-5,益表,1,FALSE))=TRUE,"",VLOOKUP(ROW()-5,益表,9,FALSE))</f>
        <v/>
      </c>
      <c r="C35" s="343"/>
      <c r="D35" s="198" t="str">
        <f t="shared" ca="1" si="1"/>
        <v/>
      </c>
      <c r="E35" s="293"/>
    </row>
    <row r="36" spans="1:5" x14ac:dyDescent="0.4">
      <c r="A36" s="206" t="str">
        <f t="shared" ca="1" si="0"/>
        <v/>
      </c>
      <c r="B36" s="343" t="str">
        <f ca="1">IF(ISNA(VLOOKUP(ROW()-5,益表,1,FALSE))=TRUE,"",VLOOKUP(ROW()-5,益表,9,FALSE))</f>
        <v/>
      </c>
      <c r="C36" s="343"/>
      <c r="D36" s="198" t="str">
        <f t="shared" ca="1" si="1"/>
        <v/>
      </c>
      <c r="E36" s="293"/>
    </row>
    <row r="37" spans="1:5" x14ac:dyDescent="0.4">
      <c r="A37" s="206" t="str">
        <f t="shared" ca="1" si="0"/>
        <v/>
      </c>
      <c r="B37" s="343" t="str">
        <f ca="1">IF(ISNA(VLOOKUP(ROW()-5,益表,1,FALSE))=TRUE,"",VLOOKUP(ROW()-5,益表,9,FALSE))</f>
        <v/>
      </c>
      <c r="C37" s="343"/>
      <c r="D37" s="198" t="str">
        <f t="shared" ca="1" si="1"/>
        <v/>
      </c>
      <c r="E37" s="293"/>
    </row>
    <row r="38" spans="1:5" x14ac:dyDescent="0.4">
      <c r="A38" s="206" t="str">
        <f t="shared" ref="A38:A69" ca="1" si="2">IF(ISNA(VLOOKUP(ROW()-5,益表,1,FALSE))=TRUE,"",IF(VLOOKUP(ROW()-5,益表,7,FALSE)="","",VLOOKUP(ROW()-5,益表,7,FALSE)))</f>
        <v/>
      </c>
      <c r="B38" s="343" t="str">
        <f ca="1">IF(ISNA(VLOOKUP(ROW()-5,益表,1,FALSE))=TRUE,"",VLOOKUP(ROW()-5,益表,9,FALSE))</f>
        <v/>
      </c>
      <c r="C38" s="343"/>
      <c r="D38" s="198" t="str">
        <f t="shared" ref="D38:D69" ca="1" si="3">IF(ISNA(VLOOKUP(ROW()-5,益表,1,FALSE))=TRUE,"",IF(VLOOKUP(ROW()-5,益表,12,FALSE)="","",IF(LEFT(VLOOKUP(ROW()-5,益表,9,FALSE),1)="減",VLOOKUP(ROW()-5,益表,12,FALSE)*-1,VLOOKUP(ROW()-5,益表,12,FALSE))))</f>
        <v/>
      </c>
      <c r="E38" s="293"/>
    </row>
    <row r="39" spans="1:5" x14ac:dyDescent="0.4">
      <c r="A39" s="206" t="str">
        <f t="shared" ca="1" si="2"/>
        <v/>
      </c>
      <c r="B39" s="343" t="str">
        <f ca="1">IF(ISNA(VLOOKUP(ROW()-5,益表,1,FALSE))=TRUE,"",VLOOKUP(ROW()-5,益表,9,FALSE))</f>
        <v/>
      </c>
      <c r="C39" s="343"/>
      <c r="D39" s="198" t="str">
        <f t="shared" ca="1" si="3"/>
        <v/>
      </c>
      <c r="E39" s="293"/>
    </row>
    <row r="40" spans="1:5" x14ac:dyDescent="0.4">
      <c r="A40" s="206" t="str">
        <f t="shared" ca="1" si="2"/>
        <v/>
      </c>
      <c r="B40" s="343" t="str">
        <f ca="1">IF(ISNA(VLOOKUP(ROW()-5,益表,1,FALSE))=TRUE,"",VLOOKUP(ROW()-5,益表,9,FALSE))</f>
        <v/>
      </c>
      <c r="C40" s="343"/>
      <c r="D40" s="198" t="str">
        <f t="shared" ca="1" si="3"/>
        <v/>
      </c>
      <c r="E40" s="293"/>
    </row>
    <row r="41" spans="1:5" x14ac:dyDescent="0.4">
      <c r="A41" s="206" t="str">
        <f t="shared" ca="1" si="2"/>
        <v/>
      </c>
      <c r="B41" s="343" t="str">
        <f ca="1">IF(ISNA(VLOOKUP(ROW()-5,益表,1,FALSE))=TRUE,"",VLOOKUP(ROW()-5,益表,9,FALSE))</f>
        <v/>
      </c>
      <c r="C41" s="343"/>
      <c r="D41" s="198" t="str">
        <f t="shared" ca="1" si="3"/>
        <v/>
      </c>
      <c r="E41" s="293"/>
    </row>
    <row r="42" spans="1:5" x14ac:dyDescent="0.4">
      <c r="A42" s="206" t="str">
        <f t="shared" ca="1" si="2"/>
        <v/>
      </c>
      <c r="B42" s="343" t="str">
        <f ca="1">IF(ISNA(VLOOKUP(ROW()-5,益表,1,FALSE))=TRUE,"",VLOOKUP(ROW()-5,益表,9,FALSE))</f>
        <v/>
      </c>
      <c r="C42" s="343"/>
      <c r="D42" s="198" t="str">
        <f t="shared" ca="1" si="3"/>
        <v/>
      </c>
      <c r="E42" s="293"/>
    </row>
    <row r="43" spans="1:5" x14ac:dyDescent="0.4">
      <c r="A43" s="206" t="str">
        <f t="shared" ca="1" si="2"/>
        <v/>
      </c>
      <c r="B43" s="343" t="str">
        <f ca="1">IF(ISNA(VLOOKUP(ROW()-5,益表,1,FALSE))=TRUE,"",VLOOKUP(ROW()-5,益表,9,FALSE))</f>
        <v/>
      </c>
      <c r="C43" s="343"/>
      <c r="D43" s="198" t="str">
        <f t="shared" ca="1" si="3"/>
        <v/>
      </c>
      <c r="E43" s="293"/>
    </row>
    <row r="44" spans="1:5" x14ac:dyDescent="0.4">
      <c r="A44" s="206" t="str">
        <f t="shared" ca="1" si="2"/>
        <v/>
      </c>
      <c r="B44" s="343" t="str">
        <f ca="1">IF(ISNA(VLOOKUP(ROW()-5,益表,1,FALSE))=TRUE,"",VLOOKUP(ROW()-5,益表,9,FALSE))</f>
        <v/>
      </c>
      <c r="C44" s="343"/>
      <c r="D44" s="198" t="str">
        <f t="shared" ca="1" si="3"/>
        <v/>
      </c>
      <c r="E44" s="293"/>
    </row>
    <row r="45" spans="1:5" x14ac:dyDescent="0.4">
      <c r="A45" s="206" t="str">
        <f t="shared" ca="1" si="2"/>
        <v/>
      </c>
      <c r="B45" s="343" t="str">
        <f ca="1">IF(ISNA(VLOOKUP(ROW()-5,益表,1,FALSE))=TRUE,"",VLOOKUP(ROW()-5,益表,9,FALSE))</f>
        <v/>
      </c>
      <c r="C45" s="343"/>
      <c r="D45" s="198" t="str">
        <f t="shared" ca="1" si="3"/>
        <v/>
      </c>
      <c r="E45" s="293"/>
    </row>
    <row r="46" spans="1:5" x14ac:dyDescent="0.4">
      <c r="A46" s="206" t="str">
        <f t="shared" ca="1" si="2"/>
        <v/>
      </c>
      <c r="B46" s="343" t="str">
        <f ca="1">IF(ISNA(VLOOKUP(ROW()-5,益表,1,FALSE))=TRUE,"",VLOOKUP(ROW()-5,益表,9,FALSE))</f>
        <v/>
      </c>
      <c r="C46" s="343"/>
      <c r="D46" s="198" t="str">
        <f t="shared" ca="1" si="3"/>
        <v/>
      </c>
      <c r="E46" s="293"/>
    </row>
    <row r="47" spans="1:5" x14ac:dyDescent="0.4">
      <c r="A47" s="206" t="str">
        <f t="shared" ca="1" si="2"/>
        <v/>
      </c>
      <c r="B47" s="343" t="str">
        <f ca="1">IF(ISNA(VLOOKUP(ROW()-5,益表,1,FALSE))=TRUE,"",VLOOKUP(ROW()-5,益表,9,FALSE))</f>
        <v/>
      </c>
      <c r="C47" s="343"/>
      <c r="D47" s="198" t="str">
        <f t="shared" ca="1" si="3"/>
        <v/>
      </c>
      <c r="E47" s="293"/>
    </row>
    <row r="48" spans="1:5" x14ac:dyDescent="0.4">
      <c r="A48" s="206" t="str">
        <f t="shared" ca="1" si="2"/>
        <v/>
      </c>
      <c r="B48" s="343" t="str">
        <f ca="1">IF(ISNA(VLOOKUP(ROW()-5,益表,1,FALSE))=TRUE,"",VLOOKUP(ROW()-5,益表,9,FALSE))</f>
        <v/>
      </c>
      <c r="C48" s="343"/>
      <c r="D48" s="198" t="str">
        <f t="shared" ca="1" si="3"/>
        <v/>
      </c>
      <c r="E48" s="293"/>
    </row>
    <row r="49" spans="1:5" x14ac:dyDescent="0.4">
      <c r="A49" s="206" t="str">
        <f t="shared" ca="1" si="2"/>
        <v/>
      </c>
      <c r="B49" s="343" t="str">
        <f ca="1">IF(ISNA(VLOOKUP(ROW()-5,益表,1,FALSE))=TRUE,"",VLOOKUP(ROW()-5,益表,9,FALSE))</f>
        <v/>
      </c>
      <c r="C49" s="343"/>
      <c r="D49" s="198" t="str">
        <f t="shared" ca="1" si="3"/>
        <v/>
      </c>
      <c r="E49" s="293"/>
    </row>
    <row r="50" spans="1:5" x14ac:dyDescent="0.4">
      <c r="A50" s="206" t="str">
        <f t="shared" ca="1" si="2"/>
        <v/>
      </c>
      <c r="B50" s="343" t="str">
        <f ca="1">IF(ISNA(VLOOKUP(ROW()-5,益表,1,FALSE))=TRUE,"",VLOOKUP(ROW()-5,益表,9,FALSE))</f>
        <v/>
      </c>
      <c r="C50" s="343"/>
      <c r="D50" s="198" t="str">
        <f t="shared" ca="1" si="3"/>
        <v/>
      </c>
      <c r="E50" s="293"/>
    </row>
    <row r="51" spans="1:5" x14ac:dyDescent="0.4">
      <c r="A51" s="206" t="str">
        <f t="shared" ca="1" si="2"/>
        <v/>
      </c>
      <c r="B51" s="343" t="str">
        <f ca="1">IF(ISNA(VLOOKUP(ROW()-5,益表,1,FALSE))=TRUE,"",VLOOKUP(ROW()-5,益表,9,FALSE))</f>
        <v/>
      </c>
      <c r="C51" s="343"/>
      <c r="D51" s="198" t="str">
        <f t="shared" ca="1" si="3"/>
        <v/>
      </c>
      <c r="E51" s="293"/>
    </row>
    <row r="52" spans="1:5" x14ac:dyDescent="0.4">
      <c r="A52" s="206" t="str">
        <f t="shared" ca="1" si="2"/>
        <v/>
      </c>
      <c r="B52" s="343" t="str">
        <f ca="1">IF(ISNA(VLOOKUP(ROW()-5,益表,1,FALSE))=TRUE,"",VLOOKUP(ROW()-5,益表,9,FALSE))</f>
        <v/>
      </c>
      <c r="C52" s="343"/>
      <c r="D52" s="198" t="str">
        <f t="shared" ca="1" si="3"/>
        <v/>
      </c>
      <c r="E52" s="293"/>
    </row>
    <row r="53" spans="1:5" x14ac:dyDescent="0.4">
      <c r="A53" s="206" t="str">
        <f t="shared" ca="1" si="2"/>
        <v/>
      </c>
      <c r="B53" s="343" t="str">
        <f ca="1">IF(ISNA(VLOOKUP(ROW()-5,益表,1,FALSE))=TRUE,"",VLOOKUP(ROW()-5,益表,9,FALSE))</f>
        <v/>
      </c>
      <c r="C53" s="343"/>
      <c r="D53" s="198" t="str">
        <f t="shared" ca="1" si="3"/>
        <v/>
      </c>
      <c r="E53" s="293"/>
    </row>
    <row r="54" spans="1:5" x14ac:dyDescent="0.4">
      <c r="A54" s="206" t="str">
        <f t="shared" ca="1" si="2"/>
        <v/>
      </c>
      <c r="B54" s="343" t="str">
        <f ca="1">IF(ISNA(VLOOKUP(ROW()-5,益表,1,FALSE))=TRUE,"",VLOOKUP(ROW()-5,益表,9,FALSE))</f>
        <v/>
      </c>
      <c r="C54" s="343"/>
      <c r="D54" s="198" t="str">
        <f t="shared" ca="1" si="3"/>
        <v/>
      </c>
      <c r="E54" s="293"/>
    </row>
    <row r="55" spans="1:5" x14ac:dyDescent="0.4">
      <c r="A55" s="206" t="str">
        <f t="shared" ca="1" si="2"/>
        <v/>
      </c>
      <c r="B55" s="343" t="str">
        <f ca="1">IF(ISNA(VLOOKUP(ROW()-5,益表,1,FALSE))=TRUE,"",VLOOKUP(ROW()-5,益表,9,FALSE))</f>
        <v/>
      </c>
      <c r="C55" s="343"/>
      <c r="D55" s="198" t="str">
        <f t="shared" ca="1" si="3"/>
        <v/>
      </c>
      <c r="E55" s="293"/>
    </row>
    <row r="56" spans="1:5" x14ac:dyDescent="0.4">
      <c r="A56" s="206" t="str">
        <f t="shared" ca="1" si="2"/>
        <v/>
      </c>
      <c r="B56" s="343" t="str">
        <f ca="1">IF(ISNA(VLOOKUP(ROW()-5,益表,1,FALSE))=TRUE,"",VLOOKUP(ROW()-5,益表,9,FALSE))</f>
        <v/>
      </c>
      <c r="C56" s="343"/>
      <c r="D56" s="198" t="str">
        <f t="shared" ca="1" si="3"/>
        <v/>
      </c>
      <c r="E56" s="293"/>
    </row>
    <row r="57" spans="1:5" x14ac:dyDescent="0.4">
      <c r="A57" s="206" t="str">
        <f t="shared" ca="1" si="2"/>
        <v/>
      </c>
      <c r="B57" s="343" t="str">
        <f ca="1">IF(ISNA(VLOOKUP(ROW()-5,益表,1,FALSE))=TRUE,"",VLOOKUP(ROW()-5,益表,9,FALSE))</f>
        <v/>
      </c>
      <c r="C57" s="343"/>
      <c r="D57" s="198" t="str">
        <f t="shared" ca="1" si="3"/>
        <v/>
      </c>
      <c r="E57" s="293"/>
    </row>
    <row r="58" spans="1:5" x14ac:dyDescent="0.4">
      <c r="A58" s="206" t="str">
        <f t="shared" ca="1" si="2"/>
        <v/>
      </c>
      <c r="B58" s="343" t="str">
        <f ca="1">IF(ISNA(VLOOKUP(ROW()-5,益表,1,FALSE))=TRUE,"",VLOOKUP(ROW()-5,益表,9,FALSE))</f>
        <v/>
      </c>
      <c r="C58" s="343"/>
      <c r="D58" s="198" t="str">
        <f t="shared" ca="1" si="3"/>
        <v/>
      </c>
      <c r="E58" s="293"/>
    </row>
    <row r="59" spans="1:5" x14ac:dyDescent="0.4">
      <c r="A59" s="206" t="str">
        <f t="shared" ca="1" si="2"/>
        <v/>
      </c>
      <c r="B59" s="343" t="str">
        <f ca="1">IF(ISNA(VLOOKUP(ROW()-5,益表,1,FALSE))=TRUE,"",VLOOKUP(ROW()-5,益表,9,FALSE))</f>
        <v/>
      </c>
      <c r="C59" s="343"/>
      <c r="D59" s="198" t="str">
        <f t="shared" ca="1" si="3"/>
        <v/>
      </c>
      <c r="E59" s="293"/>
    </row>
    <row r="60" spans="1:5" x14ac:dyDescent="0.4">
      <c r="A60" s="206" t="str">
        <f t="shared" ca="1" si="2"/>
        <v/>
      </c>
      <c r="B60" s="343" t="str">
        <f ca="1">IF(ISNA(VLOOKUP(ROW()-5,益表,1,FALSE))=TRUE,"",VLOOKUP(ROW()-5,益表,9,FALSE))</f>
        <v/>
      </c>
      <c r="C60" s="343"/>
      <c r="D60" s="198" t="str">
        <f t="shared" ca="1" si="3"/>
        <v/>
      </c>
      <c r="E60" s="293"/>
    </row>
    <row r="61" spans="1:5" x14ac:dyDescent="0.4">
      <c r="A61" s="206" t="str">
        <f t="shared" ca="1" si="2"/>
        <v/>
      </c>
      <c r="B61" s="343" t="str">
        <f ca="1">IF(ISNA(VLOOKUP(ROW()-5,益表,1,FALSE))=TRUE,"",VLOOKUP(ROW()-5,益表,9,FALSE))</f>
        <v/>
      </c>
      <c r="C61" s="343"/>
      <c r="D61" s="198" t="str">
        <f t="shared" ca="1" si="3"/>
        <v/>
      </c>
      <c r="E61" s="293"/>
    </row>
    <row r="62" spans="1:5" x14ac:dyDescent="0.4">
      <c r="A62" s="206" t="str">
        <f t="shared" ca="1" si="2"/>
        <v/>
      </c>
      <c r="B62" s="343" t="str">
        <f ca="1">IF(ISNA(VLOOKUP(ROW()-5,益表,1,FALSE))=TRUE,"",VLOOKUP(ROW()-5,益表,9,FALSE))</f>
        <v/>
      </c>
      <c r="C62" s="343"/>
      <c r="D62" s="198" t="str">
        <f t="shared" ca="1" si="3"/>
        <v/>
      </c>
      <c r="E62" s="293"/>
    </row>
    <row r="63" spans="1:5" x14ac:dyDescent="0.4">
      <c r="A63" s="206" t="str">
        <f t="shared" ca="1" si="2"/>
        <v/>
      </c>
      <c r="B63" s="343" t="str">
        <f ca="1">IF(ISNA(VLOOKUP(ROW()-5,益表,1,FALSE))=TRUE,"",VLOOKUP(ROW()-5,益表,9,FALSE))</f>
        <v/>
      </c>
      <c r="C63" s="343"/>
      <c r="D63" s="198" t="str">
        <f t="shared" ca="1" si="3"/>
        <v/>
      </c>
      <c r="E63" s="293"/>
    </row>
    <row r="64" spans="1:5" x14ac:dyDescent="0.4">
      <c r="A64" s="206" t="str">
        <f t="shared" ca="1" si="2"/>
        <v/>
      </c>
      <c r="B64" s="343" t="str">
        <f ca="1">IF(ISNA(VLOOKUP(ROW()-5,益表,1,FALSE))=TRUE,"",VLOOKUP(ROW()-5,益表,9,FALSE))</f>
        <v/>
      </c>
      <c r="C64" s="343"/>
      <c r="D64" s="198" t="str">
        <f t="shared" ca="1" si="3"/>
        <v/>
      </c>
      <c r="E64" s="293"/>
    </row>
    <row r="65" spans="1:5" x14ac:dyDescent="0.4">
      <c r="A65" s="206" t="str">
        <f t="shared" ca="1" si="2"/>
        <v/>
      </c>
      <c r="B65" s="343" t="str">
        <f ca="1">IF(ISNA(VLOOKUP(ROW()-5,益表,1,FALSE))=TRUE,"",VLOOKUP(ROW()-5,益表,9,FALSE))</f>
        <v/>
      </c>
      <c r="C65" s="343"/>
      <c r="D65" s="198" t="str">
        <f t="shared" ca="1" si="3"/>
        <v/>
      </c>
      <c r="E65" s="293"/>
    </row>
    <row r="66" spans="1:5" x14ac:dyDescent="0.4">
      <c r="A66" s="206" t="str">
        <f t="shared" ca="1" si="2"/>
        <v/>
      </c>
      <c r="B66" s="343" t="str">
        <f ca="1">IF(ISNA(VLOOKUP(ROW()-5,益表,1,FALSE))=TRUE,"",VLOOKUP(ROW()-5,益表,9,FALSE))</f>
        <v/>
      </c>
      <c r="C66" s="343"/>
      <c r="D66" s="198" t="str">
        <f t="shared" ca="1" si="3"/>
        <v/>
      </c>
      <c r="E66" s="293"/>
    </row>
    <row r="67" spans="1:5" x14ac:dyDescent="0.4">
      <c r="A67" s="206" t="str">
        <f t="shared" ca="1" si="2"/>
        <v/>
      </c>
      <c r="B67" s="343" t="str">
        <f ca="1">IF(ISNA(VLOOKUP(ROW()-5,益表,1,FALSE))=TRUE,"",VLOOKUP(ROW()-5,益表,9,FALSE))</f>
        <v/>
      </c>
      <c r="C67" s="343"/>
      <c r="D67" s="198" t="str">
        <f t="shared" ca="1" si="3"/>
        <v/>
      </c>
      <c r="E67" s="293"/>
    </row>
    <row r="68" spans="1:5" x14ac:dyDescent="0.4">
      <c r="A68" s="206" t="str">
        <f t="shared" ca="1" si="2"/>
        <v/>
      </c>
      <c r="B68" s="343" t="str">
        <f ca="1">IF(ISNA(VLOOKUP(ROW()-5,益表,1,FALSE))=TRUE,"",VLOOKUP(ROW()-5,益表,9,FALSE))</f>
        <v/>
      </c>
      <c r="C68" s="343"/>
      <c r="D68" s="198" t="str">
        <f t="shared" ca="1" si="3"/>
        <v/>
      </c>
      <c r="E68" s="293"/>
    </row>
    <row r="69" spans="1:5" x14ac:dyDescent="0.4">
      <c r="A69" s="206" t="str">
        <f t="shared" ca="1" si="2"/>
        <v/>
      </c>
      <c r="B69" s="343" t="str">
        <f ca="1">IF(ISNA(VLOOKUP(ROW()-5,益表,1,FALSE))=TRUE,"",VLOOKUP(ROW()-5,益表,9,FALSE))</f>
        <v/>
      </c>
      <c r="C69" s="343"/>
      <c r="D69" s="198" t="str">
        <f t="shared" ca="1" si="3"/>
        <v/>
      </c>
      <c r="E69" s="293"/>
    </row>
    <row r="70" spans="1:5" x14ac:dyDescent="0.4">
      <c r="A70" s="206" t="str">
        <f t="shared" ref="A70:A100" ca="1" si="4">IF(ISNA(VLOOKUP(ROW()-5,益表,1,FALSE))=TRUE,"",IF(VLOOKUP(ROW()-5,益表,7,FALSE)="","",VLOOKUP(ROW()-5,益表,7,FALSE)))</f>
        <v/>
      </c>
      <c r="B70" s="343" t="str">
        <f ca="1">IF(ISNA(VLOOKUP(ROW()-5,益表,1,FALSE))=TRUE,"",VLOOKUP(ROW()-5,益表,9,FALSE))</f>
        <v/>
      </c>
      <c r="C70" s="343"/>
      <c r="D70" s="198" t="str">
        <f t="shared" ref="D70:D100" ca="1" si="5">IF(ISNA(VLOOKUP(ROW()-5,益表,1,FALSE))=TRUE,"",IF(VLOOKUP(ROW()-5,益表,12,FALSE)="","",IF(LEFT(VLOOKUP(ROW()-5,益表,9,FALSE),1)="減",VLOOKUP(ROW()-5,益表,12,FALSE)*-1,VLOOKUP(ROW()-5,益表,12,FALSE))))</f>
        <v/>
      </c>
      <c r="E70" s="293"/>
    </row>
    <row r="71" spans="1:5" x14ac:dyDescent="0.4">
      <c r="A71" s="206" t="str">
        <f t="shared" ca="1" si="4"/>
        <v/>
      </c>
      <c r="B71" s="343" t="str">
        <f ca="1">IF(ISNA(VLOOKUP(ROW()-5,益表,1,FALSE))=TRUE,"",VLOOKUP(ROW()-5,益表,9,FALSE))</f>
        <v/>
      </c>
      <c r="C71" s="343"/>
      <c r="D71" s="198" t="str">
        <f t="shared" ca="1" si="5"/>
        <v/>
      </c>
      <c r="E71" s="293"/>
    </row>
    <row r="72" spans="1:5" x14ac:dyDescent="0.4">
      <c r="A72" s="206" t="str">
        <f t="shared" ca="1" si="4"/>
        <v/>
      </c>
      <c r="B72" s="343" t="str">
        <f ca="1">IF(ISNA(VLOOKUP(ROW()-5,益表,1,FALSE))=TRUE,"",VLOOKUP(ROW()-5,益表,9,FALSE))</f>
        <v/>
      </c>
      <c r="C72" s="343"/>
      <c r="D72" s="198" t="str">
        <f t="shared" ca="1" si="5"/>
        <v/>
      </c>
      <c r="E72" s="293"/>
    </row>
    <row r="73" spans="1:5" x14ac:dyDescent="0.4">
      <c r="A73" s="206" t="str">
        <f t="shared" ca="1" si="4"/>
        <v/>
      </c>
      <c r="B73" s="343" t="str">
        <f ca="1">IF(ISNA(VLOOKUP(ROW()-5,益表,1,FALSE))=TRUE,"",VLOOKUP(ROW()-5,益表,9,FALSE))</f>
        <v/>
      </c>
      <c r="C73" s="343"/>
      <c r="D73" s="198" t="str">
        <f t="shared" ca="1" si="5"/>
        <v/>
      </c>
      <c r="E73" s="293"/>
    </row>
    <row r="74" spans="1:5" x14ac:dyDescent="0.4">
      <c r="A74" s="206" t="str">
        <f t="shared" ca="1" si="4"/>
        <v/>
      </c>
      <c r="B74" s="343" t="str">
        <f ca="1">IF(ISNA(VLOOKUP(ROW()-5,益表,1,FALSE))=TRUE,"",VLOOKUP(ROW()-5,益表,9,FALSE))</f>
        <v/>
      </c>
      <c r="C74" s="343"/>
      <c r="D74" s="198" t="str">
        <f t="shared" ca="1" si="5"/>
        <v/>
      </c>
      <c r="E74" s="293"/>
    </row>
    <row r="75" spans="1:5" x14ac:dyDescent="0.4">
      <c r="A75" s="206" t="str">
        <f t="shared" ca="1" si="4"/>
        <v/>
      </c>
      <c r="B75" s="343" t="str">
        <f ca="1">IF(ISNA(VLOOKUP(ROW()-5,益表,1,FALSE))=TRUE,"",VLOOKUP(ROW()-5,益表,9,FALSE))</f>
        <v/>
      </c>
      <c r="C75" s="343"/>
      <c r="D75" s="198" t="str">
        <f t="shared" ca="1" si="5"/>
        <v/>
      </c>
      <c r="E75" s="293"/>
    </row>
    <row r="76" spans="1:5" x14ac:dyDescent="0.4">
      <c r="A76" s="206" t="str">
        <f t="shared" ca="1" si="4"/>
        <v/>
      </c>
      <c r="B76" s="343" t="str">
        <f ca="1">IF(ISNA(VLOOKUP(ROW()-5,益表,1,FALSE))=TRUE,"",VLOOKUP(ROW()-5,益表,9,FALSE))</f>
        <v/>
      </c>
      <c r="C76" s="343"/>
      <c r="D76" s="198" t="str">
        <f t="shared" ca="1" si="5"/>
        <v/>
      </c>
      <c r="E76" s="293"/>
    </row>
    <row r="77" spans="1:5" x14ac:dyDescent="0.4">
      <c r="A77" s="206" t="str">
        <f t="shared" ca="1" si="4"/>
        <v/>
      </c>
      <c r="B77" s="343" t="str">
        <f ca="1">IF(ISNA(VLOOKUP(ROW()-5,益表,1,FALSE))=TRUE,"",VLOOKUP(ROW()-5,益表,9,FALSE))</f>
        <v/>
      </c>
      <c r="C77" s="343"/>
      <c r="D77" s="198" t="str">
        <f t="shared" ca="1" si="5"/>
        <v/>
      </c>
      <c r="E77" s="293"/>
    </row>
    <row r="78" spans="1:5" x14ac:dyDescent="0.4">
      <c r="A78" s="206" t="str">
        <f t="shared" ca="1" si="4"/>
        <v/>
      </c>
      <c r="B78" s="343" t="str">
        <f ca="1">IF(ISNA(VLOOKUP(ROW()-5,益表,1,FALSE))=TRUE,"",VLOOKUP(ROW()-5,益表,9,FALSE))</f>
        <v/>
      </c>
      <c r="C78" s="343"/>
      <c r="D78" s="198" t="str">
        <f t="shared" ca="1" si="5"/>
        <v/>
      </c>
      <c r="E78" s="293"/>
    </row>
    <row r="79" spans="1:5" x14ac:dyDescent="0.4">
      <c r="A79" s="206" t="str">
        <f t="shared" ca="1" si="4"/>
        <v/>
      </c>
      <c r="B79" s="343" t="str">
        <f ca="1">IF(ISNA(VLOOKUP(ROW()-5,益表,1,FALSE))=TRUE,"",VLOOKUP(ROW()-5,益表,9,FALSE))</f>
        <v/>
      </c>
      <c r="C79" s="343"/>
      <c r="D79" s="198" t="str">
        <f t="shared" ca="1" si="5"/>
        <v/>
      </c>
      <c r="E79" s="293"/>
    </row>
    <row r="80" spans="1:5" x14ac:dyDescent="0.4">
      <c r="A80" s="206" t="str">
        <f t="shared" ca="1" si="4"/>
        <v/>
      </c>
      <c r="B80" s="343" t="str">
        <f ca="1">IF(ISNA(VLOOKUP(ROW()-5,益表,1,FALSE))=TRUE,"",VLOOKUP(ROW()-5,益表,9,FALSE))</f>
        <v/>
      </c>
      <c r="C80" s="343"/>
      <c r="D80" s="198" t="str">
        <f t="shared" ca="1" si="5"/>
        <v/>
      </c>
      <c r="E80" s="293"/>
    </row>
    <row r="81" spans="1:5" x14ac:dyDescent="0.4">
      <c r="A81" s="206" t="str">
        <f t="shared" ca="1" si="4"/>
        <v/>
      </c>
      <c r="B81" s="343" t="str">
        <f ca="1">IF(ISNA(VLOOKUP(ROW()-5,益表,1,FALSE))=TRUE,"",VLOOKUP(ROW()-5,益表,9,FALSE))</f>
        <v/>
      </c>
      <c r="C81" s="343"/>
      <c r="D81" s="198" t="str">
        <f t="shared" ca="1" si="5"/>
        <v/>
      </c>
      <c r="E81" s="293"/>
    </row>
    <row r="82" spans="1:5" x14ac:dyDescent="0.4">
      <c r="A82" s="206" t="str">
        <f t="shared" ca="1" si="4"/>
        <v/>
      </c>
      <c r="B82" s="343" t="str">
        <f ca="1">IF(ISNA(VLOOKUP(ROW()-5,益表,1,FALSE))=TRUE,"",VLOOKUP(ROW()-5,益表,9,FALSE))</f>
        <v/>
      </c>
      <c r="C82" s="343"/>
      <c r="D82" s="198" t="str">
        <f t="shared" ca="1" si="5"/>
        <v/>
      </c>
      <c r="E82" s="293"/>
    </row>
    <row r="83" spans="1:5" x14ac:dyDescent="0.4">
      <c r="A83" s="206" t="str">
        <f t="shared" ca="1" si="4"/>
        <v/>
      </c>
      <c r="B83" s="343" t="str">
        <f ca="1">IF(ISNA(VLOOKUP(ROW()-5,益表,1,FALSE))=TRUE,"",VLOOKUP(ROW()-5,益表,9,FALSE))</f>
        <v/>
      </c>
      <c r="C83" s="343"/>
      <c r="D83" s="198" t="str">
        <f t="shared" ca="1" si="5"/>
        <v/>
      </c>
      <c r="E83" s="293"/>
    </row>
    <row r="84" spans="1:5" x14ac:dyDescent="0.4">
      <c r="A84" s="206" t="str">
        <f t="shared" ca="1" si="4"/>
        <v/>
      </c>
      <c r="B84" s="343" t="str">
        <f ca="1">IF(ISNA(VLOOKUP(ROW()-5,益表,1,FALSE))=TRUE,"",VLOOKUP(ROW()-5,益表,9,FALSE))</f>
        <v/>
      </c>
      <c r="C84" s="343"/>
      <c r="D84" s="198" t="str">
        <f t="shared" ca="1" si="5"/>
        <v/>
      </c>
      <c r="E84" s="293"/>
    </row>
    <row r="85" spans="1:5" x14ac:dyDescent="0.4">
      <c r="A85" s="206" t="str">
        <f t="shared" ca="1" si="4"/>
        <v/>
      </c>
      <c r="B85" s="343" t="str">
        <f ca="1">IF(ISNA(VLOOKUP(ROW()-5,益表,1,FALSE))=TRUE,"",VLOOKUP(ROW()-5,益表,9,FALSE))</f>
        <v/>
      </c>
      <c r="C85" s="343"/>
      <c r="D85" s="198" t="str">
        <f t="shared" ca="1" si="5"/>
        <v/>
      </c>
      <c r="E85" s="293"/>
    </row>
    <row r="86" spans="1:5" x14ac:dyDescent="0.4">
      <c r="A86" s="206" t="str">
        <f t="shared" ca="1" si="4"/>
        <v/>
      </c>
      <c r="B86" s="343" t="str">
        <f ca="1">IF(ISNA(VLOOKUP(ROW()-5,益表,1,FALSE))=TRUE,"",VLOOKUP(ROW()-5,益表,9,FALSE))</f>
        <v/>
      </c>
      <c r="C86" s="343"/>
      <c r="D86" s="198" t="str">
        <f t="shared" ca="1" si="5"/>
        <v/>
      </c>
      <c r="E86" s="293"/>
    </row>
    <row r="87" spans="1:5" x14ac:dyDescent="0.4">
      <c r="A87" s="206" t="str">
        <f t="shared" ca="1" si="4"/>
        <v/>
      </c>
      <c r="B87" s="343" t="str">
        <f ca="1">IF(ISNA(VLOOKUP(ROW()-5,益表,1,FALSE))=TRUE,"",VLOOKUP(ROW()-5,益表,9,FALSE))</f>
        <v/>
      </c>
      <c r="C87" s="343"/>
      <c r="D87" s="198" t="str">
        <f t="shared" ca="1" si="5"/>
        <v/>
      </c>
      <c r="E87" s="293"/>
    </row>
    <row r="88" spans="1:5" x14ac:dyDescent="0.4">
      <c r="A88" s="206" t="str">
        <f t="shared" ca="1" si="4"/>
        <v/>
      </c>
      <c r="B88" s="343" t="str">
        <f ca="1">IF(ISNA(VLOOKUP(ROW()-5,益表,1,FALSE))=TRUE,"",VLOOKUP(ROW()-5,益表,9,FALSE))</f>
        <v/>
      </c>
      <c r="C88" s="343"/>
      <c r="D88" s="198" t="str">
        <f t="shared" ca="1" si="5"/>
        <v/>
      </c>
      <c r="E88" s="293"/>
    </row>
    <row r="89" spans="1:5" x14ac:dyDescent="0.4">
      <c r="A89" s="206" t="str">
        <f t="shared" ca="1" si="4"/>
        <v/>
      </c>
      <c r="B89" s="343" t="str">
        <f ca="1">IF(ISNA(VLOOKUP(ROW()-5,益表,1,FALSE))=TRUE,"",VLOOKUP(ROW()-5,益表,9,FALSE))</f>
        <v/>
      </c>
      <c r="C89" s="343"/>
      <c r="D89" s="198" t="str">
        <f t="shared" ca="1" si="5"/>
        <v/>
      </c>
      <c r="E89" s="293"/>
    </row>
    <row r="90" spans="1:5" x14ac:dyDescent="0.4">
      <c r="A90" s="206" t="str">
        <f t="shared" ca="1" si="4"/>
        <v/>
      </c>
      <c r="B90" s="343" t="str">
        <f ca="1">IF(ISNA(VLOOKUP(ROW()-5,益表,1,FALSE))=TRUE,"",VLOOKUP(ROW()-5,益表,9,FALSE))</f>
        <v/>
      </c>
      <c r="C90" s="343"/>
      <c r="D90" s="198" t="str">
        <f t="shared" ca="1" si="5"/>
        <v/>
      </c>
      <c r="E90" s="293"/>
    </row>
    <row r="91" spans="1:5" x14ac:dyDescent="0.4">
      <c r="A91" s="206" t="str">
        <f t="shared" ca="1" si="4"/>
        <v/>
      </c>
      <c r="B91" s="343" t="str">
        <f ca="1">IF(ISNA(VLOOKUP(ROW()-5,益表,1,FALSE))=TRUE,"",VLOOKUP(ROW()-5,益表,9,FALSE))</f>
        <v/>
      </c>
      <c r="C91" s="343"/>
      <c r="D91" s="198" t="str">
        <f t="shared" ca="1" si="5"/>
        <v/>
      </c>
      <c r="E91" s="293"/>
    </row>
    <row r="92" spans="1:5" x14ac:dyDescent="0.4">
      <c r="A92" s="206" t="str">
        <f t="shared" ca="1" si="4"/>
        <v/>
      </c>
      <c r="B92" s="343" t="str">
        <f ca="1">IF(ISNA(VLOOKUP(ROW()-5,益表,1,FALSE))=TRUE,"",VLOOKUP(ROW()-5,益表,9,FALSE))</f>
        <v/>
      </c>
      <c r="C92" s="343"/>
      <c r="D92" s="198" t="str">
        <f t="shared" ca="1" si="5"/>
        <v/>
      </c>
      <c r="E92" s="293"/>
    </row>
    <row r="93" spans="1:5" x14ac:dyDescent="0.4">
      <c r="A93" s="206" t="str">
        <f t="shared" ca="1" si="4"/>
        <v/>
      </c>
      <c r="B93" s="343" t="str">
        <f ca="1">IF(ISNA(VLOOKUP(ROW()-5,益表,1,FALSE))=TRUE,"",VLOOKUP(ROW()-5,益表,9,FALSE))</f>
        <v/>
      </c>
      <c r="C93" s="343"/>
      <c r="D93" s="198" t="str">
        <f t="shared" ca="1" si="5"/>
        <v/>
      </c>
      <c r="E93" s="293"/>
    </row>
    <row r="94" spans="1:5" x14ac:dyDescent="0.4">
      <c r="A94" s="206" t="str">
        <f t="shared" ca="1" si="4"/>
        <v/>
      </c>
      <c r="B94" s="343" t="str">
        <f ca="1">IF(ISNA(VLOOKUP(ROW()-5,益表,1,FALSE))=TRUE,"",VLOOKUP(ROW()-5,益表,9,FALSE))</f>
        <v/>
      </c>
      <c r="C94" s="343"/>
      <c r="D94" s="198" t="str">
        <f t="shared" ca="1" si="5"/>
        <v/>
      </c>
      <c r="E94" s="293"/>
    </row>
    <row r="95" spans="1:5" x14ac:dyDescent="0.4">
      <c r="A95" s="206" t="str">
        <f t="shared" ca="1" si="4"/>
        <v/>
      </c>
      <c r="B95" s="343" t="str">
        <f ca="1">IF(ISNA(VLOOKUP(ROW()-5,益表,1,FALSE))=TRUE,"",VLOOKUP(ROW()-5,益表,9,FALSE))</f>
        <v/>
      </c>
      <c r="C95" s="343"/>
      <c r="D95" s="198" t="str">
        <f t="shared" ca="1" si="5"/>
        <v/>
      </c>
      <c r="E95" s="293"/>
    </row>
    <row r="96" spans="1:5" x14ac:dyDescent="0.4">
      <c r="A96" s="206" t="str">
        <f t="shared" ca="1" si="4"/>
        <v/>
      </c>
      <c r="B96" s="343" t="str">
        <f ca="1">IF(ISNA(VLOOKUP(ROW()-5,益表,1,FALSE))=TRUE,"",VLOOKUP(ROW()-5,益表,9,FALSE))</f>
        <v/>
      </c>
      <c r="C96" s="343"/>
      <c r="D96" s="198" t="str">
        <f t="shared" ca="1" si="5"/>
        <v/>
      </c>
      <c r="E96" s="293"/>
    </row>
    <row r="97" spans="1:5" x14ac:dyDescent="0.4">
      <c r="A97" s="206" t="str">
        <f t="shared" ca="1" si="4"/>
        <v/>
      </c>
      <c r="B97" s="343" t="str">
        <f ca="1">IF(ISNA(VLOOKUP(ROW()-5,益表,1,FALSE))=TRUE,"",VLOOKUP(ROW()-5,益表,9,FALSE))</f>
        <v/>
      </c>
      <c r="C97" s="343"/>
      <c r="D97" s="198" t="str">
        <f t="shared" ca="1" si="5"/>
        <v/>
      </c>
      <c r="E97" s="293"/>
    </row>
    <row r="98" spans="1:5" x14ac:dyDescent="0.4">
      <c r="A98" s="206" t="str">
        <f t="shared" ca="1" si="4"/>
        <v/>
      </c>
      <c r="B98" s="343" t="str">
        <f ca="1">IF(ISNA(VLOOKUP(ROW()-5,益表,1,FALSE))=TRUE,"",VLOOKUP(ROW()-5,益表,9,FALSE))</f>
        <v/>
      </c>
      <c r="C98" s="343"/>
      <c r="D98" s="198" t="str">
        <f t="shared" ca="1" si="5"/>
        <v/>
      </c>
      <c r="E98" s="293"/>
    </row>
    <row r="99" spans="1:5" x14ac:dyDescent="0.4">
      <c r="A99" s="206" t="str">
        <f t="shared" ca="1" si="4"/>
        <v/>
      </c>
      <c r="B99" s="343" t="str">
        <f ca="1">IF(ISNA(VLOOKUP(ROW()-5,益表,1,FALSE))=TRUE,"",VLOOKUP(ROW()-5,益表,9,FALSE))</f>
        <v/>
      </c>
      <c r="C99" s="343"/>
      <c r="D99" s="198" t="str">
        <f t="shared" ca="1" si="5"/>
        <v/>
      </c>
      <c r="E99" s="293"/>
    </row>
    <row r="100" spans="1:5" x14ac:dyDescent="0.4">
      <c r="A100" s="206" t="str">
        <f t="shared" ca="1" si="4"/>
        <v/>
      </c>
      <c r="B100" s="343" t="str">
        <f ca="1">IF(ISNA(VLOOKUP(ROW()-5,益表,1,FALSE))=TRUE,"",VLOOKUP(ROW()-5,益表,9,FALSE))</f>
        <v/>
      </c>
      <c r="C100" s="343"/>
      <c r="D100" s="198" t="str">
        <f t="shared" ca="1" si="5"/>
        <v/>
      </c>
      <c r="E100" s="293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</mergeCells>
  <phoneticPr fontId="2" type="noConversion"/>
  <conditionalFormatting sqref="D6:D100">
    <cfRule type="expression" dxfId="16" priority="2">
      <formula>RIGHT($B6,2)="餘絀"</formula>
    </cfRule>
    <cfRule type="expression" dxfId="15" priority="9">
      <formula>RIGHT($B6,2)="合計"</formula>
    </cfRule>
  </conditionalFormatting>
  <conditionalFormatting sqref="B6:B100">
    <cfRule type="expression" dxfId="14" priority="3">
      <formula>LEN(A6)&gt;2</formula>
    </cfRule>
  </conditionalFormatting>
  <conditionalFormatting sqref="D6:D100">
    <cfRule type="expression" dxfId="13" priority="1">
      <formula>RIGHT($B6,3)="短絀)"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K6" sqref="K6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89" customFormat="1" ht="17" customHeight="1" x14ac:dyDescent="0.4">
      <c r="A1" s="290" t="str">
        <f ca="1">日記簿!E1</f>
        <v/>
      </c>
      <c r="B1" s="283"/>
      <c r="C1" s="279"/>
      <c r="D1" s="284">
        <f>會計項目表!H1</f>
        <v>0</v>
      </c>
      <c r="E1" s="285"/>
      <c r="F1" s="286"/>
      <c r="G1" s="279"/>
      <c r="H1" s="287">
        <f>會計項目表!J1</f>
        <v>0</v>
      </c>
      <c r="I1" s="288"/>
      <c r="J1" s="288"/>
    </row>
    <row r="2" spans="1:10" ht="25" x14ac:dyDescent="0.55000000000000004">
      <c r="B2" s="132" t="str">
        <f>公司名稱</f>
        <v>財團法人ＯＯ基金會</v>
      </c>
      <c r="C2" s="35"/>
      <c r="D2" s="124"/>
      <c r="E2" s="124"/>
      <c r="F2" s="125"/>
      <c r="G2" s="125"/>
      <c r="H2" s="125"/>
    </row>
    <row r="3" spans="1:10" ht="21.5" x14ac:dyDescent="0.45">
      <c r="B3" s="22" t="s">
        <v>83</v>
      </c>
      <c r="C3" s="35"/>
      <c r="D3" s="124"/>
      <c r="E3" s="124"/>
      <c r="F3" s="125"/>
      <c r="G3" s="125"/>
      <c r="H3" s="125"/>
    </row>
    <row r="4" spans="1:10" x14ac:dyDescent="0.4">
      <c r="B4" s="176"/>
      <c r="C4" s="215">
        <f>資產負債表日</f>
        <v>43830</v>
      </c>
      <c r="D4" s="130"/>
      <c r="E4" s="130"/>
      <c r="F4" s="49"/>
      <c r="G4" s="49"/>
      <c r="H4" s="177" t="str">
        <f>日記簿!L5</f>
        <v>幣別：新台幣</v>
      </c>
    </row>
    <row r="5" spans="1:10" x14ac:dyDescent="0.4">
      <c r="B5" s="131" t="s">
        <v>81</v>
      </c>
      <c r="C5" s="128"/>
      <c r="D5" s="129"/>
      <c r="E5" s="144"/>
      <c r="F5" s="126" t="s">
        <v>38</v>
      </c>
      <c r="G5" s="127"/>
      <c r="H5" s="127"/>
    </row>
    <row r="6" spans="1:10" ht="18.5" x14ac:dyDescent="0.55000000000000004">
      <c r="B6" s="211" t="s">
        <v>146</v>
      </c>
      <c r="C6" s="211" t="s">
        <v>147</v>
      </c>
      <c r="D6" s="211" t="s">
        <v>82</v>
      </c>
      <c r="E6" s="216"/>
      <c r="F6" s="217" t="s">
        <v>146</v>
      </c>
      <c r="G6" s="211" t="s">
        <v>147</v>
      </c>
      <c r="H6" s="211" t="s">
        <v>82</v>
      </c>
    </row>
    <row r="7" spans="1:10" x14ac:dyDescent="0.4">
      <c r="B7" s="143">
        <f t="shared" ref="B7:B38" si="0">IF(ROW()-6&lt;=$D$1,VLOOKUP(ROW()-6,試算借,5,FALSE),0)</f>
        <v>0</v>
      </c>
      <c r="C7" s="142" t="str">
        <f t="shared" ref="C7:C38" si="1">IF(ROW()-6&lt;=$D$1,VLOOKUP(ROW()-6,試算借,7,FALSE),IF(ROW()-7=MAX($D$1,$H$1),"合計",0))</f>
        <v>合計</v>
      </c>
      <c r="D7" s="141" t="e">
        <f t="shared" ref="D7:D38" ca="1" si="2">IF(ROW()-6&lt;=$D$1,VLOOKUP(ROW()-6,試算借,9,FALSE),IF(ROW()-7=MAX($D$1,$H$1),SUM(OFFSET($D$7,0,0,ROW()-7,1)),0))</f>
        <v>#REF!</v>
      </c>
      <c r="E7" s="145" t="e">
        <f ca="1">D7+F7</f>
        <v>#REF!</v>
      </c>
      <c r="F7" s="143">
        <f t="shared" ref="F7:F38" si="3">IF(ROW()-6&lt;=$H$1,VLOOKUP(ROW()-6,試算貸,3,FALSE),0)</f>
        <v>0</v>
      </c>
      <c r="G7" s="142" t="str">
        <f t="shared" ref="G7:G38" si="4">IF(ROW()-6&lt;=$H$1,VLOOKUP(ROW()-6,試算貸,5,FALSE),IF(ROW()-7=MAX($D$1,$H$1),"合計",0))</f>
        <v>合計</v>
      </c>
      <c r="H7" s="141" t="e">
        <f t="shared" ref="H7:H38" ca="1" si="5">IF(ROW()-6&lt;=$H$1,VLOOKUP(ROW()-6,試算貸,7,FALSE),IF(ROW()-7=MAX($D$1,$H$1),SUM(OFFSET($H$7,0,0,ROW()-7,1)),0))</f>
        <v>#REF!</v>
      </c>
    </row>
    <row r="8" spans="1:10" x14ac:dyDescent="0.4">
      <c r="B8" s="143">
        <f t="shared" si="0"/>
        <v>0</v>
      </c>
      <c r="C8" s="142">
        <f t="shared" si="1"/>
        <v>0</v>
      </c>
      <c r="D8" s="141">
        <f t="shared" ca="1" si="2"/>
        <v>0</v>
      </c>
      <c r="E8" s="145">
        <f t="shared" ref="E8:E71" ca="1" si="6">D8+F8</f>
        <v>0</v>
      </c>
      <c r="F8" s="143">
        <f t="shared" si="3"/>
        <v>0</v>
      </c>
      <c r="G8" s="142">
        <f t="shared" si="4"/>
        <v>0</v>
      </c>
      <c r="H8" s="141">
        <f t="shared" ca="1" si="5"/>
        <v>0</v>
      </c>
    </row>
    <row r="9" spans="1:10" x14ac:dyDescent="0.4">
      <c r="B9" s="143">
        <f t="shared" si="0"/>
        <v>0</v>
      </c>
      <c r="C9" s="142">
        <f t="shared" si="1"/>
        <v>0</v>
      </c>
      <c r="D9" s="141">
        <f t="shared" ca="1" si="2"/>
        <v>0</v>
      </c>
      <c r="E9" s="145">
        <f t="shared" ca="1" si="6"/>
        <v>0</v>
      </c>
      <c r="F9" s="143">
        <f t="shared" si="3"/>
        <v>0</v>
      </c>
      <c r="G9" s="142">
        <f t="shared" si="4"/>
        <v>0</v>
      </c>
      <c r="H9" s="141">
        <f t="shared" ca="1" si="5"/>
        <v>0</v>
      </c>
    </row>
    <row r="10" spans="1:10" x14ac:dyDescent="0.4">
      <c r="B10" s="143">
        <f t="shared" si="0"/>
        <v>0</v>
      </c>
      <c r="C10" s="142">
        <f t="shared" si="1"/>
        <v>0</v>
      </c>
      <c r="D10" s="141">
        <f t="shared" ca="1" si="2"/>
        <v>0</v>
      </c>
      <c r="E10" s="145">
        <f t="shared" ca="1" si="6"/>
        <v>0</v>
      </c>
      <c r="F10" s="143">
        <f t="shared" si="3"/>
        <v>0</v>
      </c>
      <c r="G10" s="142">
        <f t="shared" si="4"/>
        <v>0</v>
      </c>
      <c r="H10" s="141">
        <f t="shared" ca="1" si="5"/>
        <v>0</v>
      </c>
    </row>
    <row r="11" spans="1:10" x14ac:dyDescent="0.4">
      <c r="B11" s="143">
        <f t="shared" si="0"/>
        <v>0</v>
      </c>
      <c r="C11" s="142">
        <f t="shared" si="1"/>
        <v>0</v>
      </c>
      <c r="D11" s="141">
        <f t="shared" ca="1" si="2"/>
        <v>0</v>
      </c>
      <c r="E11" s="145">
        <f t="shared" ca="1" si="6"/>
        <v>0</v>
      </c>
      <c r="F11" s="143">
        <f t="shared" si="3"/>
        <v>0</v>
      </c>
      <c r="G11" s="142">
        <f t="shared" si="4"/>
        <v>0</v>
      </c>
      <c r="H11" s="141">
        <f t="shared" ca="1" si="5"/>
        <v>0</v>
      </c>
    </row>
    <row r="12" spans="1:10" x14ac:dyDescent="0.4">
      <c r="B12" s="143">
        <f t="shared" si="0"/>
        <v>0</v>
      </c>
      <c r="C12" s="142">
        <f t="shared" si="1"/>
        <v>0</v>
      </c>
      <c r="D12" s="141">
        <f t="shared" ca="1" si="2"/>
        <v>0</v>
      </c>
      <c r="E12" s="145">
        <f t="shared" ca="1" si="6"/>
        <v>0</v>
      </c>
      <c r="F12" s="143">
        <f t="shared" si="3"/>
        <v>0</v>
      </c>
      <c r="G12" s="142">
        <f t="shared" si="4"/>
        <v>0</v>
      </c>
      <c r="H12" s="141">
        <f t="shared" ca="1" si="5"/>
        <v>0</v>
      </c>
    </row>
    <row r="13" spans="1:10" x14ac:dyDescent="0.4">
      <c r="B13" s="143">
        <f t="shared" si="0"/>
        <v>0</v>
      </c>
      <c r="C13" s="142">
        <f t="shared" si="1"/>
        <v>0</v>
      </c>
      <c r="D13" s="141">
        <f t="shared" ca="1" si="2"/>
        <v>0</v>
      </c>
      <c r="E13" s="145">
        <f t="shared" ca="1" si="6"/>
        <v>0</v>
      </c>
      <c r="F13" s="143">
        <f t="shared" si="3"/>
        <v>0</v>
      </c>
      <c r="G13" s="142">
        <f t="shared" si="4"/>
        <v>0</v>
      </c>
      <c r="H13" s="141">
        <f t="shared" ca="1" si="5"/>
        <v>0</v>
      </c>
    </row>
    <row r="14" spans="1:10" x14ac:dyDescent="0.4">
      <c r="B14" s="143">
        <f t="shared" si="0"/>
        <v>0</v>
      </c>
      <c r="C14" s="142">
        <f t="shared" si="1"/>
        <v>0</v>
      </c>
      <c r="D14" s="141">
        <f t="shared" ca="1" si="2"/>
        <v>0</v>
      </c>
      <c r="E14" s="145">
        <f t="shared" ca="1" si="6"/>
        <v>0</v>
      </c>
      <c r="F14" s="143">
        <f t="shared" si="3"/>
        <v>0</v>
      </c>
      <c r="G14" s="142">
        <f t="shared" si="4"/>
        <v>0</v>
      </c>
      <c r="H14" s="141">
        <f t="shared" ca="1" si="5"/>
        <v>0</v>
      </c>
    </row>
    <row r="15" spans="1:10" x14ac:dyDescent="0.4">
      <c r="B15" s="143">
        <f t="shared" si="0"/>
        <v>0</v>
      </c>
      <c r="C15" s="142">
        <f t="shared" si="1"/>
        <v>0</v>
      </c>
      <c r="D15" s="141">
        <f t="shared" ca="1" si="2"/>
        <v>0</v>
      </c>
      <c r="E15" s="145">
        <f t="shared" ca="1" si="6"/>
        <v>0</v>
      </c>
      <c r="F15" s="143">
        <f t="shared" si="3"/>
        <v>0</v>
      </c>
      <c r="G15" s="142">
        <f t="shared" si="4"/>
        <v>0</v>
      </c>
      <c r="H15" s="141">
        <f t="shared" ca="1" si="5"/>
        <v>0</v>
      </c>
    </row>
    <row r="16" spans="1:10" x14ac:dyDescent="0.4">
      <c r="B16" s="143">
        <f t="shared" si="0"/>
        <v>0</v>
      </c>
      <c r="C16" s="142">
        <f t="shared" si="1"/>
        <v>0</v>
      </c>
      <c r="D16" s="141">
        <f t="shared" ca="1" si="2"/>
        <v>0</v>
      </c>
      <c r="E16" s="145">
        <f t="shared" ca="1" si="6"/>
        <v>0</v>
      </c>
      <c r="F16" s="143">
        <f t="shared" si="3"/>
        <v>0</v>
      </c>
      <c r="G16" s="142">
        <f t="shared" si="4"/>
        <v>0</v>
      </c>
      <c r="H16" s="141">
        <f t="shared" ca="1" si="5"/>
        <v>0</v>
      </c>
    </row>
    <row r="17" spans="2:8" x14ac:dyDescent="0.4">
      <c r="B17" s="143">
        <f t="shared" si="0"/>
        <v>0</v>
      </c>
      <c r="C17" s="142">
        <f t="shared" si="1"/>
        <v>0</v>
      </c>
      <c r="D17" s="141">
        <f t="shared" ca="1" si="2"/>
        <v>0</v>
      </c>
      <c r="E17" s="145">
        <f t="shared" ca="1" si="6"/>
        <v>0</v>
      </c>
      <c r="F17" s="143">
        <f t="shared" si="3"/>
        <v>0</v>
      </c>
      <c r="G17" s="142">
        <f t="shared" si="4"/>
        <v>0</v>
      </c>
      <c r="H17" s="141">
        <f t="shared" ca="1" si="5"/>
        <v>0</v>
      </c>
    </row>
    <row r="18" spans="2:8" x14ac:dyDescent="0.4">
      <c r="B18" s="143">
        <f t="shared" si="0"/>
        <v>0</v>
      </c>
      <c r="C18" s="142">
        <f t="shared" si="1"/>
        <v>0</v>
      </c>
      <c r="D18" s="141">
        <f t="shared" ca="1" si="2"/>
        <v>0</v>
      </c>
      <c r="E18" s="145">
        <f t="shared" ca="1" si="6"/>
        <v>0</v>
      </c>
      <c r="F18" s="143">
        <f t="shared" si="3"/>
        <v>0</v>
      </c>
      <c r="G18" s="142">
        <f t="shared" si="4"/>
        <v>0</v>
      </c>
      <c r="H18" s="141">
        <f t="shared" ca="1" si="5"/>
        <v>0</v>
      </c>
    </row>
    <row r="19" spans="2:8" x14ac:dyDescent="0.4">
      <c r="B19" s="143">
        <f t="shared" si="0"/>
        <v>0</v>
      </c>
      <c r="C19" s="142">
        <f t="shared" si="1"/>
        <v>0</v>
      </c>
      <c r="D19" s="141">
        <f t="shared" ca="1" si="2"/>
        <v>0</v>
      </c>
      <c r="E19" s="145">
        <f t="shared" ca="1" si="6"/>
        <v>0</v>
      </c>
      <c r="F19" s="143">
        <f t="shared" si="3"/>
        <v>0</v>
      </c>
      <c r="G19" s="142">
        <f t="shared" si="4"/>
        <v>0</v>
      </c>
      <c r="H19" s="141">
        <f t="shared" ca="1" si="5"/>
        <v>0</v>
      </c>
    </row>
    <row r="20" spans="2:8" x14ac:dyDescent="0.4">
      <c r="B20" s="143">
        <f t="shared" si="0"/>
        <v>0</v>
      </c>
      <c r="C20" s="142">
        <f t="shared" si="1"/>
        <v>0</v>
      </c>
      <c r="D20" s="141">
        <f t="shared" ca="1" si="2"/>
        <v>0</v>
      </c>
      <c r="E20" s="145">
        <f t="shared" ca="1" si="6"/>
        <v>0</v>
      </c>
      <c r="F20" s="143">
        <f t="shared" si="3"/>
        <v>0</v>
      </c>
      <c r="G20" s="142">
        <f t="shared" si="4"/>
        <v>0</v>
      </c>
      <c r="H20" s="141">
        <f t="shared" ca="1" si="5"/>
        <v>0</v>
      </c>
    </row>
    <row r="21" spans="2:8" x14ac:dyDescent="0.4">
      <c r="B21" s="143">
        <f t="shared" si="0"/>
        <v>0</v>
      </c>
      <c r="C21" s="142">
        <f t="shared" si="1"/>
        <v>0</v>
      </c>
      <c r="D21" s="141">
        <f t="shared" ca="1" si="2"/>
        <v>0</v>
      </c>
      <c r="E21" s="145">
        <f t="shared" ca="1" si="6"/>
        <v>0</v>
      </c>
      <c r="F21" s="143">
        <f t="shared" si="3"/>
        <v>0</v>
      </c>
      <c r="G21" s="142">
        <f t="shared" si="4"/>
        <v>0</v>
      </c>
      <c r="H21" s="141">
        <f t="shared" ca="1" si="5"/>
        <v>0</v>
      </c>
    </row>
    <row r="22" spans="2:8" x14ac:dyDescent="0.4">
      <c r="B22" s="143">
        <f t="shared" si="0"/>
        <v>0</v>
      </c>
      <c r="C22" s="142">
        <f t="shared" si="1"/>
        <v>0</v>
      </c>
      <c r="D22" s="141">
        <f t="shared" ca="1" si="2"/>
        <v>0</v>
      </c>
      <c r="E22" s="145">
        <f t="shared" ca="1" si="6"/>
        <v>0</v>
      </c>
      <c r="F22" s="143">
        <f t="shared" si="3"/>
        <v>0</v>
      </c>
      <c r="G22" s="142">
        <f t="shared" si="4"/>
        <v>0</v>
      </c>
      <c r="H22" s="141">
        <f t="shared" ca="1" si="5"/>
        <v>0</v>
      </c>
    </row>
    <row r="23" spans="2:8" x14ac:dyDescent="0.4">
      <c r="B23" s="143">
        <f t="shared" si="0"/>
        <v>0</v>
      </c>
      <c r="C23" s="142">
        <f t="shared" si="1"/>
        <v>0</v>
      </c>
      <c r="D23" s="141">
        <f t="shared" ca="1" si="2"/>
        <v>0</v>
      </c>
      <c r="E23" s="145">
        <f t="shared" ca="1" si="6"/>
        <v>0</v>
      </c>
      <c r="F23" s="143">
        <f t="shared" si="3"/>
        <v>0</v>
      </c>
      <c r="G23" s="142">
        <f t="shared" si="4"/>
        <v>0</v>
      </c>
      <c r="H23" s="141">
        <f t="shared" ca="1" si="5"/>
        <v>0</v>
      </c>
    </row>
    <row r="24" spans="2:8" x14ac:dyDescent="0.4">
      <c r="B24" s="143">
        <f t="shared" si="0"/>
        <v>0</v>
      </c>
      <c r="C24" s="142">
        <f t="shared" si="1"/>
        <v>0</v>
      </c>
      <c r="D24" s="141">
        <f t="shared" ca="1" si="2"/>
        <v>0</v>
      </c>
      <c r="E24" s="145">
        <f t="shared" ca="1" si="6"/>
        <v>0</v>
      </c>
      <c r="F24" s="143">
        <f t="shared" si="3"/>
        <v>0</v>
      </c>
      <c r="G24" s="142">
        <f t="shared" si="4"/>
        <v>0</v>
      </c>
      <c r="H24" s="141">
        <f t="shared" ca="1" si="5"/>
        <v>0</v>
      </c>
    </row>
    <row r="25" spans="2:8" x14ac:dyDescent="0.4">
      <c r="B25" s="143">
        <f t="shared" si="0"/>
        <v>0</v>
      </c>
      <c r="C25" s="142">
        <f t="shared" si="1"/>
        <v>0</v>
      </c>
      <c r="D25" s="141">
        <f t="shared" ca="1" si="2"/>
        <v>0</v>
      </c>
      <c r="E25" s="145">
        <f t="shared" ca="1" si="6"/>
        <v>0</v>
      </c>
      <c r="F25" s="143">
        <f t="shared" si="3"/>
        <v>0</v>
      </c>
      <c r="G25" s="142">
        <f t="shared" si="4"/>
        <v>0</v>
      </c>
      <c r="H25" s="141">
        <f t="shared" ca="1" si="5"/>
        <v>0</v>
      </c>
    </row>
    <row r="26" spans="2:8" x14ac:dyDescent="0.4">
      <c r="B26" s="143">
        <f t="shared" si="0"/>
        <v>0</v>
      </c>
      <c r="C26" s="142">
        <f t="shared" si="1"/>
        <v>0</v>
      </c>
      <c r="D26" s="141">
        <f t="shared" ca="1" si="2"/>
        <v>0</v>
      </c>
      <c r="E26" s="145">
        <f t="shared" ca="1" si="6"/>
        <v>0</v>
      </c>
      <c r="F26" s="143">
        <f t="shared" si="3"/>
        <v>0</v>
      </c>
      <c r="G26" s="142">
        <f t="shared" si="4"/>
        <v>0</v>
      </c>
      <c r="H26" s="141">
        <f t="shared" ca="1" si="5"/>
        <v>0</v>
      </c>
    </row>
    <row r="27" spans="2:8" x14ac:dyDescent="0.4">
      <c r="B27" s="143">
        <f t="shared" si="0"/>
        <v>0</v>
      </c>
      <c r="C27" s="142">
        <f t="shared" si="1"/>
        <v>0</v>
      </c>
      <c r="D27" s="141">
        <f t="shared" ca="1" si="2"/>
        <v>0</v>
      </c>
      <c r="E27" s="145">
        <f t="shared" ca="1" si="6"/>
        <v>0</v>
      </c>
      <c r="F27" s="143">
        <f t="shared" si="3"/>
        <v>0</v>
      </c>
      <c r="G27" s="142">
        <f t="shared" si="4"/>
        <v>0</v>
      </c>
      <c r="H27" s="141">
        <f t="shared" ca="1" si="5"/>
        <v>0</v>
      </c>
    </row>
    <row r="28" spans="2:8" x14ac:dyDescent="0.4">
      <c r="B28" s="143">
        <f t="shared" si="0"/>
        <v>0</v>
      </c>
      <c r="C28" s="142">
        <f t="shared" si="1"/>
        <v>0</v>
      </c>
      <c r="D28" s="141">
        <f t="shared" ca="1" si="2"/>
        <v>0</v>
      </c>
      <c r="E28" s="145">
        <f t="shared" ca="1" si="6"/>
        <v>0</v>
      </c>
      <c r="F28" s="143">
        <f t="shared" si="3"/>
        <v>0</v>
      </c>
      <c r="G28" s="142">
        <f t="shared" si="4"/>
        <v>0</v>
      </c>
      <c r="H28" s="141">
        <f t="shared" ca="1" si="5"/>
        <v>0</v>
      </c>
    </row>
    <row r="29" spans="2:8" x14ac:dyDescent="0.4">
      <c r="B29" s="143">
        <f t="shared" si="0"/>
        <v>0</v>
      </c>
      <c r="C29" s="142">
        <f t="shared" si="1"/>
        <v>0</v>
      </c>
      <c r="D29" s="141">
        <f t="shared" ca="1" si="2"/>
        <v>0</v>
      </c>
      <c r="E29" s="145">
        <f t="shared" ca="1" si="6"/>
        <v>0</v>
      </c>
      <c r="F29" s="143">
        <f t="shared" si="3"/>
        <v>0</v>
      </c>
      <c r="G29" s="142">
        <f t="shared" si="4"/>
        <v>0</v>
      </c>
      <c r="H29" s="141">
        <f t="shared" ca="1" si="5"/>
        <v>0</v>
      </c>
    </row>
    <row r="30" spans="2:8" x14ac:dyDescent="0.4">
      <c r="B30" s="143">
        <f t="shared" si="0"/>
        <v>0</v>
      </c>
      <c r="C30" s="142">
        <f t="shared" si="1"/>
        <v>0</v>
      </c>
      <c r="D30" s="141">
        <f t="shared" ca="1" si="2"/>
        <v>0</v>
      </c>
      <c r="E30" s="145">
        <f t="shared" ca="1" si="6"/>
        <v>0</v>
      </c>
      <c r="F30" s="143">
        <f t="shared" si="3"/>
        <v>0</v>
      </c>
      <c r="G30" s="142">
        <f t="shared" si="4"/>
        <v>0</v>
      </c>
      <c r="H30" s="141">
        <f t="shared" ca="1" si="5"/>
        <v>0</v>
      </c>
    </row>
    <row r="31" spans="2:8" x14ac:dyDescent="0.4">
      <c r="B31" s="143">
        <f t="shared" si="0"/>
        <v>0</v>
      </c>
      <c r="C31" s="142">
        <f t="shared" si="1"/>
        <v>0</v>
      </c>
      <c r="D31" s="141">
        <f t="shared" ca="1" si="2"/>
        <v>0</v>
      </c>
      <c r="E31" s="145">
        <f t="shared" ca="1" si="6"/>
        <v>0</v>
      </c>
      <c r="F31" s="143">
        <f t="shared" si="3"/>
        <v>0</v>
      </c>
      <c r="G31" s="142">
        <f t="shared" si="4"/>
        <v>0</v>
      </c>
      <c r="H31" s="141">
        <f t="shared" ca="1" si="5"/>
        <v>0</v>
      </c>
    </row>
    <row r="32" spans="2:8" x14ac:dyDescent="0.4">
      <c r="B32" s="143">
        <f t="shared" si="0"/>
        <v>0</v>
      </c>
      <c r="C32" s="142">
        <f t="shared" si="1"/>
        <v>0</v>
      </c>
      <c r="D32" s="141">
        <f t="shared" ca="1" si="2"/>
        <v>0</v>
      </c>
      <c r="E32" s="145">
        <f t="shared" ca="1" si="6"/>
        <v>0</v>
      </c>
      <c r="F32" s="143">
        <f t="shared" si="3"/>
        <v>0</v>
      </c>
      <c r="G32" s="142">
        <f t="shared" si="4"/>
        <v>0</v>
      </c>
      <c r="H32" s="141">
        <f t="shared" ca="1" si="5"/>
        <v>0</v>
      </c>
    </row>
    <row r="33" spans="2:8" x14ac:dyDescent="0.4">
      <c r="B33" s="143">
        <f t="shared" si="0"/>
        <v>0</v>
      </c>
      <c r="C33" s="142">
        <f t="shared" si="1"/>
        <v>0</v>
      </c>
      <c r="D33" s="141">
        <f t="shared" ca="1" si="2"/>
        <v>0</v>
      </c>
      <c r="E33" s="145">
        <f t="shared" ca="1" si="6"/>
        <v>0</v>
      </c>
      <c r="F33" s="143">
        <f t="shared" si="3"/>
        <v>0</v>
      </c>
      <c r="G33" s="142">
        <f t="shared" si="4"/>
        <v>0</v>
      </c>
      <c r="H33" s="141">
        <f t="shared" ca="1" si="5"/>
        <v>0</v>
      </c>
    </row>
    <row r="34" spans="2:8" x14ac:dyDescent="0.4">
      <c r="B34" s="143">
        <f t="shared" si="0"/>
        <v>0</v>
      </c>
      <c r="C34" s="142">
        <f t="shared" si="1"/>
        <v>0</v>
      </c>
      <c r="D34" s="141">
        <f t="shared" ca="1" si="2"/>
        <v>0</v>
      </c>
      <c r="E34" s="145">
        <f t="shared" ca="1" si="6"/>
        <v>0</v>
      </c>
      <c r="F34" s="143">
        <f t="shared" si="3"/>
        <v>0</v>
      </c>
      <c r="G34" s="142">
        <f t="shared" si="4"/>
        <v>0</v>
      </c>
      <c r="H34" s="141">
        <f t="shared" ca="1" si="5"/>
        <v>0</v>
      </c>
    </row>
    <row r="35" spans="2:8" x14ac:dyDescent="0.4">
      <c r="B35" s="143">
        <f t="shared" si="0"/>
        <v>0</v>
      </c>
      <c r="C35" s="142">
        <f t="shared" si="1"/>
        <v>0</v>
      </c>
      <c r="D35" s="141">
        <f t="shared" ca="1" si="2"/>
        <v>0</v>
      </c>
      <c r="E35" s="145">
        <f t="shared" ca="1" si="6"/>
        <v>0</v>
      </c>
      <c r="F35" s="143">
        <f t="shared" si="3"/>
        <v>0</v>
      </c>
      <c r="G35" s="142">
        <f t="shared" si="4"/>
        <v>0</v>
      </c>
      <c r="H35" s="141">
        <f t="shared" ca="1" si="5"/>
        <v>0</v>
      </c>
    </row>
    <row r="36" spans="2:8" x14ac:dyDescent="0.4">
      <c r="B36" s="143">
        <f t="shared" si="0"/>
        <v>0</v>
      </c>
      <c r="C36" s="142">
        <f t="shared" si="1"/>
        <v>0</v>
      </c>
      <c r="D36" s="141">
        <f t="shared" ca="1" si="2"/>
        <v>0</v>
      </c>
      <c r="E36" s="145">
        <f t="shared" ca="1" si="6"/>
        <v>0</v>
      </c>
      <c r="F36" s="143">
        <f t="shared" si="3"/>
        <v>0</v>
      </c>
      <c r="G36" s="142">
        <f t="shared" si="4"/>
        <v>0</v>
      </c>
      <c r="H36" s="141">
        <f t="shared" ca="1" si="5"/>
        <v>0</v>
      </c>
    </row>
    <row r="37" spans="2:8" x14ac:dyDescent="0.4">
      <c r="B37" s="143">
        <f t="shared" si="0"/>
        <v>0</v>
      </c>
      <c r="C37" s="142">
        <f t="shared" si="1"/>
        <v>0</v>
      </c>
      <c r="D37" s="141">
        <f t="shared" ca="1" si="2"/>
        <v>0</v>
      </c>
      <c r="E37" s="145">
        <f t="shared" ca="1" si="6"/>
        <v>0</v>
      </c>
      <c r="F37" s="143">
        <f t="shared" si="3"/>
        <v>0</v>
      </c>
      <c r="G37" s="142">
        <f t="shared" si="4"/>
        <v>0</v>
      </c>
      <c r="H37" s="141">
        <f t="shared" ca="1" si="5"/>
        <v>0</v>
      </c>
    </row>
    <row r="38" spans="2:8" x14ac:dyDescent="0.4">
      <c r="B38" s="143">
        <f t="shared" si="0"/>
        <v>0</v>
      </c>
      <c r="C38" s="142">
        <f t="shared" si="1"/>
        <v>0</v>
      </c>
      <c r="D38" s="141">
        <f t="shared" ca="1" si="2"/>
        <v>0</v>
      </c>
      <c r="E38" s="145">
        <f t="shared" ca="1" si="6"/>
        <v>0</v>
      </c>
      <c r="F38" s="143">
        <f t="shared" si="3"/>
        <v>0</v>
      </c>
      <c r="G38" s="142">
        <f t="shared" si="4"/>
        <v>0</v>
      </c>
      <c r="H38" s="141">
        <f t="shared" ca="1" si="5"/>
        <v>0</v>
      </c>
    </row>
    <row r="39" spans="2:8" x14ac:dyDescent="0.4">
      <c r="B39" s="143">
        <f t="shared" ref="B39:B70" si="7">IF(ROW()-6&lt;=$D$1,VLOOKUP(ROW()-6,試算借,5,FALSE),0)</f>
        <v>0</v>
      </c>
      <c r="C39" s="142">
        <f t="shared" ref="C39:C70" si="8">IF(ROW()-6&lt;=$D$1,VLOOKUP(ROW()-6,試算借,7,FALSE),IF(ROW()-7=MAX($D$1,$H$1),"合計",0))</f>
        <v>0</v>
      </c>
      <c r="D39" s="141">
        <f t="shared" ref="D39:D70" ca="1" si="9">IF(ROW()-6&lt;=$D$1,VLOOKUP(ROW()-6,試算借,9,FALSE),IF(ROW()-7=MAX($D$1,$H$1),SUM(OFFSET($D$7,0,0,ROW()-7,1)),0))</f>
        <v>0</v>
      </c>
      <c r="E39" s="145">
        <f t="shared" ca="1" si="6"/>
        <v>0</v>
      </c>
      <c r="F39" s="143">
        <f t="shared" ref="F39:F70" si="10">IF(ROW()-6&lt;=$H$1,VLOOKUP(ROW()-6,試算貸,3,FALSE),0)</f>
        <v>0</v>
      </c>
      <c r="G39" s="142">
        <f t="shared" ref="G39:G70" si="11">IF(ROW()-6&lt;=$H$1,VLOOKUP(ROW()-6,試算貸,5,FALSE),IF(ROW()-7=MAX($D$1,$H$1),"合計",0))</f>
        <v>0</v>
      </c>
      <c r="H39" s="141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3">
        <f t="shared" si="7"/>
        <v>0</v>
      </c>
      <c r="C40" s="142">
        <f t="shared" si="8"/>
        <v>0</v>
      </c>
      <c r="D40" s="141">
        <f t="shared" ca="1" si="9"/>
        <v>0</v>
      </c>
      <c r="E40" s="145">
        <f t="shared" ca="1" si="6"/>
        <v>0</v>
      </c>
      <c r="F40" s="143">
        <f t="shared" si="10"/>
        <v>0</v>
      </c>
      <c r="G40" s="142">
        <f t="shared" si="11"/>
        <v>0</v>
      </c>
      <c r="H40" s="141">
        <f t="shared" ca="1" si="12"/>
        <v>0</v>
      </c>
    </row>
    <row r="41" spans="2:8" x14ac:dyDescent="0.4">
      <c r="B41" s="143">
        <f t="shared" si="7"/>
        <v>0</v>
      </c>
      <c r="C41" s="142">
        <f t="shared" si="8"/>
        <v>0</v>
      </c>
      <c r="D41" s="141">
        <f t="shared" ca="1" si="9"/>
        <v>0</v>
      </c>
      <c r="E41" s="145">
        <f t="shared" ca="1" si="6"/>
        <v>0</v>
      </c>
      <c r="F41" s="143">
        <f t="shared" si="10"/>
        <v>0</v>
      </c>
      <c r="G41" s="142">
        <f t="shared" si="11"/>
        <v>0</v>
      </c>
      <c r="H41" s="141">
        <f t="shared" ca="1" si="12"/>
        <v>0</v>
      </c>
    </row>
    <row r="42" spans="2:8" x14ac:dyDescent="0.4">
      <c r="B42" s="143">
        <f t="shared" si="7"/>
        <v>0</v>
      </c>
      <c r="C42" s="142">
        <f t="shared" si="8"/>
        <v>0</v>
      </c>
      <c r="D42" s="141">
        <f t="shared" ca="1" si="9"/>
        <v>0</v>
      </c>
      <c r="E42" s="145">
        <f t="shared" ca="1" si="6"/>
        <v>0</v>
      </c>
      <c r="F42" s="143">
        <f t="shared" si="10"/>
        <v>0</v>
      </c>
      <c r="G42" s="142">
        <f t="shared" si="11"/>
        <v>0</v>
      </c>
      <c r="H42" s="141">
        <f t="shared" ca="1" si="12"/>
        <v>0</v>
      </c>
    </row>
    <row r="43" spans="2:8" x14ac:dyDescent="0.4">
      <c r="B43" s="143">
        <f t="shared" si="7"/>
        <v>0</v>
      </c>
      <c r="C43" s="142">
        <f t="shared" si="8"/>
        <v>0</v>
      </c>
      <c r="D43" s="141">
        <f t="shared" ca="1" si="9"/>
        <v>0</v>
      </c>
      <c r="E43" s="145">
        <f t="shared" ca="1" si="6"/>
        <v>0</v>
      </c>
      <c r="F43" s="143">
        <f t="shared" si="10"/>
        <v>0</v>
      </c>
      <c r="G43" s="142">
        <f t="shared" si="11"/>
        <v>0</v>
      </c>
      <c r="H43" s="141">
        <f t="shared" ca="1" si="12"/>
        <v>0</v>
      </c>
    </row>
    <row r="44" spans="2:8" x14ac:dyDescent="0.4">
      <c r="B44" s="143">
        <f t="shared" si="7"/>
        <v>0</v>
      </c>
      <c r="C44" s="142">
        <f t="shared" si="8"/>
        <v>0</v>
      </c>
      <c r="D44" s="141">
        <f t="shared" ca="1" si="9"/>
        <v>0</v>
      </c>
      <c r="E44" s="145">
        <f t="shared" ca="1" si="6"/>
        <v>0</v>
      </c>
      <c r="F44" s="143">
        <f t="shared" si="10"/>
        <v>0</v>
      </c>
      <c r="G44" s="142">
        <f t="shared" si="11"/>
        <v>0</v>
      </c>
      <c r="H44" s="141">
        <f t="shared" ca="1" si="12"/>
        <v>0</v>
      </c>
    </row>
    <row r="45" spans="2:8" x14ac:dyDescent="0.4">
      <c r="B45" s="143">
        <f t="shared" si="7"/>
        <v>0</v>
      </c>
      <c r="C45" s="142">
        <f t="shared" si="8"/>
        <v>0</v>
      </c>
      <c r="D45" s="141">
        <f t="shared" ca="1" si="9"/>
        <v>0</v>
      </c>
      <c r="E45" s="145">
        <f t="shared" ca="1" si="6"/>
        <v>0</v>
      </c>
      <c r="F45" s="143">
        <f t="shared" si="10"/>
        <v>0</v>
      </c>
      <c r="G45" s="142">
        <f t="shared" si="11"/>
        <v>0</v>
      </c>
      <c r="H45" s="141">
        <f t="shared" ca="1" si="12"/>
        <v>0</v>
      </c>
    </row>
    <row r="46" spans="2:8" x14ac:dyDescent="0.4">
      <c r="B46" s="143">
        <f t="shared" si="7"/>
        <v>0</v>
      </c>
      <c r="C46" s="142">
        <f t="shared" si="8"/>
        <v>0</v>
      </c>
      <c r="D46" s="141">
        <f t="shared" ca="1" si="9"/>
        <v>0</v>
      </c>
      <c r="E46" s="145">
        <f t="shared" ca="1" si="6"/>
        <v>0</v>
      </c>
      <c r="F46" s="143">
        <f t="shared" si="10"/>
        <v>0</v>
      </c>
      <c r="G46" s="142">
        <f t="shared" si="11"/>
        <v>0</v>
      </c>
      <c r="H46" s="141">
        <f t="shared" ca="1" si="12"/>
        <v>0</v>
      </c>
    </row>
    <row r="47" spans="2:8" x14ac:dyDescent="0.4">
      <c r="B47" s="143">
        <f t="shared" si="7"/>
        <v>0</v>
      </c>
      <c r="C47" s="142">
        <f t="shared" si="8"/>
        <v>0</v>
      </c>
      <c r="D47" s="141">
        <f t="shared" ca="1" si="9"/>
        <v>0</v>
      </c>
      <c r="E47" s="145">
        <f t="shared" ca="1" si="6"/>
        <v>0</v>
      </c>
      <c r="F47" s="143">
        <f t="shared" si="10"/>
        <v>0</v>
      </c>
      <c r="G47" s="142">
        <f t="shared" si="11"/>
        <v>0</v>
      </c>
      <c r="H47" s="141">
        <f t="shared" ca="1" si="12"/>
        <v>0</v>
      </c>
    </row>
    <row r="48" spans="2:8" x14ac:dyDescent="0.4">
      <c r="B48" s="143">
        <f t="shared" si="7"/>
        <v>0</v>
      </c>
      <c r="C48" s="142">
        <f t="shared" si="8"/>
        <v>0</v>
      </c>
      <c r="D48" s="141">
        <f t="shared" ca="1" si="9"/>
        <v>0</v>
      </c>
      <c r="E48" s="145">
        <f t="shared" ca="1" si="6"/>
        <v>0</v>
      </c>
      <c r="F48" s="143">
        <f t="shared" si="10"/>
        <v>0</v>
      </c>
      <c r="G48" s="142">
        <f t="shared" si="11"/>
        <v>0</v>
      </c>
      <c r="H48" s="141">
        <f t="shared" ca="1" si="12"/>
        <v>0</v>
      </c>
    </row>
    <row r="49" spans="2:8" x14ac:dyDescent="0.4">
      <c r="B49" s="143">
        <f t="shared" si="7"/>
        <v>0</v>
      </c>
      <c r="C49" s="142">
        <f t="shared" si="8"/>
        <v>0</v>
      </c>
      <c r="D49" s="141">
        <f t="shared" ca="1" si="9"/>
        <v>0</v>
      </c>
      <c r="E49" s="145">
        <f t="shared" ca="1" si="6"/>
        <v>0</v>
      </c>
      <c r="F49" s="143">
        <f t="shared" si="10"/>
        <v>0</v>
      </c>
      <c r="G49" s="142">
        <f t="shared" si="11"/>
        <v>0</v>
      </c>
      <c r="H49" s="141">
        <f t="shared" ca="1" si="12"/>
        <v>0</v>
      </c>
    </row>
    <row r="50" spans="2:8" x14ac:dyDescent="0.4">
      <c r="B50" s="143">
        <f t="shared" si="7"/>
        <v>0</v>
      </c>
      <c r="C50" s="142">
        <f t="shared" si="8"/>
        <v>0</v>
      </c>
      <c r="D50" s="141">
        <f t="shared" ca="1" si="9"/>
        <v>0</v>
      </c>
      <c r="E50" s="145">
        <f t="shared" ca="1" si="6"/>
        <v>0</v>
      </c>
      <c r="F50" s="143">
        <f t="shared" si="10"/>
        <v>0</v>
      </c>
      <c r="G50" s="142">
        <f t="shared" si="11"/>
        <v>0</v>
      </c>
      <c r="H50" s="141">
        <f t="shared" ca="1" si="12"/>
        <v>0</v>
      </c>
    </row>
    <row r="51" spans="2:8" x14ac:dyDescent="0.4">
      <c r="B51" s="143">
        <f t="shared" si="7"/>
        <v>0</v>
      </c>
      <c r="C51" s="142">
        <f t="shared" si="8"/>
        <v>0</v>
      </c>
      <c r="D51" s="141">
        <f t="shared" ca="1" si="9"/>
        <v>0</v>
      </c>
      <c r="E51" s="145">
        <f t="shared" ca="1" si="6"/>
        <v>0</v>
      </c>
      <c r="F51" s="143">
        <f t="shared" si="10"/>
        <v>0</v>
      </c>
      <c r="G51" s="142">
        <f t="shared" si="11"/>
        <v>0</v>
      </c>
      <c r="H51" s="141">
        <f t="shared" ca="1" si="12"/>
        <v>0</v>
      </c>
    </row>
    <row r="52" spans="2:8" x14ac:dyDescent="0.4">
      <c r="B52" s="143">
        <f t="shared" si="7"/>
        <v>0</v>
      </c>
      <c r="C52" s="142">
        <f t="shared" si="8"/>
        <v>0</v>
      </c>
      <c r="D52" s="141">
        <f t="shared" ca="1" si="9"/>
        <v>0</v>
      </c>
      <c r="E52" s="145">
        <f t="shared" ca="1" si="6"/>
        <v>0</v>
      </c>
      <c r="F52" s="143">
        <f t="shared" si="10"/>
        <v>0</v>
      </c>
      <c r="G52" s="142">
        <f t="shared" si="11"/>
        <v>0</v>
      </c>
      <c r="H52" s="141">
        <f t="shared" ca="1" si="12"/>
        <v>0</v>
      </c>
    </row>
    <row r="53" spans="2:8" x14ac:dyDescent="0.4">
      <c r="B53" s="143">
        <f t="shared" si="7"/>
        <v>0</v>
      </c>
      <c r="C53" s="142">
        <f t="shared" si="8"/>
        <v>0</v>
      </c>
      <c r="D53" s="141">
        <f t="shared" ca="1" si="9"/>
        <v>0</v>
      </c>
      <c r="E53" s="145">
        <f t="shared" ca="1" si="6"/>
        <v>0</v>
      </c>
      <c r="F53" s="143">
        <f t="shared" si="10"/>
        <v>0</v>
      </c>
      <c r="G53" s="142">
        <f t="shared" si="11"/>
        <v>0</v>
      </c>
      <c r="H53" s="141">
        <f t="shared" ca="1" si="12"/>
        <v>0</v>
      </c>
    </row>
    <row r="54" spans="2:8" x14ac:dyDescent="0.4">
      <c r="B54" s="143">
        <f t="shared" si="7"/>
        <v>0</v>
      </c>
      <c r="C54" s="142">
        <f t="shared" si="8"/>
        <v>0</v>
      </c>
      <c r="D54" s="141">
        <f t="shared" ca="1" si="9"/>
        <v>0</v>
      </c>
      <c r="E54" s="145">
        <f t="shared" ca="1" si="6"/>
        <v>0</v>
      </c>
      <c r="F54" s="143">
        <f t="shared" si="10"/>
        <v>0</v>
      </c>
      <c r="G54" s="142">
        <f t="shared" si="11"/>
        <v>0</v>
      </c>
      <c r="H54" s="141">
        <f t="shared" ca="1" si="12"/>
        <v>0</v>
      </c>
    </row>
    <row r="55" spans="2:8" x14ac:dyDescent="0.4">
      <c r="B55" s="143">
        <f t="shared" si="7"/>
        <v>0</v>
      </c>
      <c r="C55" s="142">
        <f t="shared" si="8"/>
        <v>0</v>
      </c>
      <c r="D55" s="141">
        <f t="shared" ca="1" si="9"/>
        <v>0</v>
      </c>
      <c r="E55" s="145">
        <f t="shared" ca="1" si="6"/>
        <v>0</v>
      </c>
      <c r="F55" s="143">
        <f t="shared" si="10"/>
        <v>0</v>
      </c>
      <c r="G55" s="142">
        <f t="shared" si="11"/>
        <v>0</v>
      </c>
      <c r="H55" s="141">
        <f t="shared" ca="1" si="12"/>
        <v>0</v>
      </c>
    </row>
    <row r="56" spans="2:8" x14ac:dyDescent="0.4">
      <c r="B56" s="143">
        <f t="shared" si="7"/>
        <v>0</v>
      </c>
      <c r="C56" s="142">
        <f t="shared" si="8"/>
        <v>0</v>
      </c>
      <c r="D56" s="141">
        <f t="shared" ca="1" si="9"/>
        <v>0</v>
      </c>
      <c r="E56" s="145">
        <f t="shared" ca="1" si="6"/>
        <v>0</v>
      </c>
      <c r="F56" s="143">
        <f t="shared" si="10"/>
        <v>0</v>
      </c>
      <c r="G56" s="142">
        <f t="shared" si="11"/>
        <v>0</v>
      </c>
      <c r="H56" s="141">
        <f t="shared" ca="1" si="12"/>
        <v>0</v>
      </c>
    </row>
    <row r="57" spans="2:8" x14ac:dyDescent="0.4">
      <c r="B57" s="143">
        <f t="shared" si="7"/>
        <v>0</v>
      </c>
      <c r="C57" s="142">
        <f t="shared" si="8"/>
        <v>0</v>
      </c>
      <c r="D57" s="141">
        <f t="shared" ca="1" si="9"/>
        <v>0</v>
      </c>
      <c r="E57" s="145">
        <f t="shared" ca="1" si="6"/>
        <v>0</v>
      </c>
      <c r="F57" s="143">
        <f t="shared" si="10"/>
        <v>0</v>
      </c>
      <c r="G57" s="142">
        <f t="shared" si="11"/>
        <v>0</v>
      </c>
      <c r="H57" s="141">
        <f t="shared" ca="1" si="12"/>
        <v>0</v>
      </c>
    </row>
    <row r="58" spans="2:8" x14ac:dyDescent="0.4">
      <c r="B58" s="143">
        <f t="shared" si="7"/>
        <v>0</v>
      </c>
      <c r="C58" s="142">
        <f t="shared" si="8"/>
        <v>0</v>
      </c>
      <c r="D58" s="141">
        <f t="shared" ca="1" si="9"/>
        <v>0</v>
      </c>
      <c r="E58" s="145">
        <f t="shared" ca="1" si="6"/>
        <v>0</v>
      </c>
      <c r="F58" s="143">
        <f t="shared" si="10"/>
        <v>0</v>
      </c>
      <c r="G58" s="142">
        <f t="shared" si="11"/>
        <v>0</v>
      </c>
      <c r="H58" s="141">
        <f t="shared" ca="1" si="12"/>
        <v>0</v>
      </c>
    </row>
    <row r="59" spans="2:8" x14ac:dyDescent="0.4">
      <c r="B59" s="143">
        <f t="shared" si="7"/>
        <v>0</v>
      </c>
      <c r="C59" s="142">
        <f t="shared" si="8"/>
        <v>0</v>
      </c>
      <c r="D59" s="141">
        <f t="shared" ca="1" si="9"/>
        <v>0</v>
      </c>
      <c r="E59" s="145">
        <f t="shared" ca="1" si="6"/>
        <v>0</v>
      </c>
      <c r="F59" s="143">
        <f t="shared" si="10"/>
        <v>0</v>
      </c>
      <c r="G59" s="142">
        <f t="shared" si="11"/>
        <v>0</v>
      </c>
      <c r="H59" s="141">
        <f t="shared" ca="1" si="12"/>
        <v>0</v>
      </c>
    </row>
    <row r="60" spans="2:8" x14ac:dyDescent="0.4">
      <c r="B60" s="143">
        <f t="shared" si="7"/>
        <v>0</v>
      </c>
      <c r="C60" s="142">
        <f t="shared" si="8"/>
        <v>0</v>
      </c>
      <c r="D60" s="141">
        <f t="shared" ca="1" si="9"/>
        <v>0</v>
      </c>
      <c r="E60" s="145">
        <f t="shared" ca="1" si="6"/>
        <v>0</v>
      </c>
      <c r="F60" s="143">
        <f t="shared" si="10"/>
        <v>0</v>
      </c>
      <c r="G60" s="142">
        <f t="shared" si="11"/>
        <v>0</v>
      </c>
      <c r="H60" s="141">
        <f t="shared" ca="1" si="12"/>
        <v>0</v>
      </c>
    </row>
    <row r="61" spans="2:8" x14ac:dyDescent="0.4">
      <c r="B61" s="143">
        <f t="shared" si="7"/>
        <v>0</v>
      </c>
      <c r="C61" s="142">
        <f t="shared" si="8"/>
        <v>0</v>
      </c>
      <c r="D61" s="141">
        <f t="shared" ca="1" si="9"/>
        <v>0</v>
      </c>
      <c r="E61" s="145">
        <f t="shared" ca="1" si="6"/>
        <v>0</v>
      </c>
      <c r="F61" s="143">
        <f t="shared" si="10"/>
        <v>0</v>
      </c>
      <c r="G61" s="142">
        <f t="shared" si="11"/>
        <v>0</v>
      </c>
      <c r="H61" s="141">
        <f t="shared" ca="1" si="12"/>
        <v>0</v>
      </c>
    </row>
    <row r="62" spans="2:8" x14ac:dyDescent="0.4">
      <c r="B62" s="143">
        <f t="shared" si="7"/>
        <v>0</v>
      </c>
      <c r="C62" s="142">
        <f t="shared" si="8"/>
        <v>0</v>
      </c>
      <c r="D62" s="141">
        <f t="shared" ca="1" si="9"/>
        <v>0</v>
      </c>
      <c r="E62" s="145">
        <f t="shared" ca="1" si="6"/>
        <v>0</v>
      </c>
      <c r="F62" s="143">
        <f t="shared" si="10"/>
        <v>0</v>
      </c>
      <c r="G62" s="142">
        <f t="shared" si="11"/>
        <v>0</v>
      </c>
      <c r="H62" s="141">
        <f t="shared" ca="1" si="12"/>
        <v>0</v>
      </c>
    </row>
    <row r="63" spans="2:8" x14ac:dyDescent="0.4">
      <c r="B63" s="143">
        <f t="shared" si="7"/>
        <v>0</v>
      </c>
      <c r="C63" s="142">
        <f t="shared" si="8"/>
        <v>0</v>
      </c>
      <c r="D63" s="141">
        <f t="shared" ca="1" si="9"/>
        <v>0</v>
      </c>
      <c r="E63" s="145">
        <f t="shared" ca="1" si="6"/>
        <v>0</v>
      </c>
      <c r="F63" s="143">
        <f t="shared" si="10"/>
        <v>0</v>
      </c>
      <c r="G63" s="142">
        <f t="shared" si="11"/>
        <v>0</v>
      </c>
      <c r="H63" s="141">
        <f t="shared" ca="1" si="12"/>
        <v>0</v>
      </c>
    </row>
    <row r="64" spans="2:8" x14ac:dyDescent="0.4">
      <c r="B64" s="143">
        <f t="shared" si="7"/>
        <v>0</v>
      </c>
      <c r="C64" s="142">
        <f t="shared" si="8"/>
        <v>0</v>
      </c>
      <c r="D64" s="141">
        <f t="shared" ca="1" si="9"/>
        <v>0</v>
      </c>
      <c r="E64" s="145">
        <f t="shared" ca="1" si="6"/>
        <v>0</v>
      </c>
      <c r="F64" s="143">
        <f t="shared" si="10"/>
        <v>0</v>
      </c>
      <c r="G64" s="142">
        <f t="shared" si="11"/>
        <v>0</v>
      </c>
      <c r="H64" s="141">
        <f t="shared" ca="1" si="12"/>
        <v>0</v>
      </c>
    </row>
    <row r="65" spans="2:8" x14ac:dyDescent="0.4">
      <c r="B65" s="143">
        <f t="shared" si="7"/>
        <v>0</v>
      </c>
      <c r="C65" s="142">
        <f t="shared" si="8"/>
        <v>0</v>
      </c>
      <c r="D65" s="141">
        <f t="shared" ca="1" si="9"/>
        <v>0</v>
      </c>
      <c r="E65" s="145">
        <f t="shared" ca="1" si="6"/>
        <v>0</v>
      </c>
      <c r="F65" s="143">
        <f t="shared" si="10"/>
        <v>0</v>
      </c>
      <c r="G65" s="142">
        <f t="shared" si="11"/>
        <v>0</v>
      </c>
      <c r="H65" s="141">
        <f t="shared" ca="1" si="12"/>
        <v>0</v>
      </c>
    </row>
    <row r="66" spans="2:8" x14ac:dyDescent="0.4">
      <c r="B66" s="143">
        <f t="shared" si="7"/>
        <v>0</v>
      </c>
      <c r="C66" s="142">
        <f t="shared" si="8"/>
        <v>0</v>
      </c>
      <c r="D66" s="141">
        <f t="shared" ca="1" si="9"/>
        <v>0</v>
      </c>
      <c r="E66" s="145">
        <f t="shared" ca="1" si="6"/>
        <v>0</v>
      </c>
      <c r="F66" s="143">
        <f t="shared" si="10"/>
        <v>0</v>
      </c>
      <c r="G66" s="142">
        <f t="shared" si="11"/>
        <v>0</v>
      </c>
      <c r="H66" s="141">
        <f t="shared" ca="1" si="12"/>
        <v>0</v>
      </c>
    </row>
    <row r="67" spans="2:8" x14ac:dyDescent="0.4">
      <c r="B67" s="143">
        <f t="shared" si="7"/>
        <v>0</v>
      </c>
      <c r="C67" s="142">
        <f t="shared" si="8"/>
        <v>0</v>
      </c>
      <c r="D67" s="141">
        <f t="shared" ca="1" si="9"/>
        <v>0</v>
      </c>
      <c r="E67" s="145">
        <f t="shared" ca="1" si="6"/>
        <v>0</v>
      </c>
      <c r="F67" s="143">
        <f t="shared" si="10"/>
        <v>0</v>
      </c>
      <c r="G67" s="142">
        <f t="shared" si="11"/>
        <v>0</v>
      </c>
      <c r="H67" s="141">
        <f t="shared" ca="1" si="12"/>
        <v>0</v>
      </c>
    </row>
    <row r="68" spans="2:8" x14ac:dyDescent="0.4">
      <c r="B68" s="143">
        <f t="shared" si="7"/>
        <v>0</v>
      </c>
      <c r="C68" s="142">
        <f t="shared" si="8"/>
        <v>0</v>
      </c>
      <c r="D68" s="141">
        <f t="shared" ca="1" si="9"/>
        <v>0</v>
      </c>
      <c r="E68" s="145">
        <f t="shared" ca="1" si="6"/>
        <v>0</v>
      </c>
      <c r="F68" s="143">
        <f t="shared" si="10"/>
        <v>0</v>
      </c>
      <c r="G68" s="142">
        <f t="shared" si="11"/>
        <v>0</v>
      </c>
      <c r="H68" s="141">
        <f t="shared" ca="1" si="12"/>
        <v>0</v>
      </c>
    </row>
    <row r="69" spans="2:8" x14ac:dyDescent="0.4">
      <c r="B69" s="143">
        <f t="shared" si="7"/>
        <v>0</v>
      </c>
      <c r="C69" s="142">
        <f t="shared" si="8"/>
        <v>0</v>
      </c>
      <c r="D69" s="141">
        <f t="shared" ca="1" si="9"/>
        <v>0</v>
      </c>
      <c r="E69" s="145">
        <f t="shared" ca="1" si="6"/>
        <v>0</v>
      </c>
      <c r="F69" s="143">
        <f t="shared" si="10"/>
        <v>0</v>
      </c>
      <c r="G69" s="142">
        <f t="shared" si="11"/>
        <v>0</v>
      </c>
      <c r="H69" s="141">
        <f t="shared" ca="1" si="12"/>
        <v>0</v>
      </c>
    </row>
    <row r="70" spans="2:8" x14ac:dyDescent="0.4">
      <c r="B70" s="143">
        <f t="shared" si="7"/>
        <v>0</v>
      </c>
      <c r="C70" s="142">
        <f t="shared" si="8"/>
        <v>0</v>
      </c>
      <c r="D70" s="141">
        <f t="shared" ca="1" si="9"/>
        <v>0</v>
      </c>
      <c r="E70" s="145">
        <f t="shared" ca="1" si="6"/>
        <v>0</v>
      </c>
      <c r="F70" s="143">
        <f t="shared" si="10"/>
        <v>0</v>
      </c>
      <c r="G70" s="142">
        <f t="shared" si="11"/>
        <v>0</v>
      </c>
      <c r="H70" s="141">
        <f t="shared" ca="1" si="12"/>
        <v>0</v>
      </c>
    </row>
    <row r="71" spans="2:8" x14ac:dyDescent="0.4">
      <c r="B71" s="143">
        <f t="shared" ref="B71:B100" si="13">IF(ROW()-6&lt;=$D$1,VLOOKUP(ROW()-6,試算借,5,FALSE),0)</f>
        <v>0</v>
      </c>
      <c r="C71" s="142">
        <f t="shared" ref="C71:C100" si="14">IF(ROW()-6&lt;=$D$1,VLOOKUP(ROW()-6,試算借,7,FALSE),IF(ROW()-7=MAX($D$1,$H$1),"合計",0))</f>
        <v>0</v>
      </c>
      <c r="D71" s="141">
        <f t="shared" ref="D71:D100" ca="1" si="15">IF(ROW()-6&lt;=$D$1,VLOOKUP(ROW()-6,試算借,9,FALSE),IF(ROW()-7=MAX($D$1,$H$1),SUM(OFFSET($D$7,0,0,ROW()-7,1)),0))</f>
        <v>0</v>
      </c>
      <c r="E71" s="145">
        <f t="shared" ca="1" si="6"/>
        <v>0</v>
      </c>
      <c r="F71" s="143">
        <f t="shared" ref="F71:F100" si="16">IF(ROW()-6&lt;=$H$1,VLOOKUP(ROW()-6,試算貸,3,FALSE),0)</f>
        <v>0</v>
      </c>
      <c r="G71" s="142">
        <f t="shared" ref="G71:G100" si="17">IF(ROW()-6&lt;=$H$1,VLOOKUP(ROW()-6,試算貸,5,FALSE),IF(ROW()-7=MAX($D$1,$H$1),"合計",0))</f>
        <v>0</v>
      </c>
      <c r="H71" s="141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3">
        <f t="shared" si="13"/>
        <v>0</v>
      </c>
      <c r="C72" s="142">
        <f t="shared" si="14"/>
        <v>0</v>
      </c>
      <c r="D72" s="141">
        <f t="shared" ca="1" si="15"/>
        <v>0</v>
      </c>
      <c r="E72" s="145">
        <f t="shared" ref="E72:E100" ca="1" si="19">D72+F72</f>
        <v>0</v>
      </c>
      <c r="F72" s="143">
        <f t="shared" si="16"/>
        <v>0</v>
      </c>
      <c r="G72" s="142">
        <f t="shared" si="17"/>
        <v>0</v>
      </c>
      <c r="H72" s="141">
        <f t="shared" ca="1" si="18"/>
        <v>0</v>
      </c>
    </row>
    <row r="73" spans="2:8" x14ac:dyDescent="0.4">
      <c r="B73" s="143">
        <f t="shared" si="13"/>
        <v>0</v>
      </c>
      <c r="C73" s="142">
        <f t="shared" si="14"/>
        <v>0</v>
      </c>
      <c r="D73" s="141">
        <f t="shared" ca="1" si="15"/>
        <v>0</v>
      </c>
      <c r="E73" s="145">
        <f t="shared" ca="1" si="19"/>
        <v>0</v>
      </c>
      <c r="F73" s="143">
        <f t="shared" si="16"/>
        <v>0</v>
      </c>
      <c r="G73" s="142">
        <f t="shared" si="17"/>
        <v>0</v>
      </c>
      <c r="H73" s="141">
        <f t="shared" ca="1" si="18"/>
        <v>0</v>
      </c>
    </row>
    <row r="74" spans="2:8" x14ac:dyDescent="0.4">
      <c r="B74" s="143">
        <f t="shared" si="13"/>
        <v>0</v>
      </c>
      <c r="C74" s="142">
        <f t="shared" si="14"/>
        <v>0</v>
      </c>
      <c r="D74" s="141">
        <f t="shared" ca="1" si="15"/>
        <v>0</v>
      </c>
      <c r="E74" s="145">
        <f t="shared" ca="1" si="19"/>
        <v>0</v>
      </c>
      <c r="F74" s="143">
        <f t="shared" si="16"/>
        <v>0</v>
      </c>
      <c r="G74" s="142">
        <f t="shared" si="17"/>
        <v>0</v>
      </c>
      <c r="H74" s="141">
        <f t="shared" ca="1" si="18"/>
        <v>0</v>
      </c>
    </row>
    <row r="75" spans="2:8" x14ac:dyDescent="0.4">
      <c r="B75" s="143">
        <f t="shared" si="13"/>
        <v>0</v>
      </c>
      <c r="C75" s="142">
        <f t="shared" si="14"/>
        <v>0</v>
      </c>
      <c r="D75" s="141">
        <f t="shared" ca="1" si="15"/>
        <v>0</v>
      </c>
      <c r="E75" s="145">
        <f t="shared" ca="1" si="19"/>
        <v>0</v>
      </c>
      <c r="F75" s="143">
        <f t="shared" si="16"/>
        <v>0</v>
      </c>
      <c r="G75" s="142">
        <f t="shared" si="17"/>
        <v>0</v>
      </c>
      <c r="H75" s="141">
        <f t="shared" ca="1" si="18"/>
        <v>0</v>
      </c>
    </row>
    <row r="76" spans="2:8" x14ac:dyDescent="0.4">
      <c r="B76" s="143">
        <f t="shared" si="13"/>
        <v>0</v>
      </c>
      <c r="C76" s="142">
        <f t="shared" si="14"/>
        <v>0</v>
      </c>
      <c r="D76" s="141">
        <f t="shared" ca="1" si="15"/>
        <v>0</v>
      </c>
      <c r="E76" s="145">
        <f t="shared" ca="1" si="19"/>
        <v>0</v>
      </c>
      <c r="F76" s="143">
        <f t="shared" si="16"/>
        <v>0</v>
      </c>
      <c r="G76" s="142">
        <f t="shared" si="17"/>
        <v>0</v>
      </c>
      <c r="H76" s="141">
        <f t="shared" ca="1" si="18"/>
        <v>0</v>
      </c>
    </row>
    <row r="77" spans="2:8" x14ac:dyDescent="0.4">
      <c r="B77" s="143">
        <f t="shared" si="13"/>
        <v>0</v>
      </c>
      <c r="C77" s="142">
        <f t="shared" si="14"/>
        <v>0</v>
      </c>
      <c r="D77" s="141">
        <f t="shared" ca="1" si="15"/>
        <v>0</v>
      </c>
      <c r="E77" s="145">
        <f t="shared" ca="1" si="19"/>
        <v>0</v>
      </c>
      <c r="F77" s="143">
        <f t="shared" si="16"/>
        <v>0</v>
      </c>
      <c r="G77" s="142">
        <f t="shared" si="17"/>
        <v>0</v>
      </c>
      <c r="H77" s="141">
        <f t="shared" ca="1" si="18"/>
        <v>0</v>
      </c>
    </row>
    <row r="78" spans="2:8" x14ac:dyDescent="0.4">
      <c r="B78" s="143">
        <f t="shared" si="13"/>
        <v>0</v>
      </c>
      <c r="C78" s="142">
        <f t="shared" si="14"/>
        <v>0</v>
      </c>
      <c r="D78" s="141">
        <f t="shared" ca="1" si="15"/>
        <v>0</v>
      </c>
      <c r="E78" s="145">
        <f t="shared" ca="1" si="19"/>
        <v>0</v>
      </c>
      <c r="F78" s="143">
        <f t="shared" si="16"/>
        <v>0</v>
      </c>
      <c r="G78" s="142">
        <f t="shared" si="17"/>
        <v>0</v>
      </c>
      <c r="H78" s="141">
        <f t="shared" ca="1" si="18"/>
        <v>0</v>
      </c>
    </row>
    <row r="79" spans="2:8" x14ac:dyDescent="0.4">
      <c r="B79" s="143">
        <f t="shared" si="13"/>
        <v>0</v>
      </c>
      <c r="C79" s="142">
        <f t="shared" si="14"/>
        <v>0</v>
      </c>
      <c r="D79" s="141">
        <f t="shared" ca="1" si="15"/>
        <v>0</v>
      </c>
      <c r="E79" s="145">
        <f t="shared" ca="1" si="19"/>
        <v>0</v>
      </c>
      <c r="F79" s="143">
        <f t="shared" si="16"/>
        <v>0</v>
      </c>
      <c r="G79" s="142">
        <f t="shared" si="17"/>
        <v>0</v>
      </c>
      <c r="H79" s="141">
        <f t="shared" ca="1" si="18"/>
        <v>0</v>
      </c>
    </row>
    <row r="80" spans="2:8" x14ac:dyDescent="0.4">
      <c r="B80" s="143">
        <f t="shared" si="13"/>
        <v>0</v>
      </c>
      <c r="C80" s="142">
        <f t="shared" si="14"/>
        <v>0</v>
      </c>
      <c r="D80" s="141">
        <f t="shared" ca="1" si="15"/>
        <v>0</v>
      </c>
      <c r="E80" s="145">
        <f t="shared" ca="1" si="19"/>
        <v>0</v>
      </c>
      <c r="F80" s="143">
        <f t="shared" si="16"/>
        <v>0</v>
      </c>
      <c r="G80" s="142">
        <f t="shared" si="17"/>
        <v>0</v>
      </c>
      <c r="H80" s="141">
        <f t="shared" ca="1" si="18"/>
        <v>0</v>
      </c>
    </row>
    <row r="81" spans="2:8" x14ac:dyDescent="0.4">
      <c r="B81" s="143">
        <f t="shared" si="13"/>
        <v>0</v>
      </c>
      <c r="C81" s="142">
        <f t="shared" si="14"/>
        <v>0</v>
      </c>
      <c r="D81" s="141">
        <f t="shared" ca="1" si="15"/>
        <v>0</v>
      </c>
      <c r="E81" s="145">
        <f t="shared" ca="1" si="19"/>
        <v>0</v>
      </c>
      <c r="F81" s="143">
        <f t="shared" si="16"/>
        <v>0</v>
      </c>
      <c r="G81" s="142">
        <f t="shared" si="17"/>
        <v>0</v>
      </c>
      <c r="H81" s="141">
        <f t="shared" ca="1" si="18"/>
        <v>0</v>
      </c>
    </row>
    <row r="82" spans="2:8" x14ac:dyDescent="0.4">
      <c r="B82" s="143">
        <f t="shared" si="13"/>
        <v>0</v>
      </c>
      <c r="C82" s="142">
        <f t="shared" si="14"/>
        <v>0</v>
      </c>
      <c r="D82" s="141">
        <f t="shared" ca="1" si="15"/>
        <v>0</v>
      </c>
      <c r="E82" s="145">
        <f t="shared" ca="1" si="19"/>
        <v>0</v>
      </c>
      <c r="F82" s="143">
        <f t="shared" si="16"/>
        <v>0</v>
      </c>
      <c r="G82" s="142">
        <f t="shared" si="17"/>
        <v>0</v>
      </c>
      <c r="H82" s="141">
        <f t="shared" ca="1" si="18"/>
        <v>0</v>
      </c>
    </row>
    <row r="83" spans="2:8" x14ac:dyDescent="0.4">
      <c r="B83" s="143">
        <f t="shared" si="13"/>
        <v>0</v>
      </c>
      <c r="C83" s="142">
        <f t="shared" si="14"/>
        <v>0</v>
      </c>
      <c r="D83" s="141">
        <f t="shared" ca="1" si="15"/>
        <v>0</v>
      </c>
      <c r="E83" s="145">
        <f t="shared" ca="1" si="19"/>
        <v>0</v>
      </c>
      <c r="F83" s="143">
        <f t="shared" si="16"/>
        <v>0</v>
      </c>
      <c r="G83" s="142">
        <f t="shared" si="17"/>
        <v>0</v>
      </c>
      <c r="H83" s="141">
        <f t="shared" ca="1" si="18"/>
        <v>0</v>
      </c>
    </row>
    <row r="84" spans="2:8" x14ac:dyDescent="0.4">
      <c r="B84" s="143">
        <f t="shared" si="13"/>
        <v>0</v>
      </c>
      <c r="C84" s="142">
        <f t="shared" si="14"/>
        <v>0</v>
      </c>
      <c r="D84" s="141">
        <f t="shared" ca="1" si="15"/>
        <v>0</v>
      </c>
      <c r="E84" s="145">
        <f t="shared" ca="1" si="19"/>
        <v>0</v>
      </c>
      <c r="F84" s="143">
        <f t="shared" si="16"/>
        <v>0</v>
      </c>
      <c r="G84" s="142">
        <f t="shared" si="17"/>
        <v>0</v>
      </c>
      <c r="H84" s="141">
        <f t="shared" ca="1" si="18"/>
        <v>0</v>
      </c>
    </row>
    <row r="85" spans="2:8" x14ac:dyDescent="0.4">
      <c r="B85" s="143">
        <f t="shared" si="13"/>
        <v>0</v>
      </c>
      <c r="C85" s="142">
        <f t="shared" si="14"/>
        <v>0</v>
      </c>
      <c r="D85" s="141">
        <f t="shared" ca="1" si="15"/>
        <v>0</v>
      </c>
      <c r="E85" s="145">
        <f t="shared" ca="1" si="19"/>
        <v>0</v>
      </c>
      <c r="F85" s="143">
        <f t="shared" si="16"/>
        <v>0</v>
      </c>
      <c r="G85" s="142">
        <f t="shared" si="17"/>
        <v>0</v>
      </c>
      <c r="H85" s="141">
        <f t="shared" ca="1" si="18"/>
        <v>0</v>
      </c>
    </row>
    <row r="86" spans="2:8" x14ac:dyDescent="0.4">
      <c r="B86" s="143">
        <f t="shared" si="13"/>
        <v>0</v>
      </c>
      <c r="C86" s="142">
        <f t="shared" si="14"/>
        <v>0</v>
      </c>
      <c r="D86" s="141">
        <f t="shared" ca="1" si="15"/>
        <v>0</v>
      </c>
      <c r="E86" s="145">
        <f t="shared" ca="1" si="19"/>
        <v>0</v>
      </c>
      <c r="F86" s="143">
        <f t="shared" si="16"/>
        <v>0</v>
      </c>
      <c r="G86" s="142">
        <f t="shared" si="17"/>
        <v>0</v>
      </c>
      <c r="H86" s="141">
        <f t="shared" ca="1" si="18"/>
        <v>0</v>
      </c>
    </row>
    <row r="87" spans="2:8" x14ac:dyDescent="0.4">
      <c r="B87" s="143">
        <f t="shared" si="13"/>
        <v>0</v>
      </c>
      <c r="C87" s="142">
        <f t="shared" si="14"/>
        <v>0</v>
      </c>
      <c r="D87" s="141">
        <f t="shared" ca="1" si="15"/>
        <v>0</v>
      </c>
      <c r="E87" s="145">
        <f t="shared" ca="1" si="19"/>
        <v>0</v>
      </c>
      <c r="F87" s="143">
        <f t="shared" si="16"/>
        <v>0</v>
      </c>
      <c r="G87" s="142">
        <f t="shared" si="17"/>
        <v>0</v>
      </c>
      <c r="H87" s="141">
        <f t="shared" ca="1" si="18"/>
        <v>0</v>
      </c>
    </row>
    <row r="88" spans="2:8" x14ac:dyDescent="0.4">
      <c r="B88" s="143">
        <f t="shared" si="13"/>
        <v>0</v>
      </c>
      <c r="C88" s="142">
        <f t="shared" si="14"/>
        <v>0</v>
      </c>
      <c r="D88" s="141">
        <f t="shared" ca="1" si="15"/>
        <v>0</v>
      </c>
      <c r="E88" s="145">
        <f t="shared" ca="1" si="19"/>
        <v>0</v>
      </c>
      <c r="F88" s="143">
        <f t="shared" si="16"/>
        <v>0</v>
      </c>
      <c r="G88" s="142">
        <f t="shared" si="17"/>
        <v>0</v>
      </c>
      <c r="H88" s="141">
        <f t="shared" ca="1" si="18"/>
        <v>0</v>
      </c>
    </row>
    <row r="89" spans="2:8" x14ac:dyDescent="0.4">
      <c r="B89" s="143">
        <f t="shared" si="13"/>
        <v>0</v>
      </c>
      <c r="C89" s="142">
        <f t="shared" si="14"/>
        <v>0</v>
      </c>
      <c r="D89" s="141">
        <f t="shared" ca="1" si="15"/>
        <v>0</v>
      </c>
      <c r="E89" s="145">
        <f t="shared" ca="1" si="19"/>
        <v>0</v>
      </c>
      <c r="F89" s="143">
        <f t="shared" si="16"/>
        <v>0</v>
      </c>
      <c r="G89" s="142">
        <f t="shared" si="17"/>
        <v>0</v>
      </c>
      <c r="H89" s="141">
        <f t="shared" ca="1" si="18"/>
        <v>0</v>
      </c>
    </row>
    <row r="90" spans="2:8" x14ac:dyDescent="0.4">
      <c r="B90" s="143">
        <f t="shared" si="13"/>
        <v>0</v>
      </c>
      <c r="C90" s="142">
        <f t="shared" si="14"/>
        <v>0</v>
      </c>
      <c r="D90" s="141">
        <f t="shared" ca="1" si="15"/>
        <v>0</v>
      </c>
      <c r="E90" s="145">
        <f t="shared" ca="1" si="19"/>
        <v>0</v>
      </c>
      <c r="F90" s="143">
        <f t="shared" si="16"/>
        <v>0</v>
      </c>
      <c r="G90" s="142">
        <f t="shared" si="17"/>
        <v>0</v>
      </c>
      <c r="H90" s="141">
        <f t="shared" ca="1" si="18"/>
        <v>0</v>
      </c>
    </row>
    <row r="91" spans="2:8" x14ac:dyDescent="0.4">
      <c r="B91" s="143">
        <f t="shared" si="13"/>
        <v>0</v>
      </c>
      <c r="C91" s="142">
        <f t="shared" si="14"/>
        <v>0</v>
      </c>
      <c r="D91" s="141">
        <f t="shared" ca="1" si="15"/>
        <v>0</v>
      </c>
      <c r="E91" s="145">
        <f t="shared" ca="1" si="19"/>
        <v>0</v>
      </c>
      <c r="F91" s="143">
        <f t="shared" si="16"/>
        <v>0</v>
      </c>
      <c r="G91" s="142">
        <f t="shared" si="17"/>
        <v>0</v>
      </c>
      <c r="H91" s="141">
        <f t="shared" ca="1" si="18"/>
        <v>0</v>
      </c>
    </row>
    <row r="92" spans="2:8" x14ac:dyDescent="0.4">
      <c r="B92" s="143">
        <f t="shared" si="13"/>
        <v>0</v>
      </c>
      <c r="C92" s="142">
        <f t="shared" si="14"/>
        <v>0</v>
      </c>
      <c r="D92" s="141">
        <f t="shared" ca="1" si="15"/>
        <v>0</v>
      </c>
      <c r="E92" s="145">
        <f t="shared" ca="1" si="19"/>
        <v>0</v>
      </c>
      <c r="F92" s="143">
        <f t="shared" si="16"/>
        <v>0</v>
      </c>
      <c r="G92" s="142">
        <f t="shared" si="17"/>
        <v>0</v>
      </c>
      <c r="H92" s="141">
        <f t="shared" ca="1" si="18"/>
        <v>0</v>
      </c>
    </row>
    <row r="93" spans="2:8" x14ac:dyDescent="0.4">
      <c r="B93" s="143">
        <f t="shared" si="13"/>
        <v>0</v>
      </c>
      <c r="C93" s="142">
        <f t="shared" si="14"/>
        <v>0</v>
      </c>
      <c r="D93" s="141">
        <f t="shared" ca="1" si="15"/>
        <v>0</v>
      </c>
      <c r="E93" s="145">
        <f t="shared" ca="1" si="19"/>
        <v>0</v>
      </c>
      <c r="F93" s="143">
        <f t="shared" si="16"/>
        <v>0</v>
      </c>
      <c r="G93" s="142">
        <f t="shared" si="17"/>
        <v>0</v>
      </c>
      <c r="H93" s="141">
        <f t="shared" ca="1" si="18"/>
        <v>0</v>
      </c>
    </row>
    <row r="94" spans="2:8" x14ac:dyDescent="0.4">
      <c r="B94" s="143">
        <f t="shared" si="13"/>
        <v>0</v>
      </c>
      <c r="C94" s="142">
        <f t="shared" si="14"/>
        <v>0</v>
      </c>
      <c r="D94" s="141">
        <f t="shared" ca="1" si="15"/>
        <v>0</v>
      </c>
      <c r="E94" s="145">
        <f t="shared" ca="1" si="19"/>
        <v>0</v>
      </c>
      <c r="F94" s="143">
        <f t="shared" si="16"/>
        <v>0</v>
      </c>
      <c r="G94" s="142">
        <f t="shared" si="17"/>
        <v>0</v>
      </c>
      <c r="H94" s="141">
        <f t="shared" ca="1" si="18"/>
        <v>0</v>
      </c>
    </row>
    <row r="95" spans="2:8" x14ac:dyDescent="0.4">
      <c r="B95" s="143">
        <f t="shared" si="13"/>
        <v>0</v>
      </c>
      <c r="C95" s="142">
        <f t="shared" si="14"/>
        <v>0</v>
      </c>
      <c r="D95" s="141">
        <f t="shared" ca="1" si="15"/>
        <v>0</v>
      </c>
      <c r="E95" s="145">
        <f t="shared" ca="1" si="19"/>
        <v>0</v>
      </c>
      <c r="F95" s="143">
        <f t="shared" si="16"/>
        <v>0</v>
      </c>
      <c r="G95" s="142">
        <f t="shared" si="17"/>
        <v>0</v>
      </c>
      <c r="H95" s="141">
        <f t="shared" ca="1" si="18"/>
        <v>0</v>
      </c>
    </row>
    <row r="96" spans="2:8" x14ac:dyDescent="0.4">
      <c r="B96" s="143">
        <f t="shared" si="13"/>
        <v>0</v>
      </c>
      <c r="C96" s="142">
        <f t="shared" si="14"/>
        <v>0</v>
      </c>
      <c r="D96" s="141">
        <f t="shared" ca="1" si="15"/>
        <v>0</v>
      </c>
      <c r="E96" s="145">
        <f t="shared" ca="1" si="19"/>
        <v>0</v>
      </c>
      <c r="F96" s="143">
        <f t="shared" si="16"/>
        <v>0</v>
      </c>
      <c r="G96" s="142">
        <f t="shared" si="17"/>
        <v>0</v>
      </c>
      <c r="H96" s="141">
        <f t="shared" ca="1" si="18"/>
        <v>0</v>
      </c>
    </row>
    <row r="97" spans="2:8" x14ac:dyDescent="0.4">
      <c r="B97" s="143">
        <f t="shared" si="13"/>
        <v>0</v>
      </c>
      <c r="C97" s="142">
        <f t="shared" si="14"/>
        <v>0</v>
      </c>
      <c r="D97" s="141">
        <f t="shared" ca="1" si="15"/>
        <v>0</v>
      </c>
      <c r="E97" s="145">
        <f t="shared" ca="1" si="19"/>
        <v>0</v>
      </c>
      <c r="F97" s="143">
        <f t="shared" si="16"/>
        <v>0</v>
      </c>
      <c r="G97" s="142">
        <f t="shared" si="17"/>
        <v>0</v>
      </c>
      <c r="H97" s="141">
        <f t="shared" ca="1" si="18"/>
        <v>0</v>
      </c>
    </row>
    <row r="98" spans="2:8" x14ac:dyDescent="0.4">
      <c r="B98" s="143">
        <f t="shared" si="13"/>
        <v>0</v>
      </c>
      <c r="C98" s="142">
        <f t="shared" si="14"/>
        <v>0</v>
      </c>
      <c r="D98" s="141">
        <f t="shared" ca="1" si="15"/>
        <v>0</v>
      </c>
      <c r="E98" s="145">
        <f t="shared" ca="1" si="19"/>
        <v>0</v>
      </c>
      <c r="F98" s="143">
        <f t="shared" si="16"/>
        <v>0</v>
      </c>
      <c r="G98" s="142">
        <f t="shared" si="17"/>
        <v>0</v>
      </c>
      <c r="H98" s="141">
        <f t="shared" ca="1" si="18"/>
        <v>0</v>
      </c>
    </row>
    <row r="99" spans="2:8" x14ac:dyDescent="0.4">
      <c r="B99" s="143">
        <f t="shared" si="13"/>
        <v>0</v>
      </c>
      <c r="C99" s="142">
        <f t="shared" si="14"/>
        <v>0</v>
      </c>
      <c r="D99" s="141">
        <f t="shared" ca="1" si="15"/>
        <v>0</v>
      </c>
      <c r="E99" s="145">
        <f t="shared" ca="1" si="19"/>
        <v>0</v>
      </c>
      <c r="F99" s="143">
        <f t="shared" si="16"/>
        <v>0</v>
      </c>
      <c r="G99" s="142">
        <f t="shared" si="17"/>
        <v>0</v>
      </c>
      <c r="H99" s="141">
        <f t="shared" ca="1" si="18"/>
        <v>0</v>
      </c>
    </row>
    <row r="100" spans="2:8" x14ac:dyDescent="0.4">
      <c r="B100" s="143">
        <f t="shared" si="13"/>
        <v>0</v>
      </c>
      <c r="C100" s="142">
        <f t="shared" si="14"/>
        <v>0</v>
      </c>
      <c r="D100" s="141">
        <f t="shared" ca="1" si="15"/>
        <v>0</v>
      </c>
      <c r="E100" s="145">
        <f t="shared" ca="1" si="19"/>
        <v>0</v>
      </c>
      <c r="F100" s="143">
        <f t="shared" si="16"/>
        <v>0</v>
      </c>
      <c r="G100" s="142">
        <f t="shared" si="17"/>
        <v>0</v>
      </c>
      <c r="H100" s="141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4" sqref="E4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5" customWidth="1"/>
    <col min="6" max="6" width="10.6328125" style="79" customWidth="1"/>
    <col min="7" max="7" width="13.90625" style="79" bestFit="1" customWidth="1"/>
    <col min="8" max="8" width="8.6328125" style="112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61" customFormat="1" ht="17" customHeight="1" x14ac:dyDescent="0.4">
      <c r="A1" s="270"/>
      <c r="B1" s="270"/>
      <c r="C1" s="271"/>
      <c r="D1" s="271"/>
      <c r="E1" s="272" t="str">
        <f ca="1">日記簿!E1</f>
        <v/>
      </c>
      <c r="F1" s="273"/>
      <c r="G1" s="273"/>
      <c r="H1" s="273"/>
      <c r="I1" s="272"/>
      <c r="K1" s="274"/>
    </row>
    <row r="2" spans="1:13" s="71" customFormat="1" ht="21" customHeight="1" thickBot="1" x14ac:dyDescent="0.45">
      <c r="A2" s="65"/>
      <c r="B2" s="73">
        <v>0</v>
      </c>
      <c r="C2" s="66"/>
      <c r="D2" s="67"/>
      <c r="E2" s="94"/>
      <c r="F2" s="68"/>
      <c r="G2" s="341" t="s">
        <v>129</v>
      </c>
      <c r="H2" s="341"/>
      <c r="I2" s="341"/>
      <c r="J2" s="341"/>
      <c r="K2" s="69"/>
      <c r="L2" s="69"/>
      <c r="M2" s="70"/>
    </row>
    <row r="3" spans="1:13" ht="17.5" thickBot="1" x14ac:dyDescent="0.45">
      <c r="A3" s="97" t="s">
        <v>86</v>
      </c>
      <c r="B3" s="98" t="s">
        <v>87</v>
      </c>
      <c r="C3" s="99" t="s">
        <v>85</v>
      </c>
      <c r="D3" s="100" t="s">
        <v>88</v>
      </c>
      <c r="E3" s="107" t="s">
        <v>85</v>
      </c>
      <c r="F3" s="108" t="s">
        <v>88</v>
      </c>
      <c r="G3" s="108" t="s">
        <v>89</v>
      </c>
      <c r="H3" s="109" t="s">
        <v>156</v>
      </c>
      <c r="I3" s="109" t="s">
        <v>157</v>
      </c>
      <c r="J3" s="109" t="s">
        <v>90</v>
      </c>
      <c r="K3" s="110" t="s">
        <v>13</v>
      </c>
      <c r="L3" s="111" t="s">
        <v>15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59">
        <v>1304001</v>
      </c>
      <c r="F4" s="160">
        <v>42477</v>
      </c>
      <c r="G4" s="161" t="s">
        <v>91</v>
      </c>
      <c r="H4" s="162">
        <v>1105</v>
      </c>
      <c r="I4" s="163" t="s">
        <v>12</v>
      </c>
      <c r="J4" s="164" t="s">
        <v>92</v>
      </c>
      <c r="K4" s="165">
        <v>100000</v>
      </c>
      <c r="L4" s="166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67"/>
      <c r="F5" s="160"/>
      <c r="G5" s="161"/>
      <c r="H5" s="168">
        <v>3110</v>
      </c>
      <c r="I5" s="163" t="s">
        <v>93</v>
      </c>
      <c r="J5" s="169" t="s">
        <v>94</v>
      </c>
      <c r="K5" s="170"/>
      <c r="L5" s="171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67"/>
      <c r="F6" s="160"/>
      <c r="G6" s="161"/>
      <c r="H6" s="168">
        <v>3110</v>
      </c>
      <c r="I6" s="163" t="s">
        <v>93</v>
      </c>
      <c r="J6" s="169" t="s">
        <v>95</v>
      </c>
      <c r="K6" s="170"/>
      <c r="L6" s="171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67"/>
      <c r="F7" s="160"/>
      <c r="G7" s="161"/>
      <c r="H7" s="168"/>
      <c r="I7" s="163">
        <v>0</v>
      </c>
      <c r="J7" s="169"/>
      <c r="K7" s="170"/>
      <c r="L7" s="171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67">
        <v>1305001</v>
      </c>
      <c r="F8" s="160">
        <v>42496</v>
      </c>
      <c r="G8" s="161" t="s">
        <v>96</v>
      </c>
      <c r="H8" s="168">
        <v>1105</v>
      </c>
      <c r="I8" s="163" t="s">
        <v>12</v>
      </c>
      <c r="J8" s="169" t="s">
        <v>97</v>
      </c>
      <c r="K8" s="170">
        <v>300000</v>
      </c>
      <c r="L8" s="171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67"/>
      <c r="F9" s="160"/>
      <c r="G9" s="161"/>
      <c r="H9" s="168">
        <v>3110</v>
      </c>
      <c r="I9" s="163" t="s">
        <v>93</v>
      </c>
      <c r="J9" s="169" t="s">
        <v>97</v>
      </c>
      <c r="K9" s="170"/>
      <c r="L9" s="171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67"/>
      <c r="F10" s="160"/>
      <c r="G10" s="161"/>
      <c r="H10" s="168"/>
      <c r="I10" s="163">
        <v>0</v>
      </c>
      <c r="J10" s="169"/>
      <c r="K10" s="170"/>
      <c r="L10" s="171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67">
        <v>1305002</v>
      </c>
      <c r="F11" s="160">
        <v>42497</v>
      </c>
      <c r="G11" s="161" t="s">
        <v>98</v>
      </c>
      <c r="H11" s="168">
        <v>1110</v>
      </c>
      <c r="I11" s="163" t="s">
        <v>99</v>
      </c>
      <c r="J11" s="169" t="s">
        <v>97</v>
      </c>
      <c r="K11" s="170">
        <v>400000</v>
      </c>
      <c r="L11" s="171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67"/>
      <c r="F12" s="160"/>
      <c r="G12" s="161"/>
      <c r="H12" s="168">
        <v>3110</v>
      </c>
      <c r="I12" s="163" t="s">
        <v>93</v>
      </c>
      <c r="J12" s="169" t="s">
        <v>97</v>
      </c>
      <c r="K12" s="170"/>
      <c r="L12" s="171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67"/>
      <c r="F13" s="160"/>
      <c r="G13" s="161"/>
      <c r="H13" s="168"/>
      <c r="I13" s="163">
        <v>0</v>
      </c>
      <c r="J13" s="169"/>
      <c r="K13" s="170"/>
      <c r="L13" s="171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67">
        <v>1305003</v>
      </c>
      <c r="F14" s="160">
        <v>42498</v>
      </c>
      <c r="G14" s="161" t="s">
        <v>100</v>
      </c>
      <c r="H14" s="168">
        <v>1110</v>
      </c>
      <c r="I14" s="163" t="s">
        <v>99</v>
      </c>
      <c r="J14" s="169" t="s">
        <v>101</v>
      </c>
      <c r="K14" s="170">
        <v>20000</v>
      </c>
      <c r="L14" s="171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67"/>
      <c r="F15" s="160"/>
      <c r="G15" s="161"/>
      <c r="H15" s="168">
        <v>1105</v>
      </c>
      <c r="I15" s="163" t="s">
        <v>12</v>
      </c>
      <c r="J15" s="169" t="s">
        <v>101</v>
      </c>
      <c r="K15" s="170"/>
      <c r="L15" s="171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67"/>
      <c r="F16" s="160"/>
      <c r="G16" s="161"/>
      <c r="H16" s="168"/>
      <c r="I16" s="163">
        <v>0</v>
      </c>
      <c r="J16" s="169"/>
      <c r="K16" s="170"/>
      <c r="L16" s="171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67">
        <v>1306001</v>
      </c>
      <c r="F17" s="160">
        <v>42522</v>
      </c>
      <c r="G17" s="161" t="s">
        <v>102</v>
      </c>
      <c r="H17" s="168">
        <v>1105</v>
      </c>
      <c r="I17" s="163" t="s">
        <v>12</v>
      </c>
      <c r="J17" s="169" t="s">
        <v>103</v>
      </c>
      <c r="K17" s="170">
        <v>25100</v>
      </c>
      <c r="L17" s="171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67"/>
      <c r="F18" s="160"/>
      <c r="G18" s="161"/>
      <c r="H18" s="168">
        <v>4100</v>
      </c>
      <c r="I18" s="163" t="s">
        <v>28</v>
      </c>
      <c r="J18" s="169" t="s">
        <v>103</v>
      </c>
      <c r="K18" s="170"/>
      <c r="L18" s="171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67"/>
      <c r="F19" s="160"/>
      <c r="G19" s="161"/>
      <c r="H19" s="168"/>
      <c r="I19" s="163">
        <v>0</v>
      </c>
      <c r="J19" s="169"/>
      <c r="K19" s="170"/>
      <c r="L19" s="171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67">
        <v>1308001</v>
      </c>
      <c r="F20" s="160">
        <v>42583</v>
      </c>
      <c r="G20" s="161" t="s">
        <v>104</v>
      </c>
      <c r="H20" s="168">
        <v>1105</v>
      </c>
      <c r="I20" s="163" t="s">
        <v>12</v>
      </c>
      <c r="J20" s="169" t="s">
        <v>103</v>
      </c>
      <c r="K20" s="170">
        <v>3820</v>
      </c>
      <c r="L20" s="171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67"/>
      <c r="F21" s="160"/>
      <c r="G21" s="161"/>
      <c r="H21" s="168">
        <v>4100</v>
      </c>
      <c r="I21" s="163" t="s">
        <v>28</v>
      </c>
      <c r="J21" s="169" t="s">
        <v>103</v>
      </c>
      <c r="K21" s="170"/>
      <c r="L21" s="171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67"/>
      <c r="F22" s="160"/>
      <c r="G22" s="161"/>
      <c r="H22" s="168"/>
      <c r="I22" s="163">
        <v>0</v>
      </c>
      <c r="J22" s="169"/>
      <c r="K22" s="170"/>
      <c r="L22" s="171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67">
        <v>1308002</v>
      </c>
      <c r="F23" s="160">
        <v>42584</v>
      </c>
      <c r="G23" s="161" t="s">
        <v>105</v>
      </c>
      <c r="H23" s="168">
        <v>6310</v>
      </c>
      <c r="I23" s="163" t="s">
        <v>32</v>
      </c>
      <c r="J23" s="169" t="s">
        <v>106</v>
      </c>
      <c r="K23" s="170">
        <v>463</v>
      </c>
      <c r="L23" s="171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67"/>
      <c r="F24" s="160"/>
      <c r="G24" s="161"/>
      <c r="H24" s="168">
        <v>1105</v>
      </c>
      <c r="I24" s="163" t="s">
        <v>12</v>
      </c>
      <c r="J24" s="169" t="s">
        <v>106</v>
      </c>
      <c r="K24" s="170"/>
      <c r="L24" s="171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67"/>
      <c r="F25" s="160"/>
      <c r="G25" s="161"/>
      <c r="H25" s="168"/>
      <c r="I25" s="163">
        <v>0</v>
      </c>
      <c r="J25" s="169"/>
      <c r="K25" s="170"/>
      <c r="L25" s="171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67">
        <v>1308003</v>
      </c>
      <c r="F26" s="160">
        <v>42613</v>
      </c>
      <c r="G26" s="161" t="s">
        <v>107</v>
      </c>
      <c r="H26" s="168">
        <v>6350</v>
      </c>
      <c r="I26" s="163" t="s">
        <v>33</v>
      </c>
      <c r="J26" s="169" t="s">
        <v>107</v>
      </c>
      <c r="K26" s="170">
        <v>1250</v>
      </c>
      <c r="L26" s="171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67"/>
      <c r="F27" s="160"/>
      <c r="G27" s="161"/>
      <c r="H27" s="168">
        <v>1105</v>
      </c>
      <c r="I27" s="163" t="s">
        <v>12</v>
      </c>
      <c r="J27" s="169" t="s">
        <v>107</v>
      </c>
      <c r="K27" s="170"/>
      <c r="L27" s="171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67"/>
      <c r="F28" s="160"/>
      <c r="G28" s="161"/>
      <c r="H28" s="168"/>
      <c r="I28" s="163">
        <v>0</v>
      </c>
      <c r="J28" s="169"/>
      <c r="K28" s="170"/>
      <c r="L28" s="171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67">
        <v>1308004</v>
      </c>
      <c r="F29" s="160">
        <v>42613</v>
      </c>
      <c r="G29" s="161" t="s">
        <v>108</v>
      </c>
      <c r="H29" s="168">
        <v>6140</v>
      </c>
      <c r="I29" s="163" t="s">
        <v>30</v>
      </c>
      <c r="J29" s="169" t="s">
        <v>109</v>
      </c>
      <c r="K29" s="170">
        <v>500</v>
      </c>
      <c r="L29" s="171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67"/>
      <c r="F30" s="160"/>
      <c r="G30" s="161"/>
      <c r="H30" s="168">
        <v>1134</v>
      </c>
      <c r="I30" s="163" t="s">
        <v>17</v>
      </c>
      <c r="J30" s="169" t="s">
        <v>109</v>
      </c>
      <c r="K30" s="170"/>
      <c r="L30" s="171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67"/>
      <c r="F31" s="160"/>
      <c r="G31" s="161"/>
      <c r="H31" s="168"/>
      <c r="I31" s="163">
        <v>0</v>
      </c>
      <c r="J31" s="169"/>
      <c r="K31" s="170"/>
      <c r="L31" s="171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67">
        <v>1309001</v>
      </c>
      <c r="F32" s="160">
        <v>42614</v>
      </c>
      <c r="G32" s="161" t="s">
        <v>110</v>
      </c>
      <c r="H32" s="168">
        <v>6240</v>
      </c>
      <c r="I32" s="163" t="s">
        <v>31</v>
      </c>
      <c r="J32" s="169" t="s">
        <v>111</v>
      </c>
      <c r="K32" s="170">
        <v>180</v>
      </c>
      <c r="L32" s="171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67"/>
      <c r="F33" s="160"/>
      <c r="G33" s="161"/>
      <c r="H33" s="168">
        <v>1105</v>
      </c>
      <c r="I33" s="163" t="s">
        <v>12</v>
      </c>
      <c r="J33" s="169" t="s">
        <v>111</v>
      </c>
      <c r="K33" s="170"/>
      <c r="L33" s="171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67"/>
      <c r="F34" s="160"/>
      <c r="G34" s="161"/>
      <c r="H34" s="168"/>
      <c r="I34" s="163">
        <v>0</v>
      </c>
      <c r="J34" s="169"/>
      <c r="K34" s="170"/>
      <c r="L34" s="171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67">
        <v>1309002</v>
      </c>
      <c r="F35" s="160">
        <v>42614</v>
      </c>
      <c r="G35" s="161" t="s">
        <v>112</v>
      </c>
      <c r="H35" s="168">
        <v>6240</v>
      </c>
      <c r="I35" s="163" t="s">
        <v>31</v>
      </c>
      <c r="J35" s="169" t="s">
        <v>113</v>
      </c>
      <c r="K35" s="170">
        <v>300</v>
      </c>
      <c r="L35" s="171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67"/>
      <c r="F36" s="160"/>
      <c r="G36" s="161"/>
      <c r="H36" s="168">
        <v>1105</v>
      </c>
      <c r="I36" s="163" t="s">
        <v>12</v>
      </c>
      <c r="J36" s="169" t="s">
        <v>113</v>
      </c>
      <c r="K36" s="170"/>
      <c r="L36" s="171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67"/>
      <c r="F37" s="160"/>
      <c r="G37" s="161"/>
      <c r="H37" s="168"/>
      <c r="I37" s="163">
        <v>0</v>
      </c>
      <c r="J37" s="169"/>
      <c r="K37" s="170"/>
      <c r="L37" s="171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67">
        <v>1309003</v>
      </c>
      <c r="F38" s="160">
        <v>42618</v>
      </c>
      <c r="G38" s="161" t="s">
        <v>114</v>
      </c>
      <c r="H38" s="168">
        <v>4110</v>
      </c>
      <c r="I38" s="163" t="s">
        <v>29</v>
      </c>
      <c r="J38" s="169" t="s">
        <v>115</v>
      </c>
      <c r="K38" s="170">
        <v>700</v>
      </c>
      <c r="L38" s="171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67"/>
      <c r="F39" s="160"/>
      <c r="G39" s="161"/>
      <c r="H39" s="168">
        <v>1105</v>
      </c>
      <c r="I39" s="163" t="s">
        <v>12</v>
      </c>
      <c r="J39" s="169" t="s">
        <v>115</v>
      </c>
      <c r="K39" s="170"/>
      <c r="L39" s="171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67"/>
      <c r="F40" s="160"/>
      <c r="G40" s="161"/>
      <c r="H40" s="168">
        <v>1105</v>
      </c>
      <c r="I40" s="163" t="s">
        <v>12</v>
      </c>
      <c r="J40" s="169" t="s">
        <v>116</v>
      </c>
      <c r="K40" s="170">
        <v>800</v>
      </c>
      <c r="L40" s="171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67"/>
      <c r="F41" s="160"/>
      <c r="G41" s="161"/>
      <c r="H41" s="168">
        <v>7040</v>
      </c>
      <c r="I41" s="163" t="s">
        <v>34</v>
      </c>
      <c r="J41" s="169" t="s">
        <v>116</v>
      </c>
      <c r="K41" s="170"/>
      <c r="L41" s="171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67"/>
      <c r="F42" s="160"/>
      <c r="G42" s="161"/>
      <c r="H42" s="168">
        <v>8070</v>
      </c>
      <c r="I42" s="163" t="s">
        <v>36</v>
      </c>
      <c r="J42" s="169" t="s">
        <v>117</v>
      </c>
      <c r="K42" s="170">
        <v>300</v>
      </c>
      <c r="L42" s="171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67"/>
      <c r="F43" s="160"/>
      <c r="G43" s="161"/>
      <c r="H43" s="168">
        <v>1105</v>
      </c>
      <c r="I43" s="163" t="s">
        <v>12</v>
      </c>
      <c r="J43" s="169" t="s">
        <v>117</v>
      </c>
      <c r="K43" s="170"/>
      <c r="L43" s="171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67"/>
      <c r="F44" s="160"/>
      <c r="G44" s="161"/>
      <c r="H44" s="168"/>
      <c r="I44" s="163">
        <v>0</v>
      </c>
      <c r="J44" s="169"/>
      <c r="K44" s="170"/>
      <c r="L44" s="171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67">
        <v>1309004</v>
      </c>
      <c r="F45" s="160">
        <v>42619</v>
      </c>
      <c r="G45" s="161" t="s">
        <v>118</v>
      </c>
      <c r="H45" s="168">
        <v>1150</v>
      </c>
      <c r="I45" s="163" t="s">
        <v>119</v>
      </c>
      <c r="J45" s="169" t="s">
        <v>120</v>
      </c>
      <c r="K45" s="170">
        <v>50000</v>
      </c>
      <c r="L45" s="171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67"/>
      <c r="F46" s="160"/>
      <c r="G46" s="161"/>
      <c r="H46" s="168">
        <v>2130</v>
      </c>
      <c r="I46" s="163" t="s">
        <v>23</v>
      </c>
      <c r="J46" s="169" t="s">
        <v>118</v>
      </c>
      <c r="K46" s="170"/>
      <c r="L46" s="171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67"/>
      <c r="F47" s="160"/>
      <c r="G47" s="161"/>
      <c r="H47" s="168"/>
      <c r="I47" s="163">
        <v>0</v>
      </c>
      <c r="J47" s="169"/>
      <c r="K47" s="170"/>
      <c r="L47" s="171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67">
        <v>1309005</v>
      </c>
      <c r="F48" s="160">
        <v>42623</v>
      </c>
      <c r="G48" s="161" t="s">
        <v>121</v>
      </c>
      <c r="H48" s="168">
        <v>5100</v>
      </c>
      <c r="I48" s="163" t="s">
        <v>122</v>
      </c>
      <c r="J48" s="169" t="s">
        <v>123</v>
      </c>
      <c r="K48" s="170">
        <v>15000</v>
      </c>
      <c r="L48" s="171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67"/>
      <c r="F49" s="160"/>
      <c r="G49" s="161"/>
      <c r="H49" s="168">
        <v>1150</v>
      </c>
      <c r="I49" s="163" t="s">
        <v>119</v>
      </c>
      <c r="J49" s="169" t="s">
        <v>123</v>
      </c>
      <c r="K49" s="170"/>
      <c r="L49" s="171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67"/>
      <c r="F50" s="160"/>
      <c r="G50" s="161"/>
      <c r="H50" s="168"/>
      <c r="I50" s="163">
        <v>0</v>
      </c>
      <c r="J50" s="169"/>
      <c r="K50" s="170"/>
      <c r="L50" s="171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67">
        <v>1309006</v>
      </c>
      <c r="F51" s="160">
        <v>42623</v>
      </c>
      <c r="G51" s="161" t="s">
        <v>112</v>
      </c>
      <c r="H51" s="168">
        <v>6240</v>
      </c>
      <c r="I51" s="163" t="s">
        <v>31</v>
      </c>
      <c r="J51" s="169" t="s">
        <v>113</v>
      </c>
      <c r="K51" s="170">
        <v>300</v>
      </c>
      <c r="L51" s="171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67"/>
      <c r="F52" s="160"/>
      <c r="G52" s="161"/>
      <c r="H52" s="168">
        <v>1105</v>
      </c>
      <c r="I52" s="163" t="s">
        <v>12</v>
      </c>
      <c r="J52" s="169" t="s">
        <v>113</v>
      </c>
      <c r="K52" s="170"/>
      <c r="L52" s="171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67"/>
      <c r="F53" s="160"/>
      <c r="G53" s="161"/>
      <c r="H53" s="168"/>
      <c r="I53" s="163">
        <v>0</v>
      </c>
      <c r="J53" s="169"/>
      <c r="K53" s="170"/>
      <c r="L53" s="171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67">
        <v>1309007</v>
      </c>
      <c r="F54" s="160">
        <v>42624</v>
      </c>
      <c r="G54" s="161" t="s">
        <v>124</v>
      </c>
      <c r="H54" s="168">
        <v>2130</v>
      </c>
      <c r="I54" s="163" t="s">
        <v>23</v>
      </c>
      <c r="J54" s="169" t="s">
        <v>125</v>
      </c>
      <c r="K54" s="170">
        <v>190</v>
      </c>
      <c r="L54" s="171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67"/>
      <c r="F55" s="160"/>
      <c r="G55" s="161"/>
      <c r="H55" s="168">
        <v>1105</v>
      </c>
      <c r="I55" s="163" t="s">
        <v>12</v>
      </c>
      <c r="J55" s="169" t="s">
        <v>125</v>
      </c>
      <c r="K55" s="170"/>
      <c r="L55" s="171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67"/>
      <c r="F56" s="160"/>
      <c r="G56" s="161"/>
      <c r="H56" s="168"/>
      <c r="I56" s="163">
        <v>0</v>
      </c>
      <c r="J56" s="169"/>
      <c r="K56" s="170"/>
      <c r="L56" s="171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67">
        <v>1312001</v>
      </c>
      <c r="F57" s="160">
        <v>42736</v>
      </c>
      <c r="G57" s="161" t="s">
        <v>126</v>
      </c>
      <c r="H57" s="168">
        <v>4100</v>
      </c>
      <c r="I57" s="163" t="s">
        <v>28</v>
      </c>
      <c r="J57" s="172" t="s">
        <v>126</v>
      </c>
      <c r="K57" s="170">
        <v>28920</v>
      </c>
      <c r="L57" s="171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67"/>
      <c r="F58" s="160"/>
      <c r="G58" s="173"/>
      <c r="H58" s="168">
        <v>7040</v>
      </c>
      <c r="I58" s="163" t="s">
        <v>34</v>
      </c>
      <c r="J58" s="172" t="s">
        <v>126</v>
      </c>
      <c r="K58" s="170">
        <v>800</v>
      </c>
      <c r="L58" s="171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67"/>
      <c r="F59" s="160"/>
      <c r="G59" s="161" t="s">
        <v>127</v>
      </c>
      <c r="H59" s="168">
        <v>5100</v>
      </c>
      <c r="I59" s="163" t="s">
        <v>122</v>
      </c>
      <c r="J59" s="172" t="s">
        <v>126</v>
      </c>
      <c r="K59" s="170"/>
      <c r="L59" s="171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67"/>
      <c r="F60" s="160"/>
      <c r="G60" s="161" t="s">
        <v>128</v>
      </c>
      <c r="H60" s="168">
        <v>4110</v>
      </c>
      <c r="I60" s="163" t="s">
        <v>29</v>
      </c>
      <c r="J60" s="172" t="s">
        <v>126</v>
      </c>
      <c r="K60" s="170"/>
      <c r="L60" s="171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67"/>
      <c r="F61" s="160"/>
      <c r="G61" s="161"/>
      <c r="H61" s="168">
        <v>6140</v>
      </c>
      <c r="I61" s="163" t="s">
        <v>30</v>
      </c>
      <c r="J61" s="172" t="s">
        <v>126</v>
      </c>
      <c r="K61" s="170"/>
      <c r="L61" s="171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67"/>
      <c r="F62" s="160"/>
      <c r="G62" s="161"/>
      <c r="H62" s="168">
        <v>6240</v>
      </c>
      <c r="I62" s="163" t="s">
        <v>31</v>
      </c>
      <c r="J62" s="172" t="s">
        <v>126</v>
      </c>
      <c r="K62" s="170"/>
      <c r="L62" s="171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67"/>
      <c r="F63" s="160"/>
      <c r="G63" s="161"/>
      <c r="H63" s="168">
        <v>6310</v>
      </c>
      <c r="I63" s="163" t="s">
        <v>32</v>
      </c>
      <c r="J63" s="172" t="s">
        <v>126</v>
      </c>
      <c r="K63" s="170"/>
      <c r="L63" s="171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67"/>
      <c r="F64" s="160"/>
      <c r="G64" s="161"/>
      <c r="H64" s="168">
        <v>6350</v>
      </c>
      <c r="I64" s="163" t="s">
        <v>33</v>
      </c>
      <c r="J64" s="172" t="s">
        <v>126</v>
      </c>
      <c r="K64" s="170"/>
      <c r="L64" s="171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67"/>
      <c r="F65" s="160"/>
      <c r="G65" s="161"/>
      <c r="H65" s="168">
        <v>8070</v>
      </c>
      <c r="I65" s="163" t="s">
        <v>36</v>
      </c>
      <c r="J65" s="172" t="s">
        <v>126</v>
      </c>
      <c r="K65" s="170"/>
      <c r="L65" s="171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67"/>
      <c r="F66" s="160"/>
      <c r="G66" s="161"/>
      <c r="H66" s="168">
        <v>3500</v>
      </c>
      <c r="I66" s="163" t="s">
        <v>27</v>
      </c>
      <c r="J66" s="172" t="s">
        <v>126</v>
      </c>
      <c r="K66" s="170"/>
      <c r="L66" s="171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67"/>
      <c r="F67" s="160"/>
      <c r="G67" s="161"/>
      <c r="H67" s="168"/>
      <c r="I67" s="163">
        <v>0</v>
      </c>
      <c r="J67" s="169"/>
      <c r="K67" s="170"/>
      <c r="L67" s="171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67"/>
      <c r="F68" s="160"/>
      <c r="G68" s="161"/>
      <c r="H68" s="168"/>
      <c r="I68" s="163">
        <v>0</v>
      </c>
      <c r="J68" s="169"/>
      <c r="K68" s="170"/>
      <c r="L68" s="171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67"/>
      <c r="F69" s="160"/>
      <c r="G69" s="161"/>
      <c r="H69" s="168"/>
      <c r="I69" s="163">
        <v>0</v>
      </c>
      <c r="J69" s="169"/>
      <c r="K69" s="170"/>
      <c r="L69" s="171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67"/>
      <c r="F70" s="160"/>
      <c r="G70" s="161"/>
      <c r="H70" s="168"/>
      <c r="I70" s="163">
        <v>0</v>
      </c>
      <c r="J70" s="169"/>
      <c r="K70" s="170"/>
      <c r="L70" s="171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67"/>
      <c r="F71" s="160"/>
      <c r="G71" s="161"/>
      <c r="H71" s="168"/>
      <c r="I71" s="163">
        <v>0</v>
      </c>
      <c r="J71" s="169"/>
      <c r="K71" s="170"/>
      <c r="L71" s="171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67"/>
      <c r="F72" s="160"/>
      <c r="G72" s="161"/>
      <c r="H72" s="168"/>
      <c r="I72" s="163">
        <v>0</v>
      </c>
      <c r="J72" s="169"/>
      <c r="K72" s="170"/>
      <c r="L72" s="171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67"/>
      <c r="F73" s="160"/>
      <c r="G73" s="161"/>
      <c r="H73" s="168"/>
      <c r="I73" s="163">
        <v>0</v>
      </c>
      <c r="J73" s="169"/>
      <c r="K73" s="170"/>
      <c r="L73" s="171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67"/>
      <c r="F74" s="160"/>
      <c r="G74" s="161"/>
      <c r="H74" s="168"/>
      <c r="I74" s="163">
        <v>0</v>
      </c>
      <c r="J74" s="169"/>
      <c r="K74" s="170"/>
      <c r="L74" s="171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67"/>
      <c r="F75" s="160"/>
      <c r="G75" s="161"/>
      <c r="H75" s="168"/>
      <c r="I75" s="163">
        <v>0</v>
      </c>
      <c r="J75" s="169"/>
      <c r="K75" s="170"/>
      <c r="L75" s="171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67"/>
      <c r="F76" s="160"/>
      <c r="G76" s="161"/>
      <c r="H76" s="168"/>
      <c r="I76" s="163">
        <v>0</v>
      </c>
      <c r="J76" s="169"/>
      <c r="K76" s="170"/>
      <c r="L76" s="171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67"/>
      <c r="F77" s="160"/>
      <c r="G77" s="161"/>
      <c r="H77" s="168"/>
      <c r="I77" s="163">
        <v>0</v>
      </c>
      <c r="J77" s="169"/>
      <c r="K77" s="170"/>
      <c r="L77" s="171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67"/>
      <c r="F78" s="160"/>
      <c r="G78" s="161"/>
      <c r="H78" s="168"/>
      <c r="I78" s="163">
        <v>0</v>
      </c>
      <c r="J78" s="169"/>
      <c r="K78" s="170"/>
      <c r="L78" s="171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67"/>
      <c r="F79" s="160"/>
      <c r="G79" s="161"/>
      <c r="H79" s="168"/>
      <c r="I79" s="163">
        <v>0</v>
      </c>
      <c r="J79" s="169"/>
      <c r="K79" s="170"/>
      <c r="L79" s="171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67"/>
      <c r="F80" s="160"/>
      <c r="G80" s="161"/>
      <c r="H80" s="168"/>
      <c r="I80" s="163">
        <v>0</v>
      </c>
      <c r="J80" s="169"/>
      <c r="K80" s="170"/>
      <c r="L80" s="171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67"/>
      <c r="F81" s="160"/>
      <c r="G81" s="161"/>
      <c r="H81" s="168"/>
      <c r="I81" s="163">
        <v>0</v>
      </c>
      <c r="J81" s="169"/>
      <c r="K81" s="170"/>
      <c r="L81" s="171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67"/>
      <c r="F82" s="160"/>
      <c r="G82" s="161"/>
      <c r="H82" s="168"/>
      <c r="I82" s="163">
        <v>0</v>
      </c>
      <c r="J82" s="169"/>
      <c r="K82" s="170"/>
      <c r="L82" s="171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67"/>
      <c r="F83" s="160"/>
      <c r="G83" s="161"/>
      <c r="H83" s="168"/>
      <c r="I83" s="163">
        <v>0</v>
      </c>
      <c r="J83" s="169"/>
      <c r="K83" s="170"/>
      <c r="L83" s="171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67"/>
      <c r="F84" s="160"/>
      <c r="G84" s="161"/>
      <c r="H84" s="168"/>
      <c r="I84" s="163">
        <v>0</v>
      </c>
      <c r="J84" s="169"/>
      <c r="K84" s="170"/>
      <c r="L84" s="171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67"/>
      <c r="F85" s="160"/>
      <c r="G85" s="161"/>
      <c r="H85" s="168"/>
      <c r="I85" s="163">
        <v>0</v>
      </c>
      <c r="J85" s="169"/>
      <c r="K85" s="170"/>
      <c r="L85" s="171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67"/>
      <c r="F86" s="160"/>
      <c r="G86" s="161"/>
      <c r="H86" s="168"/>
      <c r="I86" s="163">
        <v>0</v>
      </c>
      <c r="J86" s="169"/>
      <c r="K86" s="170"/>
      <c r="L86" s="171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67"/>
      <c r="F87" s="160"/>
      <c r="G87" s="161"/>
      <c r="H87" s="168"/>
      <c r="I87" s="163">
        <v>0</v>
      </c>
      <c r="J87" s="169"/>
      <c r="K87" s="170"/>
      <c r="L87" s="171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67"/>
      <c r="F88" s="160"/>
      <c r="G88" s="161"/>
      <c r="H88" s="168"/>
      <c r="I88" s="163">
        <v>0</v>
      </c>
      <c r="J88" s="169"/>
      <c r="K88" s="170"/>
      <c r="L88" s="171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67"/>
      <c r="F89" s="160"/>
      <c r="G89" s="161"/>
      <c r="H89" s="168"/>
      <c r="I89" s="163">
        <v>0</v>
      </c>
      <c r="J89" s="169"/>
      <c r="K89" s="170"/>
      <c r="L89" s="171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67"/>
      <c r="F90" s="160"/>
      <c r="G90" s="161"/>
      <c r="H90" s="168"/>
      <c r="I90" s="163">
        <v>0</v>
      </c>
      <c r="J90" s="169"/>
      <c r="K90" s="170"/>
      <c r="L90" s="171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67"/>
      <c r="F91" s="160"/>
      <c r="G91" s="161"/>
      <c r="H91" s="168"/>
      <c r="I91" s="163">
        <v>0</v>
      </c>
      <c r="J91" s="169"/>
      <c r="K91" s="170"/>
      <c r="L91" s="171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67"/>
      <c r="F92" s="160"/>
      <c r="G92" s="161"/>
      <c r="H92" s="168"/>
      <c r="I92" s="163">
        <v>0</v>
      </c>
      <c r="J92" s="169"/>
      <c r="K92" s="170"/>
      <c r="L92" s="171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67"/>
      <c r="F93" s="160"/>
      <c r="G93" s="161"/>
      <c r="H93" s="168"/>
      <c r="I93" s="163">
        <v>0</v>
      </c>
      <c r="J93" s="169"/>
      <c r="K93" s="170"/>
      <c r="L93" s="171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67"/>
      <c r="F94" s="160"/>
      <c r="G94" s="161"/>
      <c r="H94" s="168"/>
      <c r="I94" s="163">
        <v>0</v>
      </c>
      <c r="J94" s="169"/>
      <c r="K94" s="170"/>
      <c r="L94" s="171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67"/>
      <c r="F95" s="160"/>
      <c r="G95" s="161"/>
      <c r="H95" s="168"/>
      <c r="I95" s="163">
        <v>0</v>
      </c>
      <c r="J95" s="169"/>
      <c r="K95" s="170"/>
      <c r="L95" s="171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67"/>
      <c r="F96" s="160"/>
      <c r="G96" s="161"/>
      <c r="H96" s="168"/>
      <c r="I96" s="163">
        <v>0</v>
      </c>
      <c r="J96" s="169"/>
      <c r="K96" s="170"/>
      <c r="L96" s="171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67"/>
      <c r="F97" s="160"/>
      <c r="G97" s="161"/>
      <c r="H97" s="168"/>
      <c r="I97" s="163">
        <v>0</v>
      </c>
      <c r="J97" s="169"/>
      <c r="K97" s="170"/>
      <c r="L97" s="171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67"/>
      <c r="F98" s="160"/>
      <c r="G98" s="161"/>
      <c r="H98" s="168"/>
      <c r="I98" s="163">
        <v>0</v>
      </c>
      <c r="J98" s="169"/>
      <c r="K98" s="170"/>
      <c r="L98" s="171"/>
    </row>
  </sheetData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/>
    <col min="4" max="4" width="9" style="59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66" customFormat="1" ht="17" customHeight="1" x14ac:dyDescent="0.4">
      <c r="A1" s="266" t="str">
        <f ca="1">日記簿!E1</f>
        <v/>
      </c>
      <c r="C1" s="275"/>
      <c r="D1" s="291"/>
      <c r="E1" s="269"/>
      <c r="F1" s="269"/>
      <c r="H1" s="278"/>
      <c r="I1" s="278"/>
    </row>
    <row r="2" spans="1:9" s="146" customFormat="1" ht="25" x14ac:dyDescent="0.4">
      <c r="A2" s="151" t="s">
        <v>512</v>
      </c>
      <c r="C2" s="147"/>
      <c r="D2" s="148"/>
      <c r="E2" s="149"/>
      <c r="F2" s="149"/>
      <c r="H2" s="150"/>
      <c r="I2" s="150"/>
    </row>
    <row r="3" spans="1:9" ht="18" x14ac:dyDescent="0.4">
      <c r="A3" s="152" t="s">
        <v>511</v>
      </c>
      <c r="E3" s="113" t="s">
        <v>46</v>
      </c>
      <c r="G3" s="123" t="s">
        <v>150</v>
      </c>
    </row>
    <row r="4" spans="1:9" ht="26.5" customHeight="1" x14ac:dyDescent="0.4">
      <c r="A4" s="194" t="s">
        <v>179</v>
      </c>
    </row>
    <row r="5" spans="1:9" x14ac:dyDescent="0.4">
      <c r="A5" s="194" t="s">
        <v>158</v>
      </c>
    </row>
    <row r="6" spans="1:9" x14ac:dyDescent="0.4">
      <c r="B6" s="250" t="s">
        <v>159</v>
      </c>
    </row>
    <row r="7" spans="1:9" x14ac:dyDescent="0.4">
      <c r="B7" s="250" t="s">
        <v>168</v>
      </c>
    </row>
    <row r="8" spans="1:9" x14ac:dyDescent="0.4">
      <c r="A8" s="61" t="s">
        <v>73</v>
      </c>
    </row>
    <row r="9" spans="1:9" x14ac:dyDescent="0.4">
      <c r="A9" s="194" t="s">
        <v>169</v>
      </c>
    </row>
    <row r="10" spans="1:9" x14ac:dyDescent="0.4">
      <c r="A10" s="61" t="s">
        <v>77</v>
      </c>
    </row>
    <row r="11" spans="1:9" x14ac:dyDescent="0.4">
      <c r="A11" s="61" t="s">
        <v>132</v>
      </c>
    </row>
    <row r="12" spans="1:9" x14ac:dyDescent="0.4">
      <c r="A12" s="61" t="s">
        <v>74</v>
      </c>
    </row>
    <row r="13" spans="1:9" x14ac:dyDescent="0.4">
      <c r="A13" s="194" t="s">
        <v>170</v>
      </c>
    </row>
    <row r="14" spans="1:9" x14ac:dyDescent="0.4">
      <c r="A14" s="4" t="s">
        <v>133</v>
      </c>
    </row>
    <row r="15" spans="1:9" ht="26.5" customHeight="1" x14ac:dyDescent="0.4">
      <c r="A15" s="31" t="s">
        <v>162</v>
      </c>
    </row>
    <row r="16" spans="1:9" ht="19.5" customHeight="1" x14ac:dyDescent="0.4">
      <c r="A16" s="4" t="s">
        <v>163</v>
      </c>
    </row>
    <row r="17" spans="1:5" ht="18.5" customHeight="1" x14ac:dyDescent="0.4">
      <c r="A17" s="4" t="s">
        <v>171</v>
      </c>
    </row>
    <row r="18" spans="1:5" x14ac:dyDescent="0.4">
      <c r="A18" s="4"/>
      <c r="B18" s="250" t="s">
        <v>164</v>
      </c>
    </row>
    <row r="19" spans="1:5" x14ac:dyDescent="0.4">
      <c r="A19" s="4"/>
      <c r="B19" s="34" t="s">
        <v>165</v>
      </c>
    </row>
    <row r="20" spans="1:5" x14ac:dyDescent="0.4">
      <c r="A20" s="4"/>
      <c r="B20" s="64" t="s">
        <v>177</v>
      </c>
      <c r="D20" s="114" t="s">
        <v>178</v>
      </c>
      <c r="E20" s="63"/>
    </row>
    <row r="21" spans="1:5" x14ac:dyDescent="0.4">
      <c r="A21" s="4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ht="24" customHeight="1" x14ac:dyDescent="0.4">
      <c r="A29" s="31" t="s">
        <v>44</v>
      </c>
    </row>
    <row r="30" spans="1:5" x14ac:dyDescent="0.4">
      <c r="B30" s="250" t="s">
        <v>172</v>
      </c>
    </row>
    <row r="31" spans="1:5" x14ac:dyDescent="0.4">
      <c r="B31" s="57" t="s">
        <v>70</v>
      </c>
    </row>
    <row r="32" spans="1:5" x14ac:dyDescent="0.4">
      <c r="A32" s="63"/>
      <c r="B32" s="61" t="s">
        <v>71</v>
      </c>
    </row>
    <row r="33" spans="1:5" ht="21.75" customHeight="1" x14ac:dyDescent="0.4">
      <c r="A33" s="31" t="s">
        <v>43</v>
      </c>
    </row>
    <row r="34" spans="1:5" x14ac:dyDescent="0.4">
      <c r="B34" s="57" t="s">
        <v>72</v>
      </c>
    </row>
    <row r="35" spans="1:5" x14ac:dyDescent="0.4">
      <c r="B35" s="250" t="s">
        <v>173</v>
      </c>
    </row>
    <row r="36" spans="1:5" ht="24" customHeight="1" x14ac:dyDescent="0.4">
      <c r="A36" s="31" t="s">
        <v>47</v>
      </c>
    </row>
    <row r="37" spans="1:5" x14ac:dyDescent="0.4">
      <c r="A37" s="31"/>
      <c r="B37" s="251" t="s">
        <v>174</v>
      </c>
    </row>
    <row r="38" spans="1:5" ht="21" customHeight="1" x14ac:dyDescent="0.4">
      <c r="B38" s="64" t="s">
        <v>160</v>
      </c>
      <c r="D38" s="114" t="s">
        <v>161</v>
      </c>
      <c r="E38" s="63"/>
    </row>
    <row r="39" spans="1:5" x14ac:dyDescent="0.4">
      <c r="B39" s="64"/>
      <c r="E39" s="114"/>
    </row>
    <row r="40" spans="1:5" x14ac:dyDescent="0.4">
      <c r="B40" s="64"/>
      <c r="E40" s="114"/>
    </row>
    <row r="46" spans="1:5" ht="27" customHeight="1" x14ac:dyDescent="0.4">
      <c r="A46" s="31" t="s">
        <v>166</v>
      </c>
    </row>
    <row r="47" spans="1:5" x14ac:dyDescent="0.4">
      <c r="B47" s="57" t="s">
        <v>131</v>
      </c>
    </row>
    <row r="48" spans="1:5" ht="23.25" customHeight="1" x14ac:dyDescent="0.4">
      <c r="A48" s="31" t="s">
        <v>42</v>
      </c>
    </row>
    <row r="49" spans="1:2" x14ac:dyDescent="0.4">
      <c r="A49" s="31"/>
      <c r="B49" s="250" t="s">
        <v>167</v>
      </c>
    </row>
    <row r="50" spans="1:2" x14ac:dyDescent="0.4">
      <c r="B50" s="57" t="s">
        <v>130</v>
      </c>
    </row>
    <row r="51" spans="1:2" ht="23.25" customHeight="1" x14ac:dyDescent="0.4">
      <c r="A51" s="31" t="s">
        <v>69</v>
      </c>
      <c r="B51" s="34"/>
    </row>
    <row r="52" spans="1:2" x14ac:dyDescent="0.4">
      <c r="B52" s="57" t="s">
        <v>53</v>
      </c>
    </row>
    <row r="53" spans="1:2" ht="21.75" customHeight="1" x14ac:dyDescent="0.4">
      <c r="B53" s="34" t="s">
        <v>75</v>
      </c>
    </row>
    <row r="54" spans="1:2" x14ac:dyDescent="0.4">
      <c r="B54" s="118" t="s">
        <v>76</v>
      </c>
    </row>
    <row r="55" spans="1:2" x14ac:dyDescent="0.4">
      <c r="B55" s="118" t="s">
        <v>52</v>
      </c>
    </row>
    <row r="56" spans="1:2" x14ac:dyDescent="0.4">
      <c r="B56" s="119" t="s">
        <v>54</v>
      </c>
    </row>
    <row r="57" spans="1:2" x14ac:dyDescent="0.4">
      <c r="B57" s="119" t="s">
        <v>55</v>
      </c>
    </row>
    <row r="58" spans="1:2" x14ac:dyDescent="0.4">
      <c r="B58" s="119" t="s">
        <v>56</v>
      </c>
    </row>
    <row r="59" spans="1:2" x14ac:dyDescent="0.4">
      <c r="B59" s="119" t="s">
        <v>57</v>
      </c>
    </row>
    <row r="60" spans="1:2" x14ac:dyDescent="0.4">
      <c r="B60" s="119" t="s">
        <v>58</v>
      </c>
    </row>
    <row r="61" spans="1:2" x14ac:dyDescent="0.4">
      <c r="B61" s="119" t="s">
        <v>59</v>
      </c>
    </row>
    <row r="62" spans="1:2" x14ac:dyDescent="0.4">
      <c r="B62" s="119" t="s">
        <v>60</v>
      </c>
    </row>
    <row r="63" spans="1:2" x14ac:dyDescent="0.4">
      <c r="B63" s="119" t="s">
        <v>61</v>
      </c>
    </row>
    <row r="64" spans="1:2" ht="21" customHeight="1" x14ac:dyDescent="0.4">
      <c r="B64" s="34" t="s">
        <v>68</v>
      </c>
    </row>
    <row r="65" spans="2:2" x14ac:dyDescent="0.4">
      <c r="B65" s="120" t="s">
        <v>78</v>
      </c>
    </row>
    <row r="66" spans="2:2" x14ac:dyDescent="0.4">
      <c r="B66" s="119" t="s">
        <v>62</v>
      </c>
    </row>
    <row r="67" spans="2:2" x14ac:dyDescent="0.4">
      <c r="B67" s="119" t="s">
        <v>63</v>
      </c>
    </row>
    <row r="68" spans="2:2" x14ac:dyDescent="0.4">
      <c r="B68" s="119" t="s">
        <v>64</v>
      </c>
    </row>
    <row r="69" spans="2:2" x14ac:dyDescent="0.4">
      <c r="B69" s="119" t="s">
        <v>65</v>
      </c>
    </row>
    <row r="70" spans="2:2" x14ac:dyDescent="0.4">
      <c r="B70" s="119" t="s">
        <v>66</v>
      </c>
    </row>
    <row r="71" spans="2:2" x14ac:dyDescent="0.4">
      <c r="B71" s="119" t="s">
        <v>67</v>
      </c>
    </row>
    <row r="72" spans="2:2" x14ac:dyDescent="0.4">
      <c r="B72" s="119" t="s">
        <v>61</v>
      </c>
    </row>
    <row r="73" spans="2:2" x14ac:dyDescent="0.4">
      <c r="B73" s="64" t="s">
        <v>80</v>
      </c>
    </row>
    <row r="74" spans="2:2" x14ac:dyDescent="0.4">
      <c r="B74" s="57" t="s">
        <v>79</v>
      </c>
    </row>
  </sheetData>
  <sheetProtection sheet="1" objects="1" scenarios="1"/>
  <phoneticPr fontId="2" type="noConversion"/>
  <hyperlinks>
    <hyperlink ref="E3" r:id="rId1" xr:uid="{00000000-0004-0000-0800-000000000000}"/>
    <hyperlink ref="G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會計項目表</vt:lpstr>
      <vt:lpstr>日記簿</vt:lpstr>
      <vt:lpstr>列印傳票</vt:lpstr>
      <vt:lpstr>分類帳</vt:lpstr>
      <vt:lpstr>資產負債表</vt:lpstr>
      <vt:lpstr>收支營運表</vt:lpstr>
      <vt:lpstr>試算表</vt:lpstr>
      <vt:lpstr>範例</vt:lpstr>
      <vt:lpstr>說明</vt:lpstr>
      <vt:lpstr>DC</vt:lpstr>
      <vt:lpstr>分類帳!Print_Area</vt:lpstr>
      <vt:lpstr>日記簿!Print_Area</vt:lpstr>
      <vt:lpstr>列印傳票!Print_Area</vt:lpstr>
      <vt:lpstr>收支營運表!Print_Area</vt:lpstr>
      <vt:lpstr>會計項目表!Print_Area</vt:lpstr>
      <vt:lpstr>試算表!Print_Area</vt:lpstr>
      <vt:lpstr>資產負債表!Print_Area</vt:lpstr>
      <vt:lpstr>說明!Print_Area</vt:lpstr>
      <vt:lpstr>分類帳!Print_Titles</vt:lpstr>
      <vt:lpstr>日記簿!Print_Titles</vt:lpstr>
      <vt:lpstr>資產負債表!Print_Titles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分類帳!傳票科目</vt:lpstr>
      <vt:lpstr>傳票科目</vt:lpstr>
      <vt:lpstr>分類帳!傳票借方</vt:lpstr>
      <vt:lpstr>傳票借方</vt:lpstr>
      <vt:lpstr>傳票起始列</vt:lpstr>
      <vt:lpstr>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2019-06-19T05:51:44Z</cp:lastPrinted>
  <dcterms:created xsi:type="dcterms:W3CDTF">2008-09-18T01:38:13Z</dcterms:created>
  <dcterms:modified xsi:type="dcterms:W3CDTF">2019-06-19T06:47:22Z</dcterms:modified>
</cp:coreProperties>
</file>