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J:\★資管系統\●捷瑞會計系統\社團版\"/>
    </mc:Choice>
  </mc:AlternateContent>
  <xr:revisionPtr revIDLastSave="0" documentId="13_ncr:1_{E4C966C6-6DEA-41BE-B3D3-3F6D0DB19404}" xr6:coauthVersionLast="47" xr6:coauthVersionMax="47" xr10:uidLastSave="{00000000-0000-0000-0000-000000000000}"/>
  <bookViews>
    <workbookView xWindow="-110" yWindow="-110" windowWidth="19420" windowHeight="10300" tabRatio="946" xr2:uid="{00000000-000D-0000-FFFF-FFFF00000000}"/>
  </bookViews>
  <sheets>
    <sheet name="日記簿" sheetId="1" r:id="rId1"/>
    <sheet name="分類帳" sheetId="9" r:id="rId2"/>
    <sheet name="傳票列印" sheetId="6" r:id="rId3"/>
    <sheet name="資產負債表" sheetId="4" r:id="rId4"/>
    <sheet name="收支表" sheetId="8" r:id="rId5"/>
    <sheet name="試算表" sheetId="13" r:id="rId6"/>
    <sheet name="會計項目表" sheetId="2" r:id="rId7"/>
    <sheet name="專案清單" sheetId="16" r:id="rId8"/>
    <sheet name="說明" sheetId="7" r:id="rId9"/>
    <sheet name="範例" sheetId="14" r:id="rId10"/>
    <sheet name="決算表" sheetId="20" r:id="rId11"/>
    <sheet name="財產目錄" sheetId="22" r:id="rId12"/>
    <sheet name="現金出納表及流量表" sheetId="17" r:id="rId13"/>
    <sheet name="基金收支表" sheetId="24" r:id="rId14"/>
    <sheet name="清單" sheetId="15" state="hidden" r:id="rId15"/>
  </sheets>
  <definedNames>
    <definedName name="_xlnm._FilterDatabase" localSheetId="4" hidden="1">收支表!#REF!</definedName>
    <definedName name="_xlnm._FilterDatabase" localSheetId="10" hidden="1">決算表!#REF!</definedName>
    <definedName name="_xlnm._FilterDatabase" localSheetId="6" hidden="1">會計項目表!$N$1:$N$165</definedName>
    <definedName name="_xlnm._FilterDatabase" localSheetId="3" hidden="1">資產負債表!$A$1:$A$5</definedName>
    <definedName name="DC">分類帳!$F$1</definedName>
    <definedName name="_xlnm.Print_Area" localSheetId="1">分類帳!$A$2:$I$514</definedName>
    <definedName name="_xlnm.Print_Area" localSheetId="0">日記簿!$F$2:$N$2001</definedName>
    <definedName name="_xlnm.Print_Area" localSheetId="4">收支表!$B$2:$F$90</definedName>
    <definedName name="_xlnm.Print_Area" localSheetId="10">決算表!$B$2:$H$91</definedName>
    <definedName name="_xlnm.Print_Area" localSheetId="11">財產目錄!$B$2:$M$41</definedName>
    <definedName name="_xlnm.Print_Area" localSheetId="13">基金收支表!$B$2:$E$15</definedName>
    <definedName name="_xlnm.Print_Area" localSheetId="7">專案清單!$B$3:$C$50</definedName>
    <definedName name="_xlnm.Print_Area" localSheetId="12">現金出納表及流量表!$B$2:$F$41</definedName>
    <definedName name="_xlnm.Print_Area" localSheetId="2">傳票列印!$B$2:$F$43</definedName>
    <definedName name="_xlnm.Print_Area" localSheetId="6">會計項目表!$M$2:$P$167</definedName>
    <definedName name="_xlnm.Print_Area" localSheetId="5">試算表!$B$2:$H$60</definedName>
    <definedName name="_xlnm.Print_Area" localSheetId="3">資產負債表!$B$2:$I$60</definedName>
    <definedName name="_xlnm.Print_Area" localSheetId="8">說明!$A$2:$K$140</definedName>
    <definedName name="_xlnm.Print_Titles" localSheetId="1">分類帳!$2:$6</definedName>
    <definedName name="_xlnm.Print_Titles" localSheetId="0">日記簿!$2:$5</definedName>
    <definedName name="_xlnm.Print_Titles" localSheetId="3">資產負債表!$2:$4</definedName>
    <definedName name="公司名稱">日記簿!$H$2</definedName>
    <definedName name="分科號">分類帳!$E$1</definedName>
    <definedName name="分訖日">分類帳!$I$1</definedName>
    <definedName name="分起日">分類帳!$H$1</definedName>
    <definedName name="分專案">分類帳!$K$2</definedName>
    <definedName name="分帳項">會計項目表!$A$4:$Q$167</definedName>
    <definedName name="日記表">日記簿!$A$5:$N$2001</definedName>
    <definedName name="年度">日記簿!$H$4</definedName>
    <definedName name="收入淨額">會計項目表!$R$95</definedName>
    <definedName name="益表">會計項目表!$G$77:$R$167</definedName>
    <definedName name="啟用科目">清單!$D$3:$D$203</definedName>
    <definedName name="專案清單">專案清單!$B$5:$B$50</definedName>
    <definedName name="現金餘額">會計項目表!$Q$13</definedName>
    <definedName name="筆數">日記簿!$B$4</definedName>
    <definedName name="傳票日期">日記簿!$D$6:$D$2001</definedName>
    <definedName name="傳票列數">傳票列印!$G$1</definedName>
    <definedName name="傳票科目" localSheetId="1">日記簿!$E$6:$E$2001</definedName>
    <definedName name="傳票科目">日記簿!$E$6:$E$2001</definedName>
    <definedName name="傳票借方" localSheetId="1">日記簿!$M$6:$M$2001</definedName>
    <definedName name="傳票借方">日記簿!$M$6:$M$2001</definedName>
    <definedName name="傳票起始列">傳票列印!$E$1</definedName>
    <definedName name="傳票專案">日記簿!$J$6:$J$2001</definedName>
    <definedName name="傳票現流">日記簿!$K$6:$K$2001</definedName>
    <definedName name="傳票貸方" localSheetId="1">日記簿!$N$6:$N$2001</definedName>
    <definedName name="傳票貸方">日記簿!$N$6:$N$2001</definedName>
    <definedName name="傳票編號">日記簿!$C$1:$C$2001</definedName>
    <definedName name="損益表訖日">收支表!$D$4</definedName>
    <definedName name="損益表起日">收支表!$C$4</definedName>
    <definedName name="損益表專案">收支表!$H$2</definedName>
    <definedName name="會計科目表">會計項目表!$M$4:$R$165</definedName>
    <definedName name="試算借">會計項目表!$I$4:$Q$165</definedName>
    <definedName name="試算貸">會計項目表!$K$4:$Q$165</definedName>
    <definedName name="資表">會計項目表!$C$3:$Q$76</definedName>
    <definedName name="資表借">會計項目表!$C$3:$Q$76</definedName>
    <definedName name="資表貸">會計項目表!$E$3:$Q$76</definedName>
    <definedName name="資產負債表日">資產負債表!$D$4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2" i="2" l="1"/>
  <c r="R161" i="2"/>
  <c r="R160" i="2"/>
  <c r="R153" i="2"/>
  <c r="R149" i="2"/>
  <c r="R148" i="2"/>
  <c r="R146" i="2"/>
  <c r="R145" i="2"/>
  <c r="R143" i="2"/>
  <c r="R137" i="2"/>
  <c r="R136" i="2"/>
  <c r="R135" i="2"/>
  <c r="R134" i="2"/>
  <c r="R133" i="2"/>
  <c r="R132" i="2"/>
  <c r="R131" i="2"/>
  <c r="R130" i="2"/>
  <c r="R128" i="2"/>
  <c r="R123" i="2"/>
  <c r="R122" i="2"/>
  <c r="R121" i="2"/>
  <c r="R120" i="2"/>
  <c r="R119" i="2"/>
  <c r="R117" i="2"/>
  <c r="R108" i="2"/>
  <c r="R107" i="2"/>
  <c r="R106" i="2"/>
  <c r="R105" i="2"/>
  <c r="R104" i="2"/>
  <c r="R103" i="2"/>
  <c r="R102" i="2"/>
  <c r="R100" i="2"/>
  <c r="R94" i="2"/>
  <c r="R93" i="2"/>
  <c r="R92" i="2"/>
  <c r="R91" i="2"/>
  <c r="R90" i="2"/>
  <c r="R88" i="2"/>
  <c r="R86" i="2"/>
  <c r="R85" i="2"/>
  <c r="R84" i="2"/>
  <c r="R83" i="2"/>
  <c r="R80" i="2"/>
  <c r="Q5" i="2"/>
  <c r="Q7" i="2"/>
  <c r="Q9" i="2"/>
  <c r="Q10" i="2"/>
  <c r="Q12" i="2"/>
  <c r="Q14" i="2"/>
  <c r="Q15" i="2"/>
  <c r="Q16" i="2"/>
  <c r="Q17" i="2"/>
  <c r="Q19" i="2"/>
  <c r="Q20" i="2"/>
  <c r="Q21" i="2"/>
  <c r="Q25" i="2"/>
  <c r="Q26" i="2"/>
  <c r="Q27" i="2"/>
  <c r="Q28" i="2"/>
  <c r="Q29" i="2"/>
  <c r="Q30" i="2"/>
  <c r="Q31" i="2"/>
  <c r="Q32" i="2"/>
  <c r="Q33" i="2"/>
  <c r="Q34" i="2"/>
  <c r="Q35" i="2"/>
  <c r="Q36" i="2"/>
  <c r="Q40" i="2"/>
  <c r="Q45" i="2"/>
  <c r="Q46" i="2"/>
  <c r="Q49" i="2"/>
  <c r="Q50" i="2"/>
  <c r="Q51" i="2"/>
  <c r="Q52" i="2"/>
  <c r="Q53" i="2"/>
  <c r="Q54" i="2"/>
  <c r="Q58" i="2"/>
  <c r="Q59" i="2"/>
  <c r="Q60" i="2"/>
  <c r="Q63" i="2"/>
  <c r="Q64" i="2"/>
  <c r="Q71" i="2"/>
  <c r="Q80" i="2"/>
  <c r="Q83" i="2"/>
  <c r="Q84" i="2"/>
  <c r="Q85" i="2"/>
  <c r="Q86" i="2"/>
  <c r="Q88" i="2"/>
  <c r="Q90" i="2"/>
  <c r="Q91" i="2"/>
  <c r="Q92" i="2"/>
  <c r="Q93" i="2"/>
  <c r="Q94" i="2"/>
  <c r="Q100" i="2"/>
  <c r="Q102" i="2"/>
  <c r="Q103" i="2"/>
  <c r="Q104" i="2"/>
  <c r="Q105" i="2"/>
  <c r="Q106" i="2"/>
  <c r="Q107" i="2"/>
  <c r="Q108" i="2"/>
  <c r="Q117" i="2"/>
  <c r="Q119" i="2"/>
  <c r="Q120" i="2"/>
  <c r="Q121" i="2"/>
  <c r="Q122" i="2"/>
  <c r="Q123" i="2"/>
  <c r="Q128" i="2"/>
  <c r="Q130" i="2"/>
  <c r="Q131" i="2"/>
  <c r="Q132" i="2"/>
  <c r="Q133" i="2"/>
  <c r="Q134" i="2"/>
  <c r="Q135" i="2"/>
  <c r="Q136" i="2"/>
  <c r="Q137" i="2"/>
  <c r="Q143" i="2"/>
  <c r="Q145" i="2"/>
  <c r="Q146" i="2"/>
  <c r="Q148" i="2"/>
  <c r="Q149" i="2"/>
  <c r="Q153" i="2"/>
  <c r="Q160" i="2"/>
  <c r="Q161" i="2"/>
  <c r="Q162" i="2"/>
  <c r="A162" i="2" a="1"/>
  <c r="A161" i="2" a="1"/>
  <c r="A160" i="2" a="1"/>
  <c r="A153" i="2" a="1"/>
  <c r="A149" i="2" a="1"/>
  <c r="A148" i="2" a="1"/>
  <c r="A146" i="2" a="1"/>
  <c r="A145" i="2" a="1"/>
  <c r="A143" i="2" a="1"/>
  <c r="A137" i="2" a="1"/>
  <c r="A136" i="2" a="1"/>
  <c r="A135" i="2" a="1"/>
  <c r="A134" i="2" a="1"/>
  <c r="A133" i="2" a="1"/>
  <c r="A132" i="2" a="1"/>
  <c r="A131" i="2" a="1"/>
  <c r="A130" i="2" a="1"/>
  <c r="A128" i="2" a="1"/>
  <c r="A123" i="2" a="1"/>
  <c r="A122" i="2" a="1"/>
  <c r="A121" i="2" a="1"/>
  <c r="A120" i="2" a="1"/>
  <c r="A119" i="2" a="1"/>
  <c r="A117" i="2" a="1"/>
  <c r="A108" i="2" a="1"/>
  <c r="A107" i="2" a="1"/>
  <c r="A106" i="2" a="1"/>
  <c r="A105" i="2" a="1"/>
  <c r="A104" i="2" a="1"/>
  <c r="A103" i="2" a="1"/>
  <c r="A102" i="2" a="1"/>
  <c r="A100" i="2" a="1"/>
  <c r="A94" i="2" a="1"/>
  <c r="A93" i="2" a="1"/>
  <c r="A92" i="2" a="1"/>
  <c r="A91" i="2" a="1"/>
  <c r="A90" i="2" a="1"/>
  <c r="A88" i="2" a="1"/>
  <c r="A86" i="2" a="1"/>
  <c r="A85" i="2" a="1"/>
  <c r="A84" i="2" a="1"/>
  <c r="A83" i="2" a="1"/>
  <c r="A80" i="2" a="1"/>
  <c r="A71" i="2" a="1"/>
  <c r="A64" i="2" a="1"/>
  <c r="A63" i="2" a="1"/>
  <c r="A59" i="2" a="1"/>
  <c r="A58" i="2" a="1"/>
  <c r="A54" i="2" a="1"/>
  <c r="A53" i="2" a="1"/>
  <c r="A52" i="2" a="1"/>
  <c r="A51" i="2" a="1"/>
  <c r="A50" i="2" a="1"/>
  <c r="A49" i="2" a="1"/>
  <c r="A48" i="2" a="1"/>
  <c r="A47" i="2" a="1"/>
  <c r="A46" i="2" a="1"/>
  <c r="A45" i="2" a="1"/>
  <c r="A40" i="2" a="1"/>
  <c r="A39" i="2" a="1"/>
  <c r="A35" i="2" a="1"/>
  <c r="A34" i="2" a="1"/>
  <c r="A33" i="2" a="1"/>
  <c r="A32" i="2" a="1"/>
  <c r="A31" i="2" a="1"/>
  <c r="A30" i="2" a="1"/>
  <c r="A29" i="2" a="1"/>
  <c r="A28" i="2" a="1"/>
  <c r="A27" i="2" a="1"/>
  <c r="A26" i="2" a="1"/>
  <c r="A25" i="2" a="1"/>
  <c r="A21" i="2" a="1"/>
  <c r="A20" i="2" a="1"/>
  <c r="A19" i="2" a="1"/>
  <c r="A18" i="2" a="1"/>
  <c r="A17" i="2" a="1"/>
  <c r="A16" i="2" a="1"/>
  <c r="A15" i="2" a="1"/>
  <c r="A14" i="2" a="1"/>
  <c r="A12" i="2" a="1"/>
  <c r="A11" i="2" a="1"/>
  <c r="A10" i="2" a="1"/>
  <c r="A9" i="2" a="1"/>
  <c r="A8" i="2" a="1"/>
  <c r="A7" i="2" a="1"/>
  <c r="A6" i="2" a="1"/>
  <c r="A5" i="2" a="1"/>
  <c r="A4" i="2" a="1"/>
  <c r="P3" i="1" a="1"/>
  <c r="A4" i="9"/>
  <c r="B4" i="24"/>
  <c r="E12" i="24"/>
  <c r="C12" i="24"/>
  <c r="C13" i="24" s="1"/>
  <c r="B2" i="24"/>
  <c r="B4" i="22"/>
  <c r="J39" i="22"/>
  <c r="I39" i="22"/>
  <c r="H39" i="22"/>
  <c r="K7" i="22"/>
  <c r="K39" i="22" s="1"/>
  <c r="B2" i="22"/>
  <c r="H4" i="20"/>
  <c r="B2" i="20"/>
  <c r="Q26" i="15"/>
  <c r="P26" i="15"/>
  <c r="Q25" i="15"/>
  <c r="P25" i="15"/>
  <c r="Q24" i="15"/>
  <c r="P24" i="15"/>
  <c r="Q23" i="15"/>
  <c r="P23" i="15"/>
  <c r="Q22" i="15"/>
  <c r="P22" i="15"/>
  <c r="Q21" i="15"/>
  <c r="P21" i="15"/>
  <c r="Q20" i="15"/>
  <c r="P20" i="15"/>
  <c r="Q19" i="15"/>
  <c r="P19" i="15"/>
  <c r="Q18" i="15"/>
  <c r="P18" i="15"/>
  <c r="Q17" i="15"/>
  <c r="P17" i="15"/>
  <c r="Q16" i="15"/>
  <c r="P16" i="15"/>
  <c r="Q15" i="15"/>
  <c r="P15" i="15"/>
  <c r="D9" i="17"/>
  <c r="F16" i="17"/>
  <c r="B13" i="17"/>
  <c r="F5" i="17"/>
  <c r="F39" i="17"/>
  <c r="B2" i="17"/>
  <c r="E10" i="1" a="1"/>
  <c r="E11" i="1" a="1"/>
  <c r="B10" i="2"/>
  <c r="B21" i="2"/>
  <c r="B20" i="2"/>
  <c r="B19" i="2"/>
  <c r="B18" i="2"/>
  <c r="B17" i="2"/>
  <c r="B16" i="2"/>
  <c r="B15" i="2"/>
  <c r="Q65" i="2" l="1"/>
  <c r="J21" i="2"/>
  <c r="I21" i="2" s="1" a="1"/>
  <c r="L21" i="2"/>
  <c r="K21" i="2" s="1" a="1"/>
  <c r="J20" i="2"/>
  <c r="I20" i="2" s="1" a="1"/>
  <c r="L20" i="2"/>
  <c r="K20" i="2" s="1" a="1"/>
  <c r="J19" i="2"/>
  <c r="I19" i="2" s="1" a="1"/>
  <c r="L19" i="2"/>
  <c r="K19" i="2" s="1" a="1"/>
  <c r="J17" i="2"/>
  <c r="I17" i="2" s="1" a="1"/>
  <c r="L17" i="2"/>
  <c r="K17" i="2" s="1" a="1"/>
  <c r="J16" i="2"/>
  <c r="I16" i="2" s="1" a="1"/>
  <c r="L16" i="2"/>
  <c r="K16" i="2" s="1" a="1"/>
  <c r="J15" i="2"/>
  <c r="I15" i="2" s="1" a="1"/>
  <c r="L15" i="2"/>
  <c r="K15" i="2" s="1" a="1"/>
  <c r="D19" i="2"/>
  <c r="C19" i="2" s="1" a="1"/>
  <c r="D21" i="2"/>
  <c r="C21" i="2" s="1" a="1"/>
  <c r="D15" i="2"/>
  <c r="C15" i="2" s="1" a="1"/>
  <c r="D17" i="2"/>
  <c r="C17" i="2" s="1" a="1"/>
  <c r="D16" i="2"/>
  <c r="C16" i="2" s="1" a="1"/>
  <c r="D20" i="2"/>
  <c r="C20" i="2" s="1" a="1"/>
  <c r="P2" i="1" l="1"/>
  <c r="B2" i="8"/>
  <c r="B92" i="2"/>
  <c r="B91" i="2"/>
  <c r="H90" i="2"/>
  <c r="G90" i="2" s="1" a="1"/>
  <c r="B90" i="2"/>
  <c r="B3" i="8"/>
  <c r="H88" i="2"/>
  <c r="G88" i="2" s="1" a="1"/>
  <c r="B88" i="2"/>
  <c r="B87" i="2"/>
  <c r="B136" i="2"/>
  <c r="B135" i="2"/>
  <c r="B134" i="2"/>
  <c r="H133" i="2"/>
  <c r="G133" i="2" s="1" a="1"/>
  <c r="B133" i="2"/>
  <c r="B132" i="2"/>
  <c r="B131" i="2"/>
  <c r="B120" i="2"/>
  <c r="B119" i="2"/>
  <c r="B118" i="2"/>
  <c r="B117" i="2"/>
  <c r="B116" i="2"/>
  <c r="H162" i="2"/>
  <c r="G162" i="2" s="1" a="1"/>
  <c r="B162" i="2"/>
  <c r="H161" i="2"/>
  <c r="G161" i="2" s="1" a="1"/>
  <c r="B161" i="2"/>
  <c r="H160" i="2"/>
  <c r="G160" i="2" s="1" a="1"/>
  <c r="B160" i="2"/>
  <c r="B159" i="2"/>
  <c r="B158" i="2"/>
  <c r="B157" i="2"/>
  <c r="B156" i="2"/>
  <c r="B155" i="2"/>
  <c r="B154" i="2"/>
  <c r="B153" i="2"/>
  <c r="B149" i="2"/>
  <c r="H148" i="2"/>
  <c r="G148" i="2" s="1" a="1"/>
  <c r="B148" i="2"/>
  <c r="B147" i="2"/>
  <c r="B146" i="2"/>
  <c r="B145" i="2"/>
  <c r="B144" i="2"/>
  <c r="B143" i="2"/>
  <c r="B142" i="2"/>
  <c r="B138" i="2"/>
  <c r="B137" i="2"/>
  <c r="B130" i="2"/>
  <c r="B129" i="2"/>
  <c r="B128" i="2"/>
  <c r="B127" i="2"/>
  <c r="H123" i="2"/>
  <c r="G123" i="2" s="1" a="1"/>
  <c r="B123" i="2"/>
  <c r="B122" i="2"/>
  <c r="B121" i="2"/>
  <c r="B115" i="2"/>
  <c r="B114" i="2"/>
  <c r="B113" i="2"/>
  <c r="B112" i="2"/>
  <c r="H108" i="2"/>
  <c r="G108" i="2" s="1" a="1"/>
  <c r="B108" i="2"/>
  <c r="H107" i="2"/>
  <c r="G107" i="2" s="1" a="1"/>
  <c r="B107" i="2"/>
  <c r="B106" i="2"/>
  <c r="H105" i="2"/>
  <c r="G105" i="2" s="1" a="1"/>
  <c r="B105" i="2"/>
  <c r="B104" i="2"/>
  <c r="B103" i="2"/>
  <c r="B102" i="2"/>
  <c r="B101" i="2"/>
  <c r="B82" i="2"/>
  <c r="B94" i="2"/>
  <c r="B93" i="2"/>
  <c r="B89" i="2"/>
  <c r="B86" i="2"/>
  <c r="B85" i="2"/>
  <c r="B84" i="2"/>
  <c r="B83" i="2"/>
  <c r="B81" i="2"/>
  <c r="B80" i="2"/>
  <c r="B61" i="2"/>
  <c r="A61" i="2" s="1" a="1"/>
  <c r="B59" i="2"/>
  <c r="B58" i="2"/>
  <c r="B35" i="2"/>
  <c r="B34" i="2"/>
  <c r="B33" i="2"/>
  <c r="B32" i="2"/>
  <c r="B31" i="2"/>
  <c r="B30" i="2"/>
  <c r="B29" i="2"/>
  <c r="B28" i="2"/>
  <c r="B27" i="2"/>
  <c r="B26" i="2"/>
  <c r="B25" i="2"/>
  <c r="B14" i="2"/>
  <c r="H106" i="2" l="1"/>
  <c r="G106" i="2" s="1" a="1"/>
  <c r="H143" i="2"/>
  <c r="G143" i="2" s="1" a="1"/>
  <c r="H92" i="2"/>
  <c r="G92" i="2" s="1" a="1"/>
  <c r="L92" i="2"/>
  <c r="K92" i="2" s="1" a="1"/>
  <c r="J92" i="2"/>
  <c r="I92" i="2" s="1" a="1"/>
  <c r="J91" i="2"/>
  <c r="I91" i="2" s="1" a="1"/>
  <c r="L91" i="2"/>
  <c r="K91" i="2" s="1" a="1"/>
  <c r="L90" i="2"/>
  <c r="K90" i="2" s="1" a="1"/>
  <c r="J90" i="2"/>
  <c r="I90" i="2" s="1" a="1"/>
  <c r="L88" i="2"/>
  <c r="K88" i="2" s="1" a="1"/>
  <c r="J88" i="2"/>
  <c r="I88" i="2" s="1" a="1"/>
  <c r="L136" i="2"/>
  <c r="K136" i="2" s="1" a="1"/>
  <c r="J136" i="2"/>
  <c r="I136" i="2" s="1" a="1"/>
  <c r="J135" i="2"/>
  <c r="I135" i="2" s="1" a="1"/>
  <c r="L135" i="2"/>
  <c r="K135" i="2" s="1" a="1"/>
  <c r="J134" i="2"/>
  <c r="I134" i="2" s="1" a="1"/>
  <c r="L134" i="2"/>
  <c r="K134" i="2" s="1" a="1"/>
  <c r="L133" i="2"/>
  <c r="K133" i="2" s="1" a="1"/>
  <c r="J133" i="2"/>
  <c r="I133" i="2" s="1" a="1"/>
  <c r="J132" i="2"/>
  <c r="I132" i="2" s="1" a="1"/>
  <c r="L132" i="2"/>
  <c r="K132" i="2" s="1" a="1"/>
  <c r="L131" i="2"/>
  <c r="K131" i="2" s="1" a="1"/>
  <c r="J131" i="2"/>
  <c r="I131" i="2" s="1" a="1"/>
  <c r="L120" i="2"/>
  <c r="K120" i="2" s="1" a="1"/>
  <c r="J120" i="2"/>
  <c r="I120" i="2" s="1" a="1"/>
  <c r="L162" i="2"/>
  <c r="K162" i="2" s="1" a="1"/>
  <c r="J162" i="2"/>
  <c r="I162" i="2" s="1" a="1"/>
  <c r="L161" i="2"/>
  <c r="K161" i="2" s="1" a="1"/>
  <c r="J161" i="2"/>
  <c r="I161" i="2" s="1" a="1"/>
  <c r="L160" i="2"/>
  <c r="K160" i="2" s="1" a="1"/>
  <c r="J160" i="2"/>
  <c r="I160" i="2" s="1" a="1"/>
  <c r="J148" i="2"/>
  <c r="I148" i="2" s="1" a="1"/>
  <c r="L148" i="2"/>
  <c r="K148" i="2" s="1" a="1"/>
  <c r="J143" i="2"/>
  <c r="I143" i="2" s="1" a="1"/>
  <c r="L143" i="2"/>
  <c r="K143" i="2" s="1" a="1"/>
  <c r="L123" i="2"/>
  <c r="K123" i="2" s="1" a="1"/>
  <c r="J123" i="2"/>
  <c r="I123" i="2" s="1" a="1"/>
  <c r="L108" i="2"/>
  <c r="K108" i="2" s="1" a="1"/>
  <c r="J108" i="2"/>
  <c r="I108" i="2" s="1" a="1"/>
  <c r="J107" i="2"/>
  <c r="I107" i="2" s="1" a="1"/>
  <c r="L107" i="2"/>
  <c r="K107" i="2" s="1" a="1"/>
  <c r="L106" i="2"/>
  <c r="K106" i="2" s="1" a="1"/>
  <c r="J106" i="2"/>
  <c r="I106" i="2" s="1" a="1"/>
  <c r="J105" i="2"/>
  <c r="I105" i="2" s="1" a="1"/>
  <c r="L105" i="2"/>
  <c r="K105" i="2" s="1" a="1"/>
  <c r="L59" i="2"/>
  <c r="K59" i="2" s="1" a="1"/>
  <c r="J59" i="2"/>
  <c r="I59" i="2" s="1" a="1"/>
  <c r="L35" i="2"/>
  <c r="K35" i="2" s="1" a="1"/>
  <c r="J35" i="2"/>
  <c r="I35" i="2" s="1" a="1"/>
  <c r="L34" i="2"/>
  <c r="K34" i="2" s="1" a="1"/>
  <c r="J34" i="2"/>
  <c r="I34" i="2" s="1" a="1"/>
  <c r="J33" i="2"/>
  <c r="I33" i="2" s="1" a="1"/>
  <c r="L33" i="2"/>
  <c r="K33" i="2" s="1" a="1"/>
  <c r="J32" i="2"/>
  <c r="I32" i="2" s="1" a="1"/>
  <c r="L32" i="2"/>
  <c r="K32" i="2" s="1" a="1"/>
  <c r="L31" i="2"/>
  <c r="K31" i="2" s="1" a="1"/>
  <c r="J31" i="2"/>
  <c r="I31" i="2" s="1" a="1"/>
  <c r="L30" i="2"/>
  <c r="K30" i="2" s="1" a="1"/>
  <c r="J30" i="2"/>
  <c r="I30" i="2" s="1" a="1"/>
  <c r="L27" i="2"/>
  <c r="K27" i="2" s="1" a="1"/>
  <c r="J27" i="2"/>
  <c r="I27" i="2" s="1" a="1"/>
  <c r="J26" i="2"/>
  <c r="I26" i="2" s="1" a="1"/>
  <c r="L26" i="2"/>
  <c r="K26" i="2" s="1" a="1"/>
  <c r="L25" i="2"/>
  <c r="K25" i="2" s="1" a="1"/>
  <c r="J25" i="2"/>
  <c r="I25" i="2" s="1" a="1"/>
  <c r="H134" i="2"/>
  <c r="G134" i="2" s="1" a="1"/>
  <c r="H135" i="2"/>
  <c r="G135" i="2" s="1" a="1"/>
  <c r="H131" i="2"/>
  <c r="G131" i="2" s="1" a="1"/>
  <c r="H136" i="2"/>
  <c r="G136" i="2" s="1" a="1"/>
  <c r="H120" i="2"/>
  <c r="G120" i="2" s="1" a="1"/>
  <c r="H91" i="2"/>
  <c r="G91" i="2" s="1" a="1"/>
  <c r="H132" i="2"/>
  <c r="G132" i="2" s="1" a="1"/>
  <c r="F59" i="2"/>
  <c r="E59" i="2" s="1" a="1"/>
  <c r="D26" i="2"/>
  <c r="C26" i="2" s="1" a="1"/>
  <c r="D30" i="2"/>
  <c r="C30" i="2" s="1" a="1"/>
  <c r="D32" i="2"/>
  <c r="C32" i="2" s="1" a="1"/>
  <c r="D34" i="2"/>
  <c r="C34" i="2" s="1" a="1"/>
  <c r="D25" i="2"/>
  <c r="C25" i="2" s="1" a="1"/>
  <c r="D27" i="2"/>
  <c r="C27" i="2" s="1" a="1"/>
  <c r="D31" i="2"/>
  <c r="C31" i="2" s="1" a="1"/>
  <c r="D33" i="2"/>
  <c r="C33" i="2" s="1" a="1"/>
  <c r="D35" i="2"/>
  <c r="C35" i="2" s="1" a="1"/>
  <c r="C6" i="1" l="1" a="1"/>
  <c r="D6" i="1" a="1"/>
  <c r="E6" i="1" a="1"/>
  <c r="B6" i="1" s="1" a="1"/>
  <c r="E7" i="1" a="1"/>
  <c r="E8" i="1" a="1"/>
  <c r="E9" i="1" a="1"/>
  <c r="E12" i="1" a="1"/>
  <c r="E13" i="1" a="1"/>
  <c r="E14" i="1" a="1"/>
  <c r="E15" i="1" a="1"/>
  <c r="E16" i="1" a="1"/>
  <c r="E17" i="1" a="1"/>
  <c r="E18" i="1" a="1"/>
  <c r="E19" i="1" a="1"/>
  <c r="E20" i="1" a="1"/>
  <c r="E21" i="1" a="1"/>
  <c r="E22" i="1" a="1"/>
  <c r="E23" i="1" a="1"/>
  <c r="E24" i="1" a="1"/>
  <c r="E25" i="1" a="1"/>
  <c r="E26" i="1" a="1"/>
  <c r="E27" i="1" a="1"/>
  <c r="E28" i="1" a="1"/>
  <c r="E29" i="1" a="1"/>
  <c r="E30" i="1" a="1"/>
  <c r="E31" i="1" a="1"/>
  <c r="E32" i="1" a="1"/>
  <c r="E33" i="1" a="1"/>
  <c r="E34" i="1" a="1"/>
  <c r="E35" i="1" a="1"/>
  <c r="E36" i="1" a="1"/>
  <c r="E37" i="1" a="1"/>
  <c r="E38" i="1" a="1"/>
  <c r="E39" i="1" a="1"/>
  <c r="E40" i="1" a="1"/>
  <c r="E41" i="1" a="1"/>
  <c r="E42" i="1" a="1"/>
  <c r="E43" i="1" a="1"/>
  <c r="E44" i="1" a="1"/>
  <c r="E45" i="1" a="1"/>
  <c r="E46" i="1" a="1"/>
  <c r="E47" i="1" a="1"/>
  <c r="E48" i="1" a="1"/>
  <c r="E49" i="1" a="1"/>
  <c r="E50" i="1" a="1"/>
  <c r="E51" i="1" a="1"/>
  <c r="E52" i="1" a="1"/>
  <c r="E53" i="1" a="1"/>
  <c r="E54" i="1" a="1"/>
  <c r="E55" i="1" a="1"/>
  <c r="E56" i="1" a="1"/>
  <c r="E57" i="1" a="1"/>
  <c r="E58" i="1" a="1"/>
  <c r="E59" i="1" a="1"/>
  <c r="E60" i="1" a="1"/>
  <c r="E61" i="1" a="1"/>
  <c r="E62" i="1" a="1"/>
  <c r="E63" i="1" a="1"/>
  <c r="E64" i="1" a="1"/>
  <c r="E65" i="1" a="1"/>
  <c r="E66" i="1" a="1"/>
  <c r="E67" i="1" a="1"/>
  <c r="E68" i="1" a="1"/>
  <c r="E69" i="1" a="1"/>
  <c r="E70" i="1" a="1"/>
  <c r="E71" i="1" a="1"/>
  <c r="E72" i="1" a="1"/>
  <c r="E73" i="1" a="1"/>
  <c r="E74" i="1" a="1"/>
  <c r="E75" i="1" a="1"/>
  <c r="E76" i="1" a="1"/>
  <c r="E77" i="1" a="1"/>
  <c r="E78" i="1" a="1"/>
  <c r="E79" i="1" a="1"/>
  <c r="E80" i="1" a="1"/>
  <c r="E81" i="1" a="1"/>
  <c r="E82" i="1" a="1"/>
  <c r="E83" i="1" a="1"/>
  <c r="E84" i="1" a="1"/>
  <c r="E85" i="1" a="1"/>
  <c r="E86" i="1" a="1"/>
  <c r="E87" i="1" a="1"/>
  <c r="E88" i="1" a="1"/>
  <c r="E89" i="1" a="1"/>
  <c r="E90" i="1" a="1"/>
  <c r="E91" i="1" a="1"/>
  <c r="E92" i="1" a="1"/>
  <c r="E93" i="1" a="1"/>
  <c r="E94" i="1" a="1"/>
  <c r="E95" i="1" a="1"/>
  <c r="E96" i="1" a="1"/>
  <c r="E97" i="1" a="1"/>
  <c r="E98" i="1" a="1"/>
  <c r="E99" i="1" a="1"/>
  <c r="E100" i="1" a="1"/>
  <c r="E101" i="1" a="1"/>
  <c r="E102" i="1" a="1"/>
  <c r="E103" i="1" a="1"/>
  <c r="E104" i="1" a="1"/>
  <c r="E105" i="1" a="1"/>
  <c r="E106" i="1" a="1"/>
  <c r="E107" i="1" a="1"/>
  <c r="E108" i="1" a="1"/>
  <c r="E109" i="1" a="1"/>
  <c r="E110" i="1" a="1"/>
  <c r="E111" i="1" a="1"/>
  <c r="E112" i="1" a="1"/>
  <c r="E113" i="1" a="1"/>
  <c r="E114" i="1" a="1"/>
  <c r="E115" i="1" a="1"/>
  <c r="E116" i="1" a="1"/>
  <c r="E117" i="1" a="1"/>
  <c r="E118" i="1" a="1"/>
  <c r="E119" i="1" a="1"/>
  <c r="E120" i="1" a="1"/>
  <c r="E121" i="1" a="1"/>
  <c r="E122" i="1" a="1"/>
  <c r="E123" i="1" a="1"/>
  <c r="E124" i="1" a="1"/>
  <c r="E125" i="1" a="1"/>
  <c r="E126" i="1" a="1"/>
  <c r="E127" i="1" a="1"/>
  <c r="E128" i="1" a="1"/>
  <c r="E129" i="1" a="1"/>
  <c r="E130" i="1" a="1"/>
  <c r="E131" i="1" a="1"/>
  <c r="E132" i="1" a="1"/>
  <c r="E133" i="1" a="1"/>
  <c r="E134" i="1" a="1"/>
  <c r="E135" i="1" a="1"/>
  <c r="E136" i="1" a="1"/>
  <c r="E137" i="1" a="1"/>
  <c r="E138" i="1" a="1"/>
  <c r="E139" i="1" a="1"/>
  <c r="E140" i="1" a="1"/>
  <c r="E141" i="1" a="1"/>
  <c r="E142" i="1" a="1"/>
  <c r="E143" i="1" a="1"/>
  <c r="E144" i="1" a="1"/>
  <c r="E145" i="1" a="1"/>
  <c r="E146" i="1" a="1"/>
  <c r="E147" i="1" a="1"/>
  <c r="E148" i="1" a="1"/>
  <c r="E149" i="1" a="1"/>
  <c r="E150" i="1" a="1"/>
  <c r="E151" i="1" a="1"/>
  <c r="E152" i="1" a="1"/>
  <c r="E153" i="1" a="1"/>
  <c r="E154" i="1" a="1"/>
  <c r="E155" i="1" a="1"/>
  <c r="E156" i="1" a="1"/>
  <c r="E157" i="1" a="1"/>
  <c r="E158" i="1" a="1"/>
  <c r="E159" i="1" a="1"/>
  <c r="E160" i="1" a="1"/>
  <c r="E161" i="1" a="1"/>
  <c r="E162" i="1" a="1"/>
  <c r="E163" i="1" a="1"/>
  <c r="E164" i="1" a="1"/>
  <c r="E165" i="1" a="1"/>
  <c r="E166" i="1" a="1"/>
  <c r="E167" i="1" a="1"/>
  <c r="E168" i="1" a="1"/>
  <c r="E169" i="1" a="1"/>
  <c r="E170" i="1" a="1"/>
  <c r="E171" i="1" a="1"/>
  <c r="E172" i="1" a="1"/>
  <c r="E173" i="1" a="1"/>
  <c r="E174" i="1" a="1"/>
  <c r="E175" i="1" a="1"/>
  <c r="E176" i="1" a="1"/>
  <c r="E177" i="1" a="1"/>
  <c r="E178" i="1" a="1"/>
  <c r="E179" i="1" a="1"/>
  <c r="E180" i="1" a="1"/>
  <c r="E181" i="1" a="1"/>
  <c r="E182" i="1" a="1"/>
  <c r="E183" i="1" a="1"/>
  <c r="E184" i="1" a="1"/>
  <c r="E185" i="1" a="1"/>
  <c r="E186" i="1" a="1"/>
  <c r="E187" i="1" a="1"/>
  <c r="E188" i="1" a="1"/>
  <c r="E189" i="1" a="1"/>
  <c r="E190" i="1" a="1"/>
  <c r="E191" i="1" a="1"/>
  <c r="E192" i="1" a="1"/>
  <c r="E193" i="1" a="1"/>
  <c r="E194" i="1" a="1"/>
  <c r="E195" i="1" a="1"/>
  <c r="E196" i="1" a="1"/>
  <c r="E197" i="1" a="1"/>
  <c r="E198" i="1" a="1"/>
  <c r="E199" i="1" a="1"/>
  <c r="E200" i="1" a="1"/>
  <c r="E201" i="1" a="1"/>
  <c r="E202" i="1" a="1"/>
  <c r="E203" i="1" a="1"/>
  <c r="E204" i="1" a="1"/>
  <c r="E205" i="1" a="1"/>
  <c r="E206" i="1" a="1"/>
  <c r="E207" i="1" a="1"/>
  <c r="E208" i="1" a="1"/>
  <c r="E209" i="1" a="1"/>
  <c r="E210" i="1" a="1"/>
  <c r="E211" i="1" a="1"/>
  <c r="E212" i="1" a="1"/>
  <c r="E213" i="1" a="1"/>
  <c r="E214" i="1" a="1"/>
  <c r="E215" i="1" a="1"/>
  <c r="E216" i="1" a="1"/>
  <c r="E217" i="1" a="1"/>
  <c r="E218" i="1" a="1"/>
  <c r="E219" i="1" a="1"/>
  <c r="E220" i="1" a="1"/>
  <c r="E221" i="1" a="1"/>
  <c r="E222" i="1" a="1"/>
  <c r="E223" i="1" a="1"/>
  <c r="E224" i="1" a="1"/>
  <c r="E225" i="1" a="1"/>
  <c r="E226" i="1" a="1"/>
  <c r="E227" i="1" a="1"/>
  <c r="E228" i="1" a="1"/>
  <c r="E229" i="1" a="1"/>
  <c r="E230" i="1" a="1"/>
  <c r="E231" i="1" a="1"/>
  <c r="E232" i="1" a="1"/>
  <c r="E233" i="1" a="1"/>
  <c r="E234" i="1" a="1"/>
  <c r="E235" i="1" a="1"/>
  <c r="E236" i="1" a="1"/>
  <c r="E237" i="1" a="1"/>
  <c r="E238" i="1" a="1"/>
  <c r="E239" i="1" a="1"/>
  <c r="E240" i="1" a="1"/>
  <c r="E241" i="1" a="1"/>
  <c r="E242" i="1" a="1"/>
  <c r="E243" i="1" a="1"/>
  <c r="E244" i="1" a="1"/>
  <c r="E245" i="1" a="1"/>
  <c r="E246" i="1" a="1"/>
  <c r="E247" i="1" a="1"/>
  <c r="E248" i="1" a="1"/>
  <c r="E249" i="1" a="1"/>
  <c r="E250" i="1" a="1"/>
  <c r="E251" i="1" a="1"/>
  <c r="E252" i="1" a="1"/>
  <c r="E253" i="1" a="1"/>
  <c r="E254" i="1" a="1"/>
  <c r="E255" i="1" a="1"/>
  <c r="E256" i="1" a="1"/>
  <c r="E257" i="1" a="1"/>
  <c r="E258" i="1" a="1"/>
  <c r="E259" i="1" a="1"/>
  <c r="E260" i="1" a="1"/>
  <c r="E261" i="1" a="1"/>
  <c r="E262" i="1" a="1"/>
  <c r="E263" i="1" a="1"/>
  <c r="E264" i="1" a="1"/>
  <c r="E265" i="1" a="1"/>
  <c r="E266" i="1" a="1"/>
  <c r="E267" i="1" a="1"/>
  <c r="E268" i="1" a="1"/>
  <c r="E269" i="1" a="1"/>
  <c r="E270" i="1" a="1"/>
  <c r="E271" i="1" a="1"/>
  <c r="E272" i="1" a="1"/>
  <c r="E273" i="1" a="1"/>
  <c r="E274" i="1" a="1"/>
  <c r="E275" i="1" a="1"/>
  <c r="E276" i="1" a="1"/>
  <c r="E277" i="1" a="1"/>
  <c r="E278" i="1" a="1"/>
  <c r="E279" i="1" a="1"/>
  <c r="E280" i="1" a="1"/>
  <c r="E281" i="1" a="1"/>
  <c r="E282" i="1" a="1"/>
  <c r="E283" i="1" a="1"/>
  <c r="E284" i="1" a="1"/>
  <c r="E285" i="1" a="1"/>
  <c r="E286" i="1" a="1"/>
  <c r="E287" i="1" a="1"/>
  <c r="E288" i="1" a="1"/>
  <c r="E289" i="1" a="1"/>
  <c r="E290" i="1" a="1"/>
  <c r="E291" i="1" a="1"/>
  <c r="E292" i="1" a="1"/>
  <c r="E293" i="1" a="1"/>
  <c r="E294" i="1" a="1"/>
  <c r="E295" i="1" a="1"/>
  <c r="E296" i="1" a="1"/>
  <c r="E297" i="1" a="1"/>
  <c r="E298" i="1" a="1"/>
  <c r="E299" i="1" a="1"/>
  <c r="E300" i="1" a="1"/>
  <c r="E301" i="1" a="1"/>
  <c r="E302" i="1" a="1"/>
  <c r="E303" i="1" a="1"/>
  <c r="E304" i="1" a="1"/>
  <c r="E305" i="1" a="1"/>
  <c r="E306" i="1" a="1"/>
  <c r="E307" i="1" a="1"/>
  <c r="E308" i="1" a="1"/>
  <c r="E309" i="1" a="1"/>
  <c r="E310" i="1" a="1"/>
  <c r="E311" i="1" a="1"/>
  <c r="E312" i="1" a="1"/>
  <c r="E313" i="1" a="1"/>
  <c r="E314" i="1" a="1"/>
  <c r="E315" i="1" a="1"/>
  <c r="E316" i="1" a="1"/>
  <c r="E317" i="1" a="1"/>
  <c r="E318" i="1" a="1"/>
  <c r="E319" i="1" a="1"/>
  <c r="E320" i="1" a="1"/>
  <c r="E321" i="1" a="1"/>
  <c r="E322" i="1" a="1"/>
  <c r="E323" i="1" a="1"/>
  <c r="E324" i="1" a="1"/>
  <c r="E325" i="1" a="1"/>
  <c r="E326" i="1" a="1"/>
  <c r="E327" i="1" a="1"/>
  <c r="E328" i="1" a="1"/>
  <c r="E329" i="1" a="1"/>
  <c r="E330" i="1" a="1"/>
  <c r="E331" i="1" a="1"/>
  <c r="E332" i="1" a="1"/>
  <c r="E333" i="1" a="1"/>
  <c r="E334" i="1" a="1"/>
  <c r="E335" i="1" a="1"/>
  <c r="E336" i="1" a="1"/>
  <c r="E337" i="1" a="1"/>
  <c r="E338" i="1" a="1"/>
  <c r="E339" i="1" a="1"/>
  <c r="E340" i="1" a="1"/>
  <c r="E341" i="1" a="1"/>
  <c r="E342" i="1" a="1"/>
  <c r="E343" i="1" a="1"/>
  <c r="E344" i="1" a="1"/>
  <c r="E345" i="1" a="1"/>
  <c r="E346" i="1" a="1"/>
  <c r="E347" i="1" a="1"/>
  <c r="E348" i="1" a="1"/>
  <c r="E349" i="1" a="1"/>
  <c r="E350" i="1" a="1"/>
  <c r="E351" i="1" a="1"/>
  <c r="E352" i="1" a="1"/>
  <c r="E353" i="1" a="1"/>
  <c r="E354" i="1" a="1"/>
  <c r="E355" i="1" a="1"/>
  <c r="E356" i="1" a="1"/>
  <c r="E357" i="1" a="1"/>
  <c r="E358" i="1" a="1"/>
  <c r="E359" i="1" a="1"/>
  <c r="E360" i="1" a="1"/>
  <c r="E361" i="1" a="1"/>
  <c r="E362" i="1" a="1"/>
  <c r="E363" i="1" a="1"/>
  <c r="E364" i="1" a="1"/>
  <c r="E365" i="1" a="1"/>
  <c r="E366" i="1" a="1"/>
  <c r="E367" i="1" a="1"/>
  <c r="E368" i="1" a="1"/>
  <c r="E369" i="1" a="1"/>
  <c r="E370" i="1" a="1"/>
  <c r="E371" i="1" a="1"/>
  <c r="E372" i="1" a="1"/>
  <c r="E373" i="1" a="1"/>
  <c r="E374" i="1" a="1"/>
  <c r="E375" i="1" a="1"/>
  <c r="E376" i="1" a="1"/>
  <c r="E377" i="1" a="1"/>
  <c r="E378" i="1" a="1"/>
  <c r="E379" i="1" a="1"/>
  <c r="E380" i="1" a="1"/>
  <c r="E381" i="1" a="1"/>
  <c r="E382" i="1" a="1"/>
  <c r="E383" i="1" a="1"/>
  <c r="E384" i="1" a="1"/>
  <c r="E385" i="1" a="1"/>
  <c r="E386" i="1" a="1"/>
  <c r="E387" i="1" a="1"/>
  <c r="E388" i="1" a="1"/>
  <c r="E389" i="1" a="1"/>
  <c r="E390" i="1" a="1"/>
  <c r="E391" i="1" a="1"/>
  <c r="E392" i="1" a="1"/>
  <c r="E393" i="1" a="1"/>
  <c r="E394" i="1" a="1"/>
  <c r="E395" i="1" a="1"/>
  <c r="E396" i="1" a="1"/>
  <c r="E397" i="1" a="1"/>
  <c r="E398" i="1" a="1"/>
  <c r="E399" i="1" a="1"/>
  <c r="E400" i="1" a="1"/>
  <c r="E401" i="1" a="1"/>
  <c r="E402" i="1" a="1"/>
  <c r="E403" i="1" a="1"/>
  <c r="E404" i="1" a="1"/>
  <c r="E405" i="1" a="1"/>
  <c r="E406" i="1" a="1"/>
  <c r="E407" i="1" a="1"/>
  <c r="E408" i="1" a="1"/>
  <c r="E409" i="1" a="1"/>
  <c r="E410" i="1" a="1"/>
  <c r="E411" i="1" a="1"/>
  <c r="E412" i="1" a="1"/>
  <c r="E413" i="1" a="1"/>
  <c r="E414" i="1" a="1"/>
  <c r="E415" i="1" a="1"/>
  <c r="E416" i="1" a="1"/>
  <c r="E417" i="1" a="1"/>
  <c r="E418" i="1" a="1"/>
  <c r="E419" i="1" a="1"/>
  <c r="E420" i="1" a="1"/>
  <c r="E421" i="1" a="1"/>
  <c r="E422" i="1" a="1"/>
  <c r="E423" i="1" a="1"/>
  <c r="E424" i="1" a="1"/>
  <c r="E425" i="1" a="1"/>
  <c r="E426" i="1" a="1"/>
  <c r="E427" i="1" a="1"/>
  <c r="E428" i="1" a="1"/>
  <c r="E429" i="1" a="1"/>
  <c r="E430" i="1" a="1"/>
  <c r="E431" i="1" a="1"/>
  <c r="E432" i="1" a="1"/>
  <c r="E433" i="1" a="1"/>
  <c r="E434" i="1" a="1"/>
  <c r="E435" i="1" a="1"/>
  <c r="E436" i="1" a="1"/>
  <c r="E437" i="1" a="1"/>
  <c r="E438" i="1" a="1"/>
  <c r="E439" i="1" a="1"/>
  <c r="E440" i="1" a="1"/>
  <c r="E441" i="1" a="1"/>
  <c r="E442" i="1" a="1"/>
  <c r="E443" i="1" a="1"/>
  <c r="E444" i="1" a="1"/>
  <c r="E445" i="1" a="1"/>
  <c r="E446" i="1" a="1"/>
  <c r="E447" i="1" a="1"/>
  <c r="E448" i="1" a="1"/>
  <c r="E449" i="1" a="1"/>
  <c r="E450" i="1" a="1"/>
  <c r="E451" i="1" a="1"/>
  <c r="E452" i="1" a="1"/>
  <c r="E453" i="1" a="1"/>
  <c r="E454" i="1" a="1"/>
  <c r="E455" i="1" a="1"/>
  <c r="E456" i="1" a="1"/>
  <c r="E457" i="1" a="1"/>
  <c r="E458" i="1" a="1"/>
  <c r="E459" i="1" a="1"/>
  <c r="E460" i="1" a="1"/>
  <c r="E461" i="1" a="1"/>
  <c r="E462" i="1" a="1"/>
  <c r="E463" i="1" a="1"/>
  <c r="E464" i="1" a="1"/>
  <c r="E465" i="1" a="1"/>
  <c r="E466" i="1" a="1"/>
  <c r="E467" i="1" a="1"/>
  <c r="E468" i="1" a="1"/>
  <c r="E469" i="1" a="1"/>
  <c r="E470" i="1" a="1"/>
  <c r="E471" i="1" a="1"/>
  <c r="E472" i="1" a="1"/>
  <c r="E473" i="1" a="1"/>
  <c r="E474" i="1" a="1"/>
  <c r="E475" i="1" a="1"/>
  <c r="E476" i="1" a="1"/>
  <c r="E477" i="1" a="1"/>
  <c r="E478" i="1" a="1"/>
  <c r="E479" i="1" a="1"/>
  <c r="E480" i="1" a="1"/>
  <c r="E481" i="1" a="1"/>
  <c r="E482" i="1" a="1"/>
  <c r="E483" i="1" a="1"/>
  <c r="E484" i="1" a="1"/>
  <c r="E485" i="1" a="1"/>
  <c r="E486" i="1" a="1"/>
  <c r="E487" i="1" a="1"/>
  <c r="E488" i="1" a="1"/>
  <c r="E489" i="1" a="1"/>
  <c r="E490" i="1" a="1"/>
  <c r="E491" i="1" a="1"/>
  <c r="E492" i="1" a="1"/>
  <c r="E493" i="1" a="1"/>
  <c r="E494" i="1" a="1"/>
  <c r="E495" i="1" a="1"/>
  <c r="E496" i="1" a="1"/>
  <c r="E497" i="1" a="1"/>
  <c r="E498" i="1" a="1"/>
  <c r="E499" i="1" a="1"/>
  <c r="E500" i="1" a="1"/>
  <c r="E501" i="1" a="1"/>
  <c r="E502" i="1" a="1"/>
  <c r="E503" i="1" a="1"/>
  <c r="E504" i="1" a="1"/>
  <c r="E505" i="1" a="1"/>
  <c r="E506" i="1" a="1"/>
  <c r="E507" i="1" a="1"/>
  <c r="E508" i="1" a="1"/>
  <c r="E509" i="1" a="1"/>
  <c r="E510" i="1" a="1"/>
  <c r="E511" i="1" a="1"/>
  <c r="E512" i="1" a="1"/>
  <c r="E513" i="1" a="1"/>
  <c r="E514" i="1" a="1"/>
  <c r="E515" i="1" a="1"/>
  <c r="E516" i="1" a="1"/>
  <c r="E517" i="1" a="1"/>
  <c r="E518" i="1" a="1"/>
  <c r="E519" i="1" a="1"/>
  <c r="E520" i="1" a="1"/>
  <c r="E521" i="1" a="1"/>
  <c r="E522" i="1" a="1"/>
  <c r="E523" i="1" a="1"/>
  <c r="E524" i="1" a="1"/>
  <c r="E525" i="1" a="1"/>
  <c r="E526" i="1" a="1"/>
  <c r="E527" i="1" a="1"/>
  <c r="E528" i="1" a="1"/>
  <c r="E529" i="1" a="1"/>
  <c r="E530" i="1" a="1"/>
  <c r="E531" i="1" a="1"/>
  <c r="E532" i="1" a="1"/>
  <c r="E533" i="1" a="1"/>
  <c r="E534" i="1" a="1"/>
  <c r="E535" i="1" a="1"/>
  <c r="E536" i="1" a="1"/>
  <c r="E537" i="1" a="1"/>
  <c r="E538" i="1" a="1"/>
  <c r="E539" i="1" a="1"/>
  <c r="E540" i="1" a="1"/>
  <c r="E541" i="1" a="1"/>
  <c r="E542" i="1" a="1"/>
  <c r="E543" i="1" a="1"/>
  <c r="E544" i="1" a="1"/>
  <c r="E545" i="1" a="1"/>
  <c r="E546" i="1" a="1"/>
  <c r="E547" i="1" a="1"/>
  <c r="E548" i="1" a="1"/>
  <c r="E549" i="1" a="1"/>
  <c r="E550" i="1" a="1"/>
  <c r="E551" i="1" a="1"/>
  <c r="E552" i="1" a="1"/>
  <c r="E553" i="1" a="1"/>
  <c r="E554" i="1" a="1"/>
  <c r="E555" i="1" a="1"/>
  <c r="E556" i="1" a="1"/>
  <c r="E557" i="1" a="1"/>
  <c r="E558" i="1" a="1"/>
  <c r="E559" i="1" a="1"/>
  <c r="E560" i="1" a="1"/>
  <c r="E561" i="1" a="1"/>
  <c r="E562" i="1" a="1"/>
  <c r="E563" i="1" a="1"/>
  <c r="E564" i="1" a="1"/>
  <c r="E565" i="1" a="1"/>
  <c r="E566" i="1" a="1"/>
  <c r="E567" i="1" a="1"/>
  <c r="E568" i="1" a="1"/>
  <c r="E569" i="1" a="1"/>
  <c r="E570" i="1" a="1"/>
  <c r="E571" i="1" a="1"/>
  <c r="E572" i="1" a="1"/>
  <c r="E573" i="1" a="1"/>
  <c r="E574" i="1" a="1"/>
  <c r="E575" i="1" a="1"/>
  <c r="E576" i="1" a="1"/>
  <c r="E577" i="1" a="1"/>
  <c r="E578" i="1" a="1"/>
  <c r="E579" i="1" a="1"/>
  <c r="E580" i="1" a="1"/>
  <c r="E581" i="1" a="1"/>
  <c r="E582" i="1" a="1"/>
  <c r="E583" i="1" a="1"/>
  <c r="E584" i="1" a="1"/>
  <c r="E585" i="1" a="1"/>
  <c r="E586" i="1" a="1"/>
  <c r="E587" i="1" a="1"/>
  <c r="E588" i="1" a="1"/>
  <c r="E589" i="1" a="1"/>
  <c r="E590" i="1" a="1"/>
  <c r="E591" i="1" a="1"/>
  <c r="E592" i="1" a="1"/>
  <c r="E593" i="1" a="1"/>
  <c r="E594" i="1" a="1"/>
  <c r="E595" i="1" a="1"/>
  <c r="E596" i="1" a="1"/>
  <c r="E597" i="1" a="1"/>
  <c r="E598" i="1" a="1"/>
  <c r="E599" i="1" a="1"/>
  <c r="E600" i="1" a="1"/>
  <c r="E601" i="1" a="1"/>
  <c r="E602" i="1" a="1"/>
  <c r="E603" i="1" a="1"/>
  <c r="E604" i="1" a="1"/>
  <c r="E605" i="1" a="1"/>
  <c r="E606" i="1" a="1"/>
  <c r="E607" i="1" a="1"/>
  <c r="E608" i="1" a="1"/>
  <c r="E609" i="1" a="1"/>
  <c r="E610" i="1" a="1"/>
  <c r="E611" i="1" a="1"/>
  <c r="E612" i="1" a="1"/>
  <c r="E613" i="1" a="1"/>
  <c r="E614" i="1" a="1"/>
  <c r="E615" i="1" a="1"/>
  <c r="E616" i="1" a="1"/>
  <c r="E617" i="1" a="1"/>
  <c r="E618" i="1" a="1"/>
  <c r="E619" i="1" a="1"/>
  <c r="E620" i="1" a="1"/>
  <c r="E621" i="1" a="1"/>
  <c r="E622" i="1" a="1"/>
  <c r="E623" i="1" a="1"/>
  <c r="E624" i="1" a="1"/>
  <c r="E625" i="1" a="1"/>
  <c r="E626" i="1" a="1"/>
  <c r="E627" i="1" a="1"/>
  <c r="E628" i="1" a="1"/>
  <c r="E629" i="1" a="1"/>
  <c r="E630" i="1" a="1"/>
  <c r="E631" i="1" a="1"/>
  <c r="E632" i="1" a="1"/>
  <c r="E633" i="1" a="1"/>
  <c r="E634" i="1" a="1"/>
  <c r="E635" i="1" a="1"/>
  <c r="E636" i="1" a="1"/>
  <c r="E637" i="1" a="1"/>
  <c r="E638" i="1" a="1"/>
  <c r="E639" i="1" a="1"/>
  <c r="E640" i="1" a="1"/>
  <c r="E641" i="1" a="1"/>
  <c r="E642" i="1" a="1"/>
  <c r="E643" i="1" a="1"/>
  <c r="E644" i="1" a="1"/>
  <c r="E645" i="1" a="1"/>
  <c r="E646" i="1" a="1"/>
  <c r="E647" i="1" a="1"/>
  <c r="E648" i="1" a="1"/>
  <c r="E649" i="1" a="1"/>
  <c r="E650" i="1" a="1"/>
  <c r="E651" i="1" a="1"/>
  <c r="E652" i="1" a="1"/>
  <c r="E653" i="1" a="1"/>
  <c r="E654" i="1" a="1"/>
  <c r="E655" i="1" a="1"/>
  <c r="E656" i="1" a="1"/>
  <c r="E657" i="1" a="1"/>
  <c r="E658" i="1" a="1"/>
  <c r="E659" i="1" a="1"/>
  <c r="E660" i="1" a="1"/>
  <c r="E661" i="1" a="1"/>
  <c r="E662" i="1" a="1"/>
  <c r="E663" i="1" a="1"/>
  <c r="E664" i="1" a="1"/>
  <c r="E665" i="1" a="1"/>
  <c r="E666" i="1" a="1"/>
  <c r="E667" i="1" a="1"/>
  <c r="E668" i="1" a="1"/>
  <c r="E669" i="1" a="1"/>
  <c r="E670" i="1" a="1"/>
  <c r="E671" i="1" a="1"/>
  <c r="E672" i="1" a="1"/>
  <c r="E673" i="1" a="1"/>
  <c r="E674" i="1" a="1"/>
  <c r="E675" i="1" a="1"/>
  <c r="E676" i="1" a="1"/>
  <c r="E677" i="1" a="1"/>
  <c r="E678" i="1" a="1"/>
  <c r="E679" i="1" a="1"/>
  <c r="E680" i="1" a="1"/>
  <c r="E681" i="1" a="1"/>
  <c r="E682" i="1" a="1"/>
  <c r="E683" i="1" a="1"/>
  <c r="E684" i="1" a="1"/>
  <c r="E685" i="1" a="1"/>
  <c r="E686" i="1" a="1"/>
  <c r="E687" i="1" a="1"/>
  <c r="E688" i="1" a="1"/>
  <c r="E689" i="1" a="1"/>
  <c r="E690" i="1" a="1"/>
  <c r="E691" i="1" a="1"/>
  <c r="E692" i="1" a="1"/>
  <c r="E693" i="1" a="1"/>
  <c r="E694" i="1" a="1"/>
  <c r="E695" i="1" a="1"/>
  <c r="E696" i="1" a="1"/>
  <c r="E697" i="1" a="1"/>
  <c r="E698" i="1" a="1"/>
  <c r="E699" i="1" a="1"/>
  <c r="E700" i="1" a="1"/>
  <c r="E701" i="1" a="1"/>
  <c r="E702" i="1" a="1"/>
  <c r="E703" i="1" a="1"/>
  <c r="E704" i="1" a="1"/>
  <c r="E705" i="1" a="1"/>
  <c r="E706" i="1" a="1"/>
  <c r="E707" i="1" a="1"/>
  <c r="E708" i="1" a="1"/>
  <c r="E709" i="1" a="1"/>
  <c r="E710" i="1" a="1"/>
  <c r="E711" i="1" a="1"/>
  <c r="E712" i="1" a="1"/>
  <c r="E713" i="1" a="1"/>
  <c r="E714" i="1" a="1"/>
  <c r="E715" i="1" a="1"/>
  <c r="E716" i="1" a="1"/>
  <c r="E717" i="1" a="1"/>
  <c r="E718" i="1" a="1"/>
  <c r="E719" i="1" a="1"/>
  <c r="E720" i="1" a="1"/>
  <c r="E721" i="1" a="1"/>
  <c r="E722" i="1" a="1"/>
  <c r="E723" i="1" a="1"/>
  <c r="E724" i="1" a="1"/>
  <c r="E725" i="1" a="1"/>
  <c r="E726" i="1" a="1"/>
  <c r="E727" i="1" a="1"/>
  <c r="E728" i="1" a="1"/>
  <c r="E729" i="1" a="1"/>
  <c r="E730" i="1" a="1"/>
  <c r="E731" i="1" a="1"/>
  <c r="E732" i="1" a="1"/>
  <c r="E733" i="1" a="1"/>
  <c r="E734" i="1" a="1"/>
  <c r="E735" i="1" a="1"/>
  <c r="E736" i="1" a="1"/>
  <c r="E737" i="1" a="1"/>
  <c r="E738" i="1" a="1"/>
  <c r="E739" i="1" a="1"/>
  <c r="E740" i="1" a="1"/>
  <c r="E741" i="1" a="1"/>
  <c r="E742" i="1" a="1"/>
  <c r="E743" i="1" a="1"/>
  <c r="E744" i="1" a="1"/>
  <c r="E745" i="1" a="1"/>
  <c r="E746" i="1" a="1"/>
  <c r="E747" i="1" a="1"/>
  <c r="E748" i="1" a="1"/>
  <c r="E749" i="1" a="1"/>
  <c r="E750" i="1" a="1"/>
  <c r="E751" i="1" a="1"/>
  <c r="E752" i="1" a="1"/>
  <c r="E753" i="1" a="1"/>
  <c r="E754" i="1" a="1"/>
  <c r="E755" i="1" a="1"/>
  <c r="E756" i="1" a="1"/>
  <c r="E757" i="1" a="1"/>
  <c r="E758" i="1" a="1"/>
  <c r="E759" i="1" a="1"/>
  <c r="E760" i="1" a="1"/>
  <c r="E761" i="1" a="1"/>
  <c r="E762" i="1" a="1"/>
  <c r="E763" i="1" a="1"/>
  <c r="E764" i="1" a="1"/>
  <c r="E765" i="1" a="1"/>
  <c r="E766" i="1" a="1"/>
  <c r="E767" i="1" a="1"/>
  <c r="E768" i="1" a="1"/>
  <c r="E769" i="1" a="1"/>
  <c r="E770" i="1" a="1"/>
  <c r="E771" i="1" a="1"/>
  <c r="E772" i="1" a="1"/>
  <c r="E773" i="1" a="1"/>
  <c r="E774" i="1" a="1"/>
  <c r="E775" i="1" a="1"/>
  <c r="E776" i="1" a="1"/>
  <c r="E777" i="1" a="1"/>
  <c r="E778" i="1" a="1"/>
  <c r="E779" i="1" a="1"/>
  <c r="E780" i="1" a="1"/>
  <c r="E781" i="1" a="1"/>
  <c r="E782" i="1" a="1"/>
  <c r="E783" i="1" a="1"/>
  <c r="E784" i="1" a="1"/>
  <c r="E785" i="1" a="1"/>
  <c r="E786" i="1" a="1"/>
  <c r="E787" i="1" a="1"/>
  <c r="E788" i="1" a="1"/>
  <c r="E789" i="1" a="1"/>
  <c r="E790" i="1" a="1"/>
  <c r="E791" i="1" a="1"/>
  <c r="E792" i="1" a="1"/>
  <c r="E793" i="1" a="1"/>
  <c r="E794" i="1" a="1"/>
  <c r="E795" i="1" a="1"/>
  <c r="E796" i="1" a="1"/>
  <c r="E797" i="1" a="1"/>
  <c r="E798" i="1" a="1"/>
  <c r="E799" i="1" a="1"/>
  <c r="E800" i="1" a="1"/>
  <c r="E801" i="1" a="1"/>
  <c r="E802" i="1" a="1"/>
  <c r="E803" i="1" a="1"/>
  <c r="E804" i="1" a="1"/>
  <c r="E805" i="1" a="1"/>
  <c r="E806" i="1" a="1"/>
  <c r="E807" i="1" a="1"/>
  <c r="E808" i="1" a="1"/>
  <c r="E809" i="1" a="1"/>
  <c r="E810" i="1" a="1"/>
  <c r="E811" i="1" a="1"/>
  <c r="E812" i="1" a="1"/>
  <c r="E813" i="1" a="1"/>
  <c r="E814" i="1" a="1"/>
  <c r="E815" i="1" a="1"/>
  <c r="E816" i="1" a="1"/>
  <c r="E817" i="1" a="1"/>
  <c r="E818" i="1" a="1"/>
  <c r="E819" i="1" a="1"/>
  <c r="E820" i="1" a="1"/>
  <c r="E821" i="1" a="1"/>
  <c r="E822" i="1" a="1"/>
  <c r="E823" i="1" a="1"/>
  <c r="E824" i="1" a="1"/>
  <c r="E825" i="1" a="1"/>
  <c r="E826" i="1" a="1"/>
  <c r="E827" i="1" a="1"/>
  <c r="E828" i="1" a="1"/>
  <c r="E829" i="1" a="1"/>
  <c r="E830" i="1" a="1"/>
  <c r="E831" i="1" a="1"/>
  <c r="E832" i="1" a="1"/>
  <c r="E833" i="1" a="1"/>
  <c r="E834" i="1" a="1"/>
  <c r="E835" i="1" a="1"/>
  <c r="E836" i="1" a="1"/>
  <c r="E837" i="1" a="1"/>
  <c r="E838" i="1" a="1"/>
  <c r="E839" i="1" a="1"/>
  <c r="E840" i="1" a="1"/>
  <c r="E841" i="1" a="1"/>
  <c r="E842" i="1" a="1"/>
  <c r="E843" i="1" a="1"/>
  <c r="E844" i="1" a="1"/>
  <c r="E845" i="1" a="1"/>
  <c r="E846" i="1" a="1"/>
  <c r="E847" i="1" a="1"/>
  <c r="E848" i="1" a="1"/>
  <c r="E849" i="1" a="1"/>
  <c r="E850" i="1" a="1"/>
  <c r="E851" i="1" a="1"/>
  <c r="E852" i="1" a="1"/>
  <c r="E853" i="1" a="1"/>
  <c r="E854" i="1" a="1"/>
  <c r="E855" i="1" a="1"/>
  <c r="E856" i="1" a="1"/>
  <c r="E857" i="1" a="1"/>
  <c r="E858" i="1" a="1"/>
  <c r="E859" i="1" a="1"/>
  <c r="E860" i="1" a="1"/>
  <c r="E861" i="1" a="1"/>
  <c r="E862" i="1" a="1"/>
  <c r="E863" i="1" a="1"/>
  <c r="E864" i="1" a="1"/>
  <c r="E865" i="1" a="1"/>
  <c r="E866" i="1" a="1"/>
  <c r="E867" i="1" a="1"/>
  <c r="E868" i="1" a="1"/>
  <c r="E869" i="1" a="1"/>
  <c r="E870" i="1" a="1"/>
  <c r="E871" i="1" a="1"/>
  <c r="E872" i="1" a="1"/>
  <c r="E873" i="1" a="1"/>
  <c r="E874" i="1" a="1"/>
  <c r="E875" i="1" a="1"/>
  <c r="E876" i="1" a="1"/>
  <c r="E877" i="1" a="1"/>
  <c r="E878" i="1" a="1"/>
  <c r="E879" i="1" a="1"/>
  <c r="E880" i="1" a="1"/>
  <c r="E881" i="1" a="1"/>
  <c r="E882" i="1" a="1"/>
  <c r="E883" i="1" a="1"/>
  <c r="E884" i="1" a="1"/>
  <c r="E885" i="1" a="1"/>
  <c r="E886" i="1" a="1"/>
  <c r="E887" i="1" a="1"/>
  <c r="E888" i="1" a="1"/>
  <c r="E889" i="1" a="1"/>
  <c r="E890" i="1" a="1"/>
  <c r="E891" i="1" a="1"/>
  <c r="E892" i="1" a="1"/>
  <c r="E893" i="1" a="1"/>
  <c r="E894" i="1" a="1"/>
  <c r="E895" i="1" a="1"/>
  <c r="E896" i="1" a="1"/>
  <c r="E897" i="1" a="1"/>
  <c r="E898" i="1" a="1"/>
  <c r="E899" i="1" a="1"/>
  <c r="E900" i="1" a="1"/>
  <c r="E901" i="1" a="1"/>
  <c r="E902" i="1" a="1"/>
  <c r="E903" i="1" a="1"/>
  <c r="E904" i="1" a="1"/>
  <c r="E905" i="1" a="1"/>
  <c r="E906" i="1" a="1"/>
  <c r="E907" i="1" a="1"/>
  <c r="E908" i="1" a="1"/>
  <c r="E909" i="1" a="1"/>
  <c r="E910" i="1" a="1"/>
  <c r="E911" i="1" a="1"/>
  <c r="E912" i="1" a="1"/>
  <c r="E913" i="1" a="1"/>
  <c r="E914" i="1" a="1"/>
  <c r="E915" i="1" a="1"/>
  <c r="E916" i="1" a="1"/>
  <c r="E917" i="1" a="1"/>
  <c r="E918" i="1" a="1"/>
  <c r="E919" i="1" a="1"/>
  <c r="E920" i="1" a="1"/>
  <c r="E921" i="1" a="1"/>
  <c r="E922" i="1" a="1"/>
  <c r="E923" i="1" a="1"/>
  <c r="E924" i="1" a="1"/>
  <c r="E925" i="1" a="1"/>
  <c r="E926" i="1" a="1"/>
  <c r="E927" i="1" a="1"/>
  <c r="E928" i="1" a="1"/>
  <c r="E929" i="1" a="1"/>
  <c r="E930" i="1" a="1"/>
  <c r="E931" i="1" a="1"/>
  <c r="E932" i="1" a="1"/>
  <c r="E933" i="1" a="1"/>
  <c r="E934" i="1" a="1"/>
  <c r="E935" i="1" a="1"/>
  <c r="E936" i="1" a="1"/>
  <c r="E937" i="1" a="1"/>
  <c r="E938" i="1" a="1"/>
  <c r="E939" i="1" a="1"/>
  <c r="E940" i="1" a="1"/>
  <c r="E941" i="1" a="1"/>
  <c r="E942" i="1" a="1"/>
  <c r="E943" i="1" a="1"/>
  <c r="E944" i="1" a="1"/>
  <c r="E945" i="1" a="1"/>
  <c r="E946" i="1" a="1"/>
  <c r="E947" i="1" a="1"/>
  <c r="E948" i="1" a="1"/>
  <c r="E949" i="1" a="1"/>
  <c r="E950" i="1" a="1"/>
  <c r="E951" i="1" a="1"/>
  <c r="E952" i="1" a="1"/>
  <c r="E953" i="1" a="1"/>
  <c r="E954" i="1" a="1"/>
  <c r="E955" i="1" a="1"/>
  <c r="E956" i="1" a="1"/>
  <c r="E957" i="1" a="1"/>
  <c r="E958" i="1" a="1"/>
  <c r="E959" i="1" a="1"/>
  <c r="E960" i="1" a="1"/>
  <c r="E961" i="1" a="1"/>
  <c r="E962" i="1" a="1"/>
  <c r="E963" i="1" a="1"/>
  <c r="E964" i="1" a="1"/>
  <c r="E965" i="1" a="1"/>
  <c r="E966" i="1" a="1"/>
  <c r="E967" i="1" a="1"/>
  <c r="E968" i="1" a="1"/>
  <c r="E969" i="1" a="1"/>
  <c r="E970" i="1" a="1"/>
  <c r="E971" i="1" a="1"/>
  <c r="E972" i="1" a="1"/>
  <c r="E973" i="1" a="1"/>
  <c r="E974" i="1" a="1"/>
  <c r="E975" i="1" a="1"/>
  <c r="E976" i="1" a="1"/>
  <c r="E977" i="1" a="1"/>
  <c r="E978" i="1" a="1"/>
  <c r="E979" i="1" a="1"/>
  <c r="E980" i="1" a="1"/>
  <c r="E981" i="1" a="1"/>
  <c r="E982" i="1" a="1"/>
  <c r="E983" i="1" a="1"/>
  <c r="E984" i="1" a="1"/>
  <c r="E985" i="1" a="1"/>
  <c r="E986" i="1" a="1"/>
  <c r="E987" i="1" a="1"/>
  <c r="E988" i="1" a="1"/>
  <c r="E989" i="1" a="1"/>
  <c r="E990" i="1" a="1"/>
  <c r="E991" i="1" a="1"/>
  <c r="E992" i="1" a="1"/>
  <c r="E993" i="1" a="1"/>
  <c r="E994" i="1" a="1"/>
  <c r="E995" i="1" a="1"/>
  <c r="E996" i="1" a="1"/>
  <c r="E997" i="1" a="1"/>
  <c r="E998" i="1" a="1"/>
  <c r="E999" i="1" a="1"/>
  <c r="E1000" i="1" a="1"/>
  <c r="E1001" i="1" a="1"/>
  <c r="E1002" i="1" a="1"/>
  <c r="E1003" i="1" a="1"/>
  <c r="E1004" i="1" a="1"/>
  <c r="E1005" i="1" a="1"/>
  <c r="E1006" i="1" a="1"/>
  <c r="E1007" i="1" a="1"/>
  <c r="E1008" i="1" a="1"/>
  <c r="E1009" i="1" a="1"/>
  <c r="E1010" i="1" a="1"/>
  <c r="E1011" i="1" a="1"/>
  <c r="E1012" i="1" a="1"/>
  <c r="E1013" i="1" a="1"/>
  <c r="E1014" i="1" a="1"/>
  <c r="E1015" i="1" a="1"/>
  <c r="E1016" i="1" a="1"/>
  <c r="E1017" i="1" a="1"/>
  <c r="E1018" i="1" a="1"/>
  <c r="E1019" i="1" a="1"/>
  <c r="E1020" i="1" a="1"/>
  <c r="E1021" i="1" a="1"/>
  <c r="E1022" i="1" a="1"/>
  <c r="E1023" i="1" a="1"/>
  <c r="E1024" i="1" a="1"/>
  <c r="E1025" i="1" a="1"/>
  <c r="E1026" i="1" a="1"/>
  <c r="E1027" i="1" a="1"/>
  <c r="E1028" i="1" a="1"/>
  <c r="E1029" i="1" a="1"/>
  <c r="E1030" i="1" a="1"/>
  <c r="E1031" i="1" a="1"/>
  <c r="E1032" i="1" a="1"/>
  <c r="E1033" i="1" a="1"/>
  <c r="E1034" i="1" a="1"/>
  <c r="E1035" i="1" a="1"/>
  <c r="E1036" i="1" a="1"/>
  <c r="E1037" i="1" a="1"/>
  <c r="E1038" i="1" a="1"/>
  <c r="E1039" i="1" a="1"/>
  <c r="E1040" i="1" a="1"/>
  <c r="E1041" i="1" a="1"/>
  <c r="E1042" i="1" a="1"/>
  <c r="E1043" i="1" a="1"/>
  <c r="E1044" i="1" a="1"/>
  <c r="E1045" i="1" a="1"/>
  <c r="E1046" i="1" a="1"/>
  <c r="E1047" i="1" a="1"/>
  <c r="E1048" i="1" a="1"/>
  <c r="E1049" i="1" a="1"/>
  <c r="E1050" i="1" a="1"/>
  <c r="E1051" i="1" a="1"/>
  <c r="E1052" i="1" a="1"/>
  <c r="E1053" i="1" a="1"/>
  <c r="E1054" i="1" a="1"/>
  <c r="E1055" i="1" a="1"/>
  <c r="E1056" i="1" a="1"/>
  <c r="E1057" i="1" a="1"/>
  <c r="E1058" i="1" a="1"/>
  <c r="E1059" i="1" a="1"/>
  <c r="E1060" i="1" a="1"/>
  <c r="E1061" i="1" a="1"/>
  <c r="E1062" i="1" a="1"/>
  <c r="E1063" i="1" a="1"/>
  <c r="E1064" i="1" a="1"/>
  <c r="E1065" i="1" a="1"/>
  <c r="E1066" i="1" a="1"/>
  <c r="E1067" i="1" a="1"/>
  <c r="E1068" i="1" a="1"/>
  <c r="E1069" i="1" a="1"/>
  <c r="E1070" i="1" a="1"/>
  <c r="E1071" i="1" a="1"/>
  <c r="E1072" i="1" a="1"/>
  <c r="E1073" i="1" a="1"/>
  <c r="E1074" i="1" a="1"/>
  <c r="E1075" i="1" a="1"/>
  <c r="E1076" i="1" a="1"/>
  <c r="E1077" i="1" a="1"/>
  <c r="E1078" i="1" a="1"/>
  <c r="E1079" i="1" a="1"/>
  <c r="E1080" i="1" a="1"/>
  <c r="E1081" i="1" a="1"/>
  <c r="E1082" i="1" a="1"/>
  <c r="E1083" i="1" a="1"/>
  <c r="E1084" i="1" a="1"/>
  <c r="E1085" i="1" a="1"/>
  <c r="E1086" i="1" a="1"/>
  <c r="E1087" i="1" a="1"/>
  <c r="E1088" i="1" a="1"/>
  <c r="E1089" i="1" a="1"/>
  <c r="E1090" i="1" a="1"/>
  <c r="E1091" i="1" a="1"/>
  <c r="E1092" i="1" a="1"/>
  <c r="E1093" i="1" a="1"/>
  <c r="E1094" i="1" a="1"/>
  <c r="E1095" i="1" a="1"/>
  <c r="E1096" i="1" a="1"/>
  <c r="E1097" i="1" a="1"/>
  <c r="E1098" i="1" a="1"/>
  <c r="E1099" i="1" a="1"/>
  <c r="E1100" i="1" a="1"/>
  <c r="E1101" i="1" a="1"/>
  <c r="E1102" i="1" a="1"/>
  <c r="E1103" i="1" a="1"/>
  <c r="E1104" i="1" a="1"/>
  <c r="E1105" i="1" a="1"/>
  <c r="E1106" i="1" a="1"/>
  <c r="E1107" i="1" a="1"/>
  <c r="E1108" i="1" a="1"/>
  <c r="E1109" i="1" a="1"/>
  <c r="E1110" i="1" a="1"/>
  <c r="E1111" i="1" a="1"/>
  <c r="E1112" i="1" a="1"/>
  <c r="E1113" i="1" a="1"/>
  <c r="E1114" i="1" a="1"/>
  <c r="E1115" i="1" a="1"/>
  <c r="E1116" i="1" a="1"/>
  <c r="E1117" i="1" a="1"/>
  <c r="E1118" i="1" a="1"/>
  <c r="E1119" i="1" a="1"/>
  <c r="E1120" i="1" a="1"/>
  <c r="E1121" i="1" a="1"/>
  <c r="E1122" i="1" a="1"/>
  <c r="E1123" i="1" a="1"/>
  <c r="E1124" i="1" a="1"/>
  <c r="E1125" i="1" a="1"/>
  <c r="E1126" i="1" a="1"/>
  <c r="E1127" i="1" a="1"/>
  <c r="E1128" i="1" a="1"/>
  <c r="E1129" i="1" a="1"/>
  <c r="E1130" i="1" a="1"/>
  <c r="E1131" i="1" a="1"/>
  <c r="E1132" i="1" a="1"/>
  <c r="E1133" i="1" a="1"/>
  <c r="E1134" i="1" a="1"/>
  <c r="E1135" i="1" a="1"/>
  <c r="E1136" i="1" a="1"/>
  <c r="E1137" i="1" a="1"/>
  <c r="E1138" i="1" a="1"/>
  <c r="E1139" i="1" a="1"/>
  <c r="E1140" i="1" a="1"/>
  <c r="E1141" i="1" a="1"/>
  <c r="E1142" i="1" a="1"/>
  <c r="E1143" i="1" a="1"/>
  <c r="E1144" i="1" a="1"/>
  <c r="E1145" i="1" a="1"/>
  <c r="E1146" i="1" a="1"/>
  <c r="E1147" i="1" a="1"/>
  <c r="E1148" i="1" a="1"/>
  <c r="E1149" i="1" a="1"/>
  <c r="E1150" i="1" a="1"/>
  <c r="E1151" i="1" a="1"/>
  <c r="E1152" i="1" a="1"/>
  <c r="E1153" i="1" a="1"/>
  <c r="E1154" i="1" a="1"/>
  <c r="E1155" i="1" a="1"/>
  <c r="E1156" i="1" a="1"/>
  <c r="E1157" i="1" a="1"/>
  <c r="E1158" i="1" a="1"/>
  <c r="E1159" i="1" a="1"/>
  <c r="E1160" i="1" a="1"/>
  <c r="E1161" i="1" a="1"/>
  <c r="E1162" i="1" a="1"/>
  <c r="E1163" i="1" a="1"/>
  <c r="E1164" i="1" a="1"/>
  <c r="E1165" i="1" a="1"/>
  <c r="E1166" i="1" a="1"/>
  <c r="E1167" i="1" a="1"/>
  <c r="E1168" i="1" a="1"/>
  <c r="E1169" i="1" a="1"/>
  <c r="E1170" i="1" a="1"/>
  <c r="E1171" i="1" a="1"/>
  <c r="E1172" i="1" a="1"/>
  <c r="E1173" i="1" a="1"/>
  <c r="E1174" i="1" a="1"/>
  <c r="E1175" i="1" a="1"/>
  <c r="E1176" i="1" a="1"/>
  <c r="E1177" i="1" a="1"/>
  <c r="E1178" i="1" a="1"/>
  <c r="E1179" i="1" a="1"/>
  <c r="E1180" i="1" a="1"/>
  <c r="E1181" i="1" a="1"/>
  <c r="E1182" i="1" a="1"/>
  <c r="E1183" i="1" a="1"/>
  <c r="E1184" i="1" a="1"/>
  <c r="E1185" i="1" a="1"/>
  <c r="E1186" i="1" a="1"/>
  <c r="E1187" i="1" a="1"/>
  <c r="E1188" i="1" a="1"/>
  <c r="E1189" i="1" a="1"/>
  <c r="E1190" i="1" a="1"/>
  <c r="E1191" i="1" a="1"/>
  <c r="E1192" i="1" a="1"/>
  <c r="E1193" i="1" a="1"/>
  <c r="E1194" i="1" a="1"/>
  <c r="E1195" i="1" a="1"/>
  <c r="E1196" i="1" a="1"/>
  <c r="E1197" i="1" a="1"/>
  <c r="E1198" i="1" a="1"/>
  <c r="E1199" i="1" a="1"/>
  <c r="E1200" i="1" a="1"/>
  <c r="E1201" i="1" a="1"/>
  <c r="E1202" i="1" a="1"/>
  <c r="E1203" i="1" a="1"/>
  <c r="E1204" i="1" a="1"/>
  <c r="E1205" i="1" a="1"/>
  <c r="E1206" i="1" a="1"/>
  <c r="E1207" i="1" a="1"/>
  <c r="E1208" i="1" a="1"/>
  <c r="E1209" i="1" a="1"/>
  <c r="E1210" i="1" a="1"/>
  <c r="E1211" i="1" a="1"/>
  <c r="E1212" i="1" a="1"/>
  <c r="E1213" i="1" a="1"/>
  <c r="E1214" i="1" a="1"/>
  <c r="E1215" i="1" a="1"/>
  <c r="E1216" i="1" a="1"/>
  <c r="E1217" i="1" a="1"/>
  <c r="E1218" i="1" a="1"/>
  <c r="E1219" i="1" a="1"/>
  <c r="E1220" i="1" a="1"/>
  <c r="E1221" i="1" a="1"/>
  <c r="E1222" i="1" a="1"/>
  <c r="E1223" i="1" a="1"/>
  <c r="E1224" i="1" a="1"/>
  <c r="E1225" i="1" a="1"/>
  <c r="E1226" i="1" a="1"/>
  <c r="E1227" i="1" a="1"/>
  <c r="E1228" i="1" a="1"/>
  <c r="E1229" i="1" a="1"/>
  <c r="E1230" i="1" a="1"/>
  <c r="E1231" i="1" a="1"/>
  <c r="E1232" i="1" a="1"/>
  <c r="E1233" i="1" a="1"/>
  <c r="E1234" i="1" a="1"/>
  <c r="E1235" i="1" a="1"/>
  <c r="E1236" i="1" a="1"/>
  <c r="E1237" i="1" a="1"/>
  <c r="E1238" i="1" a="1"/>
  <c r="E1239" i="1" a="1"/>
  <c r="E1240" i="1" a="1"/>
  <c r="E1241" i="1" a="1"/>
  <c r="E1242" i="1" a="1"/>
  <c r="E1243" i="1" a="1"/>
  <c r="E1244" i="1" a="1"/>
  <c r="E1245" i="1" a="1"/>
  <c r="E1246" i="1" a="1"/>
  <c r="E1247" i="1" a="1"/>
  <c r="E1248" i="1" a="1"/>
  <c r="E1249" i="1" a="1"/>
  <c r="E1250" i="1" a="1"/>
  <c r="E1251" i="1" a="1"/>
  <c r="E1252" i="1" a="1"/>
  <c r="E1253" i="1" a="1"/>
  <c r="E1254" i="1" a="1"/>
  <c r="E1255" i="1" a="1"/>
  <c r="E1256" i="1" a="1"/>
  <c r="E1257" i="1" a="1"/>
  <c r="E1258" i="1" a="1"/>
  <c r="E1259" i="1" a="1"/>
  <c r="E1260" i="1" a="1"/>
  <c r="E1261" i="1" a="1"/>
  <c r="E1262" i="1" a="1"/>
  <c r="E1263" i="1" a="1"/>
  <c r="E1264" i="1" a="1"/>
  <c r="E1265" i="1" a="1"/>
  <c r="E1266" i="1" a="1"/>
  <c r="E1267" i="1" a="1"/>
  <c r="E1268" i="1" a="1"/>
  <c r="E1269" i="1" a="1"/>
  <c r="E1270" i="1" a="1"/>
  <c r="E1271" i="1" a="1"/>
  <c r="E1272" i="1" a="1"/>
  <c r="E1273" i="1" a="1"/>
  <c r="E1274" i="1" a="1"/>
  <c r="E1275" i="1" a="1"/>
  <c r="E1276" i="1" a="1"/>
  <c r="E1277" i="1" a="1"/>
  <c r="E1278" i="1" a="1"/>
  <c r="E1279" i="1" a="1"/>
  <c r="E1280" i="1" a="1"/>
  <c r="E1281" i="1" a="1"/>
  <c r="E1282" i="1" a="1"/>
  <c r="E1283" i="1" a="1"/>
  <c r="E1284" i="1" a="1"/>
  <c r="E1285" i="1" a="1"/>
  <c r="E1286" i="1" a="1"/>
  <c r="E1287" i="1" a="1"/>
  <c r="E1288" i="1" a="1"/>
  <c r="E1289" i="1" a="1"/>
  <c r="E1290" i="1" a="1"/>
  <c r="E1291" i="1" a="1"/>
  <c r="E1292" i="1" a="1"/>
  <c r="E1293" i="1" a="1"/>
  <c r="E1294" i="1" a="1"/>
  <c r="E1295" i="1" a="1"/>
  <c r="E1296" i="1" a="1"/>
  <c r="E1297" i="1" a="1"/>
  <c r="E1298" i="1" a="1"/>
  <c r="E1299" i="1" a="1"/>
  <c r="E1300" i="1" a="1"/>
  <c r="E1301" i="1" a="1"/>
  <c r="E1302" i="1" a="1"/>
  <c r="E1303" i="1" a="1"/>
  <c r="E1304" i="1" a="1"/>
  <c r="E1305" i="1" a="1"/>
  <c r="E1306" i="1" a="1"/>
  <c r="E1307" i="1" a="1"/>
  <c r="E1308" i="1" a="1"/>
  <c r="E1309" i="1" a="1"/>
  <c r="E1310" i="1" a="1"/>
  <c r="E1311" i="1" a="1"/>
  <c r="E1312" i="1" a="1"/>
  <c r="E1313" i="1" a="1"/>
  <c r="E1314" i="1" a="1"/>
  <c r="E1315" i="1" a="1"/>
  <c r="E1316" i="1" a="1"/>
  <c r="E1317" i="1" a="1"/>
  <c r="E1318" i="1" a="1"/>
  <c r="E1319" i="1" a="1"/>
  <c r="E1320" i="1" a="1"/>
  <c r="E1321" i="1" a="1"/>
  <c r="E1322" i="1" a="1"/>
  <c r="E1323" i="1" a="1"/>
  <c r="E1324" i="1" a="1"/>
  <c r="E1325" i="1" a="1"/>
  <c r="E1326" i="1" a="1"/>
  <c r="E1327" i="1" a="1"/>
  <c r="E1328" i="1" a="1"/>
  <c r="E1329" i="1" a="1"/>
  <c r="E1330" i="1" a="1"/>
  <c r="E1331" i="1" a="1"/>
  <c r="E1332" i="1" a="1"/>
  <c r="E1333" i="1" a="1"/>
  <c r="E1334" i="1" a="1"/>
  <c r="E1335" i="1" a="1"/>
  <c r="E1336" i="1" a="1"/>
  <c r="E1337" i="1" a="1"/>
  <c r="E1338" i="1" a="1"/>
  <c r="E1339" i="1" a="1"/>
  <c r="E1340" i="1" a="1"/>
  <c r="E1341" i="1" a="1"/>
  <c r="E1342" i="1" a="1"/>
  <c r="E1343" i="1" a="1"/>
  <c r="E1344" i="1" a="1"/>
  <c r="E1345" i="1" a="1"/>
  <c r="E1346" i="1" a="1"/>
  <c r="E1347" i="1" a="1"/>
  <c r="E1348" i="1" a="1"/>
  <c r="E1349" i="1" a="1"/>
  <c r="E1350" i="1" a="1"/>
  <c r="E1351" i="1" a="1"/>
  <c r="E1352" i="1" a="1"/>
  <c r="E1353" i="1" a="1"/>
  <c r="E1354" i="1" a="1"/>
  <c r="E1355" i="1" a="1"/>
  <c r="E1356" i="1" a="1"/>
  <c r="E1357" i="1" a="1"/>
  <c r="E1358" i="1" a="1"/>
  <c r="E1359" i="1" a="1"/>
  <c r="E1360" i="1" a="1"/>
  <c r="E1361" i="1" a="1"/>
  <c r="E1362" i="1" a="1"/>
  <c r="E1363" i="1" a="1"/>
  <c r="E1364" i="1" a="1"/>
  <c r="E1365" i="1" a="1"/>
  <c r="E1366" i="1" a="1"/>
  <c r="E1367" i="1" a="1"/>
  <c r="E1368" i="1" a="1"/>
  <c r="E1369" i="1" a="1"/>
  <c r="E1370" i="1" a="1"/>
  <c r="E1371" i="1" a="1"/>
  <c r="E1372" i="1" a="1"/>
  <c r="E1373" i="1" a="1"/>
  <c r="E1374" i="1" a="1"/>
  <c r="E1375" i="1" a="1"/>
  <c r="E1376" i="1" a="1"/>
  <c r="E1377" i="1" a="1"/>
  <c r="E1378" i="1" a="1"/>
  <c r="E1379" i="1" a="1"/>
  <c r="E1380" i="1" a="1"/>
  <c r="E1381" i="1" a="1"/>
  <c r="E1382" i="1" a="1"/>
  <c r="E1383" i="1" a="1"/>
  <c r="E1384" i="1" a="1"/>
  <c r="E1385" i="1" a="1"/>
  <c r="E1386" i="1" a="1"/>
  <c r="E1387" i="1" a="1"/>
  <c r="E1388" i="1" a="1"/>
  <c r="E1389" i="1" a="1"/>
  <c r="E1390" i="1" a="1"/>
  <c r="E1391" i="1" a="1"/>
  <c r="E1392" i="1" a="1"/>
  <c r="E1393" i="1" a="1"/>
  <c r="E1394" i="1" a="1"/>
  <c r="E1395" i="1" a="1"/>
  <c r="E1396" i="1" a="1"/>
  <c r="E1397" i="1" a="1"/>
  <c r="E1398" i="1" a="1"/>
  <c r="E1399" i="1" a="1"/>
  <c r="E1400" i="1" a="1"/>
  <c r="E1401" i="1" a="1"/>
  <c r="E1402" i="1" a="1"/>
  <c r="E1403" i="1" a="1"/>
  <c r="E1404" i="1" a="1"/>
  <c r="E1405" i="1" a="1"/>
  <c r="E1406" i="1" a="1"/>
  <c r="E1407" i="1" a="1"/>
  <c r="E1408" i="1" a="1"/>
  <c r="E1409" i="1" a="1"/>
  <c r="E1410" i="1" a="1"/>
  <c r="E1411" i="1" a="1"/>
  <c r="E1412" i="1" a="1"/>
  <c r="E1413" i="1" a="1"/>
  <c r="E1414" i="1" a="1"/>
  <c r="E1415" i="1" a="1"/>
  <c r="E1416" i="1" a="1"/>
  <c r="E1417" i="1" a="1"/>
  <c r="E1418" i="1" a="1"/>
  <c r="E1419" i="1" a="1"/>
  <c r="E1420" i="1" a="1"/>
  <c r="E1421" i="1" a="1"/>
  <c r="E1422" i="1" a="1"/>
  <c r="E1423" i="1" a="1"/>
  <c r="E1424" i="1" a="1"/>
  <c r="E1425" i="1" a="1"/>
  <c r="E1426" i="1" a="1"/>
  <c r="E1427" i="1" a="1"/>
  <c r="E1428" i="1" a="1"/>
  <c r="E1429" i="1" a="1"/>
  <c r="E1430" i="1" a="1"/>
  <c r="E1431" i="1" a="1"/>
  <c r="E1432" i="1" a="1"/>
  <c r="E1433" i="1" a="1"/>
  <c r="E1434" i="1" a="1"/>
  <c r="E1435" i="1" a="1"/>
  <c r="E1436" i="1" a="1"/>
  <c r="E1437" i="1" a="1"/>
  <c r="E1438" i="1" a="1"/>
  <c r="E1439" i="1" a="1"/>
  <c r="E1440" i="1" a="1"/>
  <c r="E1441" i="1" a="1"/>
  <c r="E1442" i="1" a="1"/>
  <c r="E1443" i="1" a="1"/>
  <c r="E1444" i="1" a="1"/>
  <c r="E1445" i="1" a="1"/>
  <c r="E1446" i="1" a="1"/>
  <c r="E1447" i="1" a="1"/>
  <c r="E1448" i="1" a="1"/>
  <c r="E1449" i="1" a="1"/>
  <c r="E1450" i="1" a="1"/>
  <c r="E1451" i="1" a="1"/>
  <c r="E1452" i="1" a="1"/>
  <c r="E1453" i="1" a="1"/>
  <c r="E1454" i="1" a="1"/>
  <c r="E1455" i="1" a="1"/>
  <c r="E1456" i="1" a="1"/>
  <c r="E1457" i="1" a="1"/>
  <c r="E1458" i="1" a="1"/>
  <c r="E1459" i="1" a="1"/>
  <c r="E1460" i="1" a="1"/>
  <c r="E1461" i="1" a="1"/>
  <c r="E1462" i="1" a="1"/>
  <c r="E1463" i="1" a="1"/>
  <c r="E1464" i="1" a="1"/>
  <c r="E1465" i="1" a="1"/>
  <c r="E1466" i="1" a="1"/>
  <c r="E1467" i="1" a="1"/>
  <c r="E1468" i="1" a="1"/>
  <c r="E1469" i="1" a="1"/>
  <c r="E1470" i="1" a="1"/>
  <c r="E1471" i="1" a="1"/>
  <c r="E1472" i="1" a="1"/>
  <c r="E1473" i="1" a="1"/>
  <c r="E1474" i="1" a="1"/>
  <c r="E1475" i="1" a="1"/>
  <c r="E1476" i="1" a="1"/>
  <c r="E1477" i="1" a="1"/>
  <c r="E1478" i="1" a="1"/>
  <c r="E1479" i="1" a="1"/>
  <c r="E1480" i="1" a="1"/>
  <c r="E1481" i="1" a="1"/>
  <c r="E1482" i="1" a="1"/>
  <c r="E1483" i="1" a="1"/>
  <c r="E1484" i="1" a="1"/>
  <c r="E1485" i="1" a="1"/>
  <c r="E1486" i="1" a="1"/>
  <c r="E1487" i="1" a="1"/>
  <c r="E1488" i="1" a="1"/>
  <c r="E1489" i="1" a="1"/>
  <c r="E1490" i="1" a="1"/>
  <c r="E1491" i="1" a="1"/>
  <c r="E1492" i="1" a="1"/>
  <c r="E1493" i="1" a="1"/>
  <c r="E1494" i="1" a="1"/>
  <c r="E1495" i="1" a="1"/>
  <c r="E1496" i="1" a="1"/>
  <c r="E1497" i="1" a="1"/>
  <c r="E1498" i="1" a="1"/>
  <c r="E1499" i="1" a="1"/>
  <c r="E1500" i="1" a="1"/>
  <c r="E1501" i="1" a="1"/>
  <c r="E1502" i="1" a="1"/>
  <c r="E1503" i="1" a="1"/>
  <c r="E1504" i="1" a="1"/>
  <c r="E1505" i="1" a="1"/>
  <c r="E1506" i="1" a="1"/>
  <c r="E1507" i="1" a="1"/>
  <c r="E1508" i="1" a="1"/>
  <c r="E1509" i="1" a="1"/>
  <c r="E1510" i="1" a="1"/>
  <c r="E1511" i="1" a="1"/>
  <c r="E1512" i="1" a="1"/>
  <c r="E1513" i="1" a="1"/>
  <c r="E1514" i="1" a="1"/>
  <c r="E1515" i="1" a="1"/>
  <c r="E1516" i="1" a="1"/>
  <c r="E1517" i="1" a="1"/>
  <c r="E1518" i="1" a="1"/>
  <c r="E1519" i="1" a="1"/>
  <c r="E1520" i="1" a="1"/>
  <c r="E1521" i="1" a="1"/>
  <c r="E1522" i="1" a="1"/>
  <c r="E1523" i="1" a="1"/>
  <c r="E1524" i="1" a="1"/>
  <c r="E1525" i="1" a="1"/>
  <c r="E1526" i="1" a="1"/>
  <c r="E1527" i="1" a="1"/>
  <c r="E1528" i="1" a="1"/>
  <c r="E1529" i="1" a="1"/>
  <c r="E1530" i="1" a="1"/>
  <c r="E1531" i="1" a="1"/>
  <c r="E1532" i="1" a="1"/>
  <c r="E1533" i="1" a="1"/>
  <c r="E1534" i="1" a="1"/>
  <c r="E1535" i="1" a="1"/>
  <c r="E1536" i="1" a="1"/>
  <c r="E1537" i="1" a="1"/>
  <c r="E1538" i="1" a="1"/>
  <c r="E1539" i="1" a="1"/>
  <c r="E1540" i="1" a="1"/>
  <c r="E1541" i="1" a="1"/>
  <c r="E1542" i="1" a="1"/>
  <c r="E1543" i="1" a="1"/>
  <c r="E1544" i="1" a="1"/>
  <c r="E1545" i="1" a="1"/>
  <c r="E1546" i="1" a="1"/>
  <c r="E1547" i="1" a="1"/>
  <c r="E1548" i="1" a="1"/>
  <c r="E1549" i="1" a="1"/>
  <c r="E1550" i="1" a="1"/>
  <c r="E1551" i="1" a="1"/>
  <c r="E1552" i="1" a="1"/>
  <c r="E1553" i="1" a="1"/>
  <c r="E1554" i="1" a="1"/>
  <c r="E1555" i="1" a="1"/>
  <c r="E1556" i="1" a="1"/>
  <c r="E1557" i="1" a="1"/>
  <c r="E1558" i="1" a="1"/>
  <c r="E1559" i="1" a="1"/>
  <c r="E1560" i="1" a="1"/>
  <c r="E1561" i="1" a="1"/>
  <c r="E1562" i="1" a="1"/>
  <c r="E1563" i="1" a="1"/>
  <c r="E1564" i="1" a="1"/>
  <c r="E1565" i="1" a="1"/>
  <c r="E1566" i="1" a="1"/>
  <c r="E1567" i="1" a="1"/>
  <c r="E1568" i="1" a="1"/>
  <c r="E1569" i="1" a="1"/>
  <c r="E1570" i="1" a="1"/>
  <c r="E1571" i="1" a="1"/>
  <c r="E1572" i="1" a="1"/>
  <c r="E1573" i="1" a="1"/>
  <c r="E1574" i="1" a="1"/>
  <c r="E1575" i="1" a="1"/>
  <c r="E1576" i="1" a="1"/>
  <c r="E1577" i="1" a="1"/>
  <c r="E1578" i="1" a="1"/>
  <c r="E1579" i="1" a="1"/>
  <c r="E1580" i="1" a="1"/>
  <c r="E1581" i="1" a="1"/>
  <c r="E1582" i="1" a="1"/>
  <c r="E1583" i="1" a="1"/>
  <c r="E1584" i="1" a="1"/>
  <c r="E1585" i="1" a="1"/>
  <c r="E1586" i="1" a="1"/>
  <c r="E1587" i="1" a="1"/>
  <c r="E1588" i="1" a="1"/>
  <c r="E1589" i="1" a="1"/>
  <c r="E1590" i="1" a="1"/>
  <c r="E1591" i="1" a="1"/>
  <c r="E1592" i="1" a="1"/>
  <c r="E1593" i="1" a="1"/>
  <c r="E1594" i="1" a="1"/>
  <c r="E1595" i="1" a="1"/>
  <c r="E1596" i="1" a="1"/>
  <c r="E1597" i="1" a="1"/>
  <c r="E1598" i="1" a="1"/>
  <c r="E1599" i="1" a="1"/>
  <c r="E1600" i="1" a="1"/>
  <c r="E1601" i="1" a="1"/>
  <c r="E1602" i="1" a="1"/>
  <c r="E1603" i="1" a="1"/>
  <c r="E1604" i="1" a="1"/>
  <c r="E1605" i="1" a="1"/>
  <c r="E1606" i="1" a="1"/>
  <c r="E1607" i="1" a="1"/>
  <c r="E1608" i="1" a="1"/>
  <c r="E1609" i="1" a="1"/>
  <c r="E1610" i="1" a="1"/>
  <c r="E1611" i="1" a="1"/>
  <c r="E1612" i="1" a="1"/>
  <c r="E1613" i="1" a="1"/>
  <c r="E1614" i="1" a="1"/>
  <c r="E1615" i="1" a="1"/>
  <c r="E1616" i="1" a="1"/>
  <c r="E1617" i="1" a="1"/>
  <c r="E1618" i="1" a="1"/>
  <c r="E1619" i="1" a="1"/>
  <c r="E1620" i="1" a="1"/>
  <c r="E1621" i="1" a="1"/>
  <c r="E1622" i="1" a="1"/>
  <c r="E1623" i="1" a="1"/>
  <c r="E1624" i="1" a="1"/>
  <c r="E1625" i="1" a="1"/>
  <c r="E1626" i="1" a="1"/>
  <c r="E1627" i="1" a="1"/>
  <c r="E1628" i="1" a="1"/>
  <c r="E1629" i="1" a="1"/>
  <c r="E1630" i="1" a="1"/>
  <c r="E1631" i="1" a="1"/>
  <c r="E1632" i="1" a="1"/>
  <c r="E1633" i="1" a="1"/>
  <c r="E1634" i="1" a="1"/>
  <c r="E1635" i="1" a="1"/>
  <c r="E1636" i="1" a="1"/>
  <c r="E1637" i="1" a="1"/>
  <c r="E1638" i="1" a="1"/>
  <c r="E1639" i="1" a="1"/>
  <c r="E1640" i="1" a="1"/>
  <c r="E1641" i="1" a="1"/>
  <c r="E1642" i="1" a="1"/>
  <c r="E1643" i="1" a="1"/>
  <c r="E1644" i="1" a="1"/>
  <c r="E1645" i="1" a="1"/>
  <c r="E1646" i="1" a="1"/>
  <c r="E1647" i="1" a="1"/>
  <c r="E1648" i="1" a="1"/>
  <c r="E1649" i="1" a="1"/>
  <c r="E1650" i="1" a="1"/>
  <c r="E1651" i="1" a="1"/>
  <c r="E1652" i="1" a="1"/>
  <c r="E1653" i="1" a="1"/>
  <c r="E1654" i="1" a="1"/>
  <c r="E1655" i="1" a="1"/>
  <c r="E1656" i="1" a="1"/>
  <c r="E1657" i="1" a="1"/>
  <c r="E1658" i="1" a="1"/>
  <c r="E1659" i="1" a="1"/>
  <c r="E1660" i="1" a="1"/>
  <c r="E1661" i="1" a="1"/>
  <c r="E1662" i="1" a="1"/>
  <c r="E1663" i="1" a="1"/>
  <c r="E1664" i="1" a="1"/>
  <c r="E1665" i="1" a="1"/>
  <c r="E1666" i="1" a="1"/>
  <c r="E1667" i="1" a="1"/>
  <c r="E1668" i="1" a="1"/>
  <c r="E1669" i="1" a="1"/>
  <c r="E1670" i="1" a="1"/>
  <c r="E1671" i="1" a="1"/>
  <c r="E1672" i="1" a="1"/>
  <c r="E1673" i="1" a="1"/>
  <c r="E1674" i="1" a="1"/>
  <c r="E1675" i="1" a="1"/>
  <c r="E1676" i="1" a="1"/>
  <c r="E1677" i="1" a="1"/>
  <c r="E1678" i="1" a="1"/>
  <c r="E1679" i="1" a="1"/>
  <c r="E1680" i="1" a="1"/>
  <c r="E1681" i="1" a="1"/>
  <c r="E1682" i="1" a="1"/>
  <c r="E1683" i="1" a="1"/>
  <c r="E1684" i="1" a="1"/>
  <c r="E1685" i="1" a="1"/>
  <c r="E1686" i="1" a="1"/>
  <c r="E1687" i="1" a="1"/>
  <c r="E1688" i="1" a="1"/>
  <c r="E1689" i="1" a="1"/>
  <c r="E1690" i="1" a="1"/>
  <c r="E1691" i="1" a="1"/>
  <c r="E1692" i="1" a="1"/>
  <c r="E1693" i="1" a="1"/>
  <c r="E1694" i="1" a="1"/>
  <c r="E1695" i="1" a="1"/>
  <c r="E1696" i="1" a="1"/>
  <c r="E1697" i="1" a="1"/>
  <c r="E1698" i="1" a="1"/>
  <c r="E1699" i="1" a="1"/>
  <c r="E1700" i="1" a="1"/>
  <c r="E1701" i="1" a="1"/>
  <c r="E1702" i="1" a="1"/>
  <c r="E1703" i="1" a="1"/>
  <c r="E1704" i="1" a="1"/>
  <c r="E1705" i="1" a="1"/>
  <c r="E1706" i="1" a="1"/>
  <c r="E1707" i="1" a="1"/>
  <c r="E1708" i="1" a="1"/>
  <c r="E1709" i="1" a="1"/>
  <c r="E1710" i="1" a="1"/>
  <c r="E1711" i="1" a="1"/>
  <c r="E1712" i="1" a="1"/>
  <c r="E1713" i="1" a="1"/>
  <c r="E1714" i="1" a="1"/>
  <c r="E1715" i="1" a="1"/>
  <c r="E1716" i="1" a="1"/>
  <c r="E1717" i="1" a="1"/>
  <c r="E1718" i="1" a="1"/>
  <c r="E1719" i="1" a="1"/>
  <c r="E1720" i="1" a="1"/>
  <c r="E1721" i="1" a="1"/>
  <c r="E1722" i="1" a="1"/>
  <c r="E1723" i="1" a="1"/>
  <c r="E1724" i="1" a="1"/>
  <c r="E1725" i="1" a="1"/>
  <c r="E1726" i="1" a="1"/>
  <c r="E1727" i="1" a="1"/>
  <c r="E1728" i="1" a="1"/>
  <c r="E1729" i="1" a="1"/>
  <c r="E1730" i="1" a="1"/>
  <c r="E1731" i="1" a="1"/>
  <c r="E1732" i="1" a="1"/>
  <c r="E1733" i="1" a="1"/>
  <c r="E1734" i="1" a="1"/>
  <c r="E1735" i="1" a="1"/>
  <c r="E1736" i="1" a="1"/>
  <c r="E1737" i="1" a="1"/>
  <c r="E1738" i="1" a="1"/>
  <c r="E1739" i="1" a="1"/>
  <c r="E1740" i="1" a="1"/>
  <c r="E1741" i="1" a="1"/>
  <c r="E1742" i="1" a="1"/>
  <c r="E1743" i="1" a="1"/>
  <c r="E1744" i="1" a="1"/>
  <c r="E1745" i="1" a="1"/>
  <c r="E1746" i="1" a="1"/>
  <c r="E1747" i="1" a="1"/>
  <c r="E1748" i="1" a="1"/>
  <c r="E1749" i="1" a="1"/>
  <c r="E1750" i="1" a="1"/>
  <c r="E1751" i="1" a="1"/>
  <c r="E1752" i="1" a="1"/>
  <c r="E1753" i="1" a="1"/>
  <c r="E1754" i="1" a="1"/>
  <c r="E1755" i="1" a="1"/>
  <c r="E1756" i="1" a="1"/>
  <c r="E1757" i="1" a="1"/>
  <c r="E1758" i="1" a="1"/>
  <c r="E1759" i="1" a="1"/>
  <c r="E1760" i="1" a="1"/>
  <c r="E1761" i="1" a="1"/>
  <c r="E1762" i="1" a="1"/>
  <c r="E1763" i="1" a="1"/>
  <c r="E1764" i="1" a="1"/>
  <c r="E1765" i="1" a="1"/>
  <c r="E1766" i="1" a="1"/>
  <c r="E1767" i="1" a="1"/>
  <c r="E1768" i="1" a="1"/>
  <c r="E1769" i="1" a="1"/>
  <c r="E1770" i="1" a="1"/>
  <c r="E1771" i="1" a="1"/>
  <c r="E1772" i="1" a="1"/>
  <c r="E1773" i="1" a="1"/>
  <c r="E1774" i="1" a="1"/>
  <c r="E1775" i="1" a="1"/>
  <c r="E1776" i="1" a="1"/>
  <c r="E1777" i="1" a="1"/>
  <c r="E1778" i="1" a="1"/>
  <c r="E1779" i="1" a="1"/>
  <c r="E1780" i="1" a="1"/>
  <c r="E1781" i="1" a="1"/>
  <c r="E1782" i="1" a="1"/>
  <c r="E1783" i="1" a="1"/>
  <c r="E1784" i="1" a="1"/>
  <c r="E1785" i="1" a="1"/>
  <c r="E1786" i="1" a="1"/>
  <c r="E1787" i="1" a="1"/>
  <c r="E1788" i="1" a="1"/>
  <c r="E1789" i="1" a="1"/>
  <c r="E1790" i="1" a="1"/>
  <c r="E1791" i="1" a="1"/>
  <c r="E1792" i="1" a="1"/>
  <c r="E1793" i="1" a="1"/>
  <c r="E1794" i="1" a="1"/>
  <c r="E1795" i="1" a="1"/>
  <c r="E1796" i="1" a="1"/>
  <c r="E1797" i="1" a="1"/>
  <c r="E1798" i="1" a="1"/>
  <c r="E1799" i="1" a="1"/>
  <c r="E1800" i="1" a="1"/>
  <c r="E1801" i="1" a="1"/>
  <c r="E1802" i="1" a="1"/>
  <c r="E1803" i="1" a="1"/>
  <c r="E1804" i="1" a="1"/>
  <c r="E1805" i="1" a="1"/>
  <c r="E1806" i="1" a="1"/>
  <c r="E1807" i="1" a="1"/>
  <c r="E1808" i="1" a="1"/>
  <c r="E1809" i="1" a="1"/>
  <c r="E1810" i="1" a="1"/>
  <c r="E1811" i="1" a="1"/>
  <c r="E1812" i="1" a="1"/>
  <c r="E1813" i="1" a="1"/>
  <c r="E1814" i="1" a="1"/>
  <c r="E1815" i="1" a="1"/>
  <c r="E1816" i="1" a="1"/>
  <c r="E1817" i="1" a="1"/>
  <c r="E1818" i="1" a="1"/>
  <c r="E1819" i="1" a="1"/>
  <c r="E1820" i="1" a="1"/>
  <c r="E1821" i="1" a="1"/>
  <c r="E1822" i="1" a="1"/>
  <c r="E1823" i="1" a="1"/>
  <c r="E1824" i="1" a="1"/>
  <c r="E1825" i="1" a="1"/>
  <c r="E1826" i="1" a="1"/>
  <c r="E1827" i="1" a="1"/>
  <c r="E1828" i="1" a="1"/>
  <c r="E1829" i="1" a="1"/>
  <c r="E1830" i="1" a="1"/>
  <c r="E1831" i="1" a="1"/>
  <c r="E1832" i="1" a="1"/>
  <c r="E1833" i="1" a="1"/>
  <c r="E1834" i="1" a="1"/>
  <c r="E1835" i="1" a="1"/>
  <c r="E1836" i="1" a="1"/>
  <c r="E1837" i="1" a="1"/>
  <c r="E1838" i="1" a="1"/>
  <c r="E1839" i="1" a="1"/>
  <c r="E1840" i="1" a="1"/>
  <c r="E1841" i="1" a="1"/>
  <c r="E1842" i="1" a="1"/>
  <c r="E1843" i="1" a="1"/>
  <c r="E1844" i="1" a="1"/>
  <c r="E1845" i="1" a="1"/>
  <c r="E1846" i="1" a="1"/>
  <c r="E1847" i="1" a="1"/>
  <c r="E1848" i="1" a="1"/>
  <c r="E1849" i="1" a="1"/>
  <c r="E1850" i="1" a="1"/>
  <c r="E1851" i="1" a="1"/>
  <c r="E1852" i="1" a="1"/>
  <c r="E1853" i="1" a="1"/>
  <c r="E1854" i="1" a="1"/>
  <c r="E1855" i="1" a="1"/>
  <c r="E1856" i="1" a="1"/>
  <c r="E1857" i="1" a="1"/>
  <c r="E1858" i="1" a="1"/>
  <c r="E1859" i="1" a="1"/>
  <c r="E1860" i="1" a="1"/>
  <c r="E1861" i="1" a="1"/>
  <c r="E1862" i="1" a="1"/>
  <c r="E1863" i="1" a="1"/>
  <c r="E1864" i="1" a="1"/>
  <c r="E1865" i="1" a="1"/>
  <c r="E1866" i="1" a="1"/>
  <c r="E1867" i="1" a="1"/>
  <c r="E1868" i="1" a="1"/>
  <c r="E1869" i="1" a="1"/>
  <c r="E1870" i="1" a="1"/>
  <c r="E1871" i="1" a="1"/>
  <c r="E1872" i="1" a="1"/>
  <c r="E1873" i="1" a="1"/>
  <c r="E1874" i="1" a="1"/>
  <c r="E1875" i="1" a="1"/>
  <c r="E1876" i="1" a="1"/>
  <c r="E1877" i="1" a="1"/>
  <c r="E1878" i="1" a="1"/>
  <c r="E1879" i="1" a="1"/>
  <c r="E1880" i="1" a="1"/>
  <c r="E1881" i="1" a="1"/>
  <c r="E1882" i="1" a="1"/>
  <c r="E1883" i="1" a="1"/>
  <c r="E1884" i="1" a="1"/>
  <c r="E1885" i="1" a="1"/>
  <c r="E1886" i="1" a="1"/>
  <c r="E1887" i="1" a="1"/>
  <c r="E1888" i="1" a="1"/>
  <c r="E1889" i="1" a="1"/>
  <c r="E1890" i="1" a="1"/>
  <c r="E1891" i="1" a="1"/>
  <c r="E1892" i="1" a="1"/>
  <c r="E1893" i="1" a="1"/>
  <c r="E1894" i="1" a="1"/>
  <c r="E1895" i="1" a="1"/>
  <c r="E1896" i="1" a="1"/>
  <c r="E1897" i="1" a="1"/>
  <c r="E1898" i="1" a="1"/>
  <c r="E1899" i="1" a="1"/>
  <c r="E1900" i="1" a="1"/>
  <c r="E1901" i="1" a="1"/>
  <c r="E1902" i="1" a="1"/>
  <c r="E1903" i="1" a="1"/>
  <c r="E1904" i="1" a="1"/>
  <c r="E1905" i="1" a="1"/>
  <c r="E1906" i="1" a="1"/>
  <c r="E1907" i="1" a="1"/>
  <c r="E1908" i="1" a="1"/>
  <c r="E1909" i="1" a="1"/>
  <c r="E1910" i="1" a="1"/>
  <c r="E1911" i="1" a="1"/>
  <c r="E1912" i="1" a="1"/>
  <c r="E1913" i="1" a="1"/>
  <c r="E1914" i="1" a="1"/>
  <c r="E1915" i="1" a="1"/>
  <c r="E1916" i="1" a="1"/>
  <c r="E1917" i="1" a="1"/>
  <c r="E1918" i="1" a="1"/>
  <c r="E1919" i="1" a="1"/>
  <c r="E1920" i="1" a="1"/>
  <c r="E1921" i="1" a="1"/>
  <c r="E1922" i="1" a="1"/>
  <c r="E1923" i="1" a="1"/>
  <c r="E1924" i="1" a="1"/>
  <c r="E1925" i="1" a="1"/>
  <c r="E1926" i="1" a="1"/>
  <c r="E1927" i="1" a="1"/>
  <c r="E1928" i="1" a="1"/>
  <c r="E1929" i="1" a="1"/>
  <c r="E1930" i="1" a="1"/>
  <c r="E1931" i="1" a="1"/>
  <c r="E1932" i="1" a="1"/>
  <c r="E1933" i="1" a="1"/>
  <c r="E1934" i="1" a="1"/>
  <c r="E1935" i="1" a="1"/>
  <c r="E1936" i="1" a="1"/>
  <c r="E1937" i="1" a="1"/>
  <c r="E1938" i="1" a="1"/>
  <c r="E1939" i="1" a="1"/>
  <c r="E1940" i="1" a="1"/>
  <c r="E1941" i="1" a="1"/>
  <c r="E1942" i="1" a="1"/>
  <c r="E1943" i="1" a="1"/>
  <c r="E1944" i="1" a="1"/>
  <c r="E1945" i="1" a="1"/>
  <c r="E1946" i="1" a="1"/>
  <c r="E1947" i="1" a="1"/>
  <c r="E1948" i="1" a="1"/>
  <c r="E1949" i="1" a="1"/>
  <c r="E1950" i="1" a="1"/>
  <c r="E1951" i="1" a="1"/>
  <c r="E1952" i="1" a="1"/>
  <c r="E1953" i="1" a="1"/>
  <c r="E1954" i="1" a="1"/>
  <c r="E1955" i="1" a="1"/>
  <c r="E1956" i="1" a="1"/>
  <c r="E1957" i="1" a="1"/>
  <c r="E1958" i="1" a="1"/>
  <c r="E1959" i="1" a="1"/>
  <c r="E1960" i="1" a="1"/>
  <c r="E1961" i="1" a="1"/>
  <c r="E1962" i="1" a="1"/>
  <c r="E1963" i="1" a="1"/>
  <c r="E1964" i="1" a="1"/>
  <c r="E1965" i="1" a="1"/>
  <c r="E1966" i="1" a="1"/>
  <c r="E1967" i="1" a="1"/>
  <c r="E1968" i="1" a="1"/>
  <c r="E1969" i="1" a="1"/>
  <c r="E1970" i="1" a="1"/>
  <c r="E1971" i="1" a="1"/>
  <c r="E1972" i="1" a="1"/>
  <c r="E1973" i="1" a="1"/>
  <c r="E1974" i="1" a="1"/>
  <c r="E1975" i="1" a="1"/>
  <c r="E1976" i="1" a="1"/>
  <c r="E1977" i="1" a="1"/>
  <c r="E1978" i="1" a="1"/>
  <c r="E1979" i="1" a="1"/>
  <c r="E1980" i="1" a="1"/>
  <c r="E1981" i="1" a="1"/>
  <c r="E1982" i="1" a="1"/>
  <c r="E1983" i="1" a="1"/>
  <c r="E1984" i="1" a="1"/>
  <c r="E1985" i="1" a="1"/>
  <c r="E1986" i="1" a="1"/>
  <c r="E1987" i="1" a="1"/>
  <c r="E1988" i="1" a="1"/>
  <c r="E1989" i="1" a="1"/>
  <c r="E1990" i="1" a="1"/>
  <c r="E1991" i="1" a="1"/>
  <c r="E1992" i="1" a="1"/>
  <c r="E1993" i="1" a="1"/>
  <c r="E1994" i="1" a="1"/>
  <c r="E1995" i="1" a="1"/>
  <c r="E1996" i="1" a="1"/>
  <c r="E1997" i="1" a="1"/>
  <c r="E1998" i="1" a="1"/>
  <c r="E1999" i="1" a="1"/>
  <c r="E2000" i="1" a="1"/>
  <c r="E1" i="9"/>
  <c r="F1" i="9" s="1"/>
  <c r="I1" i="8"/>
  <c r="K1" i="4"/>
  <c r="L1" i="9"/>
  <c r="A3" i="9"/>
  <c r="C19" i="1" l="1" a="1"/>
  <c r="C26" i="1" a="1"/>
  <c r="C33" i="1" a="1"/>
  <c r="C37" i="1" a="1"/>
  <c r="C42" i="1" a="1"/>
  <c r="C43" i="1" a="1"/>
  <c r="C45" i="1" a="1"/>
  <c r="C46" i="1" a="1"/>
  <c r="C47" i="1" a="1"/>
  <c r="C50" i="1" a="1"/>
  <c r="C51" i="1" a="1"/>
  <c r="C52" i="1" a="1"/>
  <c r="C53" i="1" a="1"/>
  <c r="C54" i="1" a="1"/>
  <c r="C55" i="1" a="1"/>
  <c r="C56" i="1" a="1"/>
  <c r="C57" i="1" a="1"/>
  <c r="C58" i="1" a="1"/>
  <c r="C59" i="1" a="1"/>
  <c r="C60" i="1" a="1"/>
  <c r="C61" i="1" a="1"/>
  <c r="C63" i="1" a="1"/>
  <c r="C64" i="1" a="1"/>
  <c r="C65" i="1" a="1"/>
  <c r="C66" i="1" a="1"/>
  <c r="C67" i="1" a="1"/>
  <c r="C68" i="1" a="1"/>
  <c r="C69" i="1" a="1"/>
  <c r="C70" i="1" a="1"/>
  <c r="C71" i="1" a="1"/>
  <c r="C72" i="1" a="1"/>
  <c r="C73" i="1" a="1"/>
  <c r="C74" i="1" a="1"/>
  <c r="C75" i="1" a="1"/>
  <c r="C76" i="1" a="1"/>
  <c r="C77" i="1" a="1"/>
  <c r="C79" i="1" a="1"/>
  <c r="C80" i="1" a="1"/>
  <c r="C81" i="1" a="1"/>
  <c r="C82" i="1" a="1"/>
  <c r="C83" i="1" a="1"/>
  <c r="C84" i="1" a="1"/>
  <c r="C86" i="1" a="1"/>
  <c r="C87" i="1" a="1"/>
  <c r="C88" i="1" a="1"/>
  <c r="C89" i="1" a="1"/>
  <c r="C90" i="1" a="1"/>
  <c r="C91" i="1" a="1"/>
  <c r="C92" i="1" a="1"/>
  <c r="C93" i="1" a="1"/>
  <c r="C94" i="1" a="1"/>
  <c r="C95" i="1" a="1"/>
  <c r="C96" i="1" a="1"/>
  <c r="C97" i="1" a="1"/>
  <c r="C98" i="1" a="1"/>
  <c r="C99" i="1" a="1"/>
  <c r="C100" i="1" a="1"/>
  <c r="C101" i="1" a="1"/>
  <c r="C102" i="1" a="1"/>
  <c r="C103" i="1" a="1"/>
  <c r="C104" i="1" a="1"/>
  <c r="C105" i="1" a="1"/>
  <c r="C106" i="1" a="1"/>
  <c r="C107" i="1" a="1"/>
  <c r="C108" i="1" a="1"/>
  <c r="C109" i="1" a="1"/>
  <c r="C110" i="1" a="1"/>
  <c r="C111" i="1" a="1"/>
  <c r="C112" i="1" a="1"/>
  <c r="C113" i="1" a="1"/>
  <c r="C114" i="1" a="1"/>
  <c r="C115" i="1" a="1"/>
  <c r="C116" i="1" a="1"/>
  <c r="C117" i="1" a="1"/>
  <c r="C118" i="1" a="1"/>
  <c r="C119" i="1" a="1"/>
  <c r="C120" i="1" a="1"/>
  <c r="C121" i="1" a="1"/>
  <c r="C122" i="1" a="1"/>
  <c r="C123" i="1" a="1"/>
  <c r="C124" i="1" a="1"/>
  <c r="C125" i="1" a="1"/>
  <c r="C126" i="1" a="1"/>
  <c r="C127" i="1" a="1"/>
  <c r="C128" i="1" a="1"/>
  <c r="C129" i="1" a="1"/>
  <c r="C130" i="1" a="1"/>
  <c r="C131" i="1" a="1"/>
  <c r="C132" i="1" a="1"/>
  <c r="C133" i="1" a="1"/>
  <c r="C134" i="1" a="1"/>
  <c r="C135" i="1" a="1"/>
  <c r="C136" i="1" a="1"/>
  <c r="C137" i="1" a="1"/>
  <c r="C138" i="1" a="1"/>
  <c r="C139" i="1" a="1"/>
  <c r="C140" i="1" a="1"/>
  <c r="C141" i="1" a="1"/>
  <c r="C142" i="1" a="1"/>
  <c r="C143" i="1" a="1"/>
  <c r="C144" i="1" a="1"/>
  <c r="C145" i="1" a="1"/>
  <c r="C146" i="1" a="1"/>
  <c r="C147" i="1" a="1"/>
  <c r="C148" i="1" a="1"/>
  <c r="C149" i="1" a="1"/>
  <c r="C150" i="1" a="1"/>
  <c r="C151" i="1" a="1"/>
  <c r="C152" i="1" a="1"/>
  <c r="C154" i="1" a="1"/>
  <c r="C155" i="1" a="1"/>
  <c r="C156" i="1" a="1"/>
  <c r="C157" i="1" a="1"/>
  <c r="C158" i="1" a="1"/>
  <c r="C159" i="1" a="1"/>
  <c r="C160" i="1" a="1"/>
  <c r="C161" i="1" a="1"/>
  <c r="C162" i="1" a="1"/>
  <c r="C163" i="1" a="1"/>
  <c r="C164" i="1" a="1"/>
  <c r="C165" i="1" a="1"/>
  <c r="C167" i="1" a="1"/>
  <c r="C168" i="1" a="1"/>
  <c r="C169" i="1" a="1"/>
  <c r="C170" i="1" a="1"/>
  <c r="C171" i="1" a="1"/>
  <c r="C172" i="1" a="1"/>
  <c r="C173" i="1" a="1"/>
  <c r="C174" i="1" a="1"/>
  <c r="C175" i="1" a="1"/>
  <c r="C176" i="1" a="1"/>
  <c r="C177" i="1" a="1"/>
  <c r="C178" i="1" a="1"/>
  <c r="C179" i="1" a="1"/>
  <c r="C180" i="1" a="1"/>
  <c r="C181" i="1" a="1"/>
  <c r="C183" i="1" a="1"/>
  <c r="C184" i="1" a="1"/>
  <c r="C185" i="1" a="1"/>
  <c r="C186" i="1" a="1"/>
  <c r="C187" i="1" a="1"/>
  <c r="C188" i="1" a="1"/>
  <c r="C189" i="1" a="1"/>
  <c r="C190" i="1" a="1"/>
  <c r="C191" i="1" a="1"/>
  <c r="C192" i="1" a="1"/>
  <c r="C193" i="1" a="1"/>
  <c r="C194" i="1" a="1"/>
  <c r="C195" i="1" a="1"/>
  <c r="C196" i="1" a="1"/>
  <c r="C197" i="1" a="1"/>
  <c r="C199" i="1" a="1"/>
  <c r="C200" i="1" a="1"/>
  <c r="C201" i="1" a="1"/>
  <c r="C202" i="1" a="1"/>
  <c r="C203" i="1" a="1"/>
  <c r="C204" i="1" a="1"/>
  <c r="C205" i="1" a="1"/>
  <c r="C206" i="1" a="1"/>
  <c r="C207" i="1" a="1"/>
  <c r="C208" i="1" a="1"/>
  <c r="C209" i="1" a="1"/>
  <c r="B209" i="1" a="1"/>
  <c r="C210" i="1" a="1"/>
  <c r="C211" i="1" a="1"/>
  <c r="B211" i="1" a="1"/>
  <c r="C212" i="1" a="1"/>
  <c r="C213" i="1" a="1"/>
  <c r="B213" i="1" a="1"/>
  <c r="C215" i="1" a="1"/>
  <c r="B215" i="1" a="1"/>
  <c r="C216" i="1" a="1"/>
  <c r="C217" i="1" a="1"/>
  <c r="B217" i="1" a="1"/>
  <c r="C218" i="1" a="1"/>
  <c r="C219" i="1" a="1"/>
  <c r="B219" i="1" a="1"/>
  <c r="C220" i="1" a="1"/>
  <c r="C221" i="1" a="1"/>
  <c r="B221" i="1" a="1"/>
  <c r="C222" i="1" a="1"/>
  <c r="C223" i="1" a="1"/>
  <c r="B223" i="1" a="1"/>
  <c r="C224" i="1" a="1"/>
  <c r="C225" i="1" a="1"/>
  <c r="B225" i="1" a="1"/>
  <c r="C226" i="1" a="1"/>
  <c r="C227" i="1" a="1"/>
  <c r="B227" i="1" a="1"/>
  <c r="C228" i="1" a="1"/>
  <c r="C229" i="1" a="1"/>
  <c r="B229" i="1" a="1"/>
  <c r="C231" i="1" a="1"/>
  <c r="B231" i="1" a="1"/>
  <c r="C232" i="1" a="1"/>
  <c r="C233" i="1" a="1"/>
  <c r="C234" i="1" a="1"/>
  <c r="C235" i="1" a="1"/>
  <c r="C236" i="1" a="1"/>
  <c r="C237" i="1" a="1"/>
  <c r="C238" i="1" a="1"/>
  <c r="C239" i="1" a="1"/>
  <c r="C240" i="1" a="1"/>
  <c r="C241" i="1" a="1"/>
  <c r="C242" i="1" a="1"/>
  <c r="C243" i="1" a="1"/>
  <c r="C244" i="1" a="1"/>
  <c r="C245" i="1" a="1"/>
  <c r="C247" i="1" a="1"/>
  <c r="C248" i="1" a="1"/>
  <c r="C249" i="1" a="1"/>
  <c r="C250" i="1" a="1"/>
  <c r="C251" i="1" a="1"/>
  <c r="C252" i="1" a="1"/>
  <c r="C253" i="1" a="1"/>
  <c r="C254" i="1" a="1"/>
  <c r="C255" i="1" a="1"/>
  <c r="C256" i="1" a="1"/>
  <c r="C257" i="1" a="1"/>
  <c r="C258" i="1" a="1"/>
  <c r="C259" i="1" a="1"/>
  <c r="C260" i="1" a="1"/>
  <c r="C261" i="1" a="1"/>
  <c r="C263" i="1" a="1"/>
  <c r="C264" i="1" a="1"/>
  <c r="C265" i="1" a="1"/>
  <c r="C266" i="1" a="1"/>
  <c r="C267" i="1" a="1"/>
  <c r="C268" i="1" a="1"/>
  <c r="C269" i="1" a="1"/>
  <c r="C270" i="1" a="1"/>
  <c r="C271" i="1" a="1"/>
  <c r="C272" i="1" a="1"/>
  <c r="C273" i="1" a="1"/>
  <c r="C274" i="1" a="1"/>
  <c r="C275" i="1" a="1"/>
  <c r="C276" i="1" a="1"/>
  <c r="C277" i="1" a="1"/>
  <c r="C279" i="1" a="1"/>
  <c r="C280" i="1" a="1"/>
  <c r="C281" i="1" a="1"/>
  <c r="C282" i="1" a="1"/>
  <c r="C283" i="1" a="1"/>
  <c r="C284" i="1" a="1"/>
  <c r="C285" i="1" a="1"/>
  <c r="C286" i="1" a="1"/>
  <c r="C287" i="1" a="1"/>
  <c r="C288" i="1" a="1"/>
  <c r="C289" i="1" a="1"/>
  <c r="C290" i="1" a="1"/>
  <c r="C291" i="1" a="1"/>
  <c r="C292" i="1" a="1"/>
  <c r="C293" i="1" a="1"/>
  <c r="C294" i="1" a="1"/>
  <c r="C295" i="1" a="1"/>
  <c r="C296" i="1" a="1"/>
  <c r="C297" i="1" a="1"/>
  <c r="C298" i="1" a="1"/>
  <c r="C299" i="1" a="1"/>
  <c r="C300" i="1" a="1"/>
  <c r="C301" i="1" a="1"/>
  <c r="C302" i="1" a="1"/>
  <c r="C303" i="1" a="1"/>
  <c r="C304" i="1" a="1"/>
  <c r="C305" i="1" a="1"/>
  <c r="C306" i="1" a="1"/>
  <c r="C307" i="1" a="1"/>
  <c r="C308" i="1" a="1"/>
  <c r="C310" i="1" a="1"/>
  <c r="C311" i="1" a="1"/>
  <c r="C312" i="1" a="1"/>
  <c r="C313" i="1" a="1"/>
  <c r="C314" i="1" a="1"/>
  <c r="C315" i="1" a="1"/>
  <c r="C317" i="1" a="1"/>
  <c r="C318" i="1" a="1"/>
  <c r="C319" i="1" a="1"/>
  <c r="C320" i="1" a="1"/>
  <c r="C321" i="1" a="1"/>
  <c r="C322" i="1" a="1"/>
  <c r="C323" i="1" a="1"/>
  <c r="C324" i="1" a="1"/>
  <c r="C325" i="1" a="1"/>
  <c r="C326" i="1" a="1"/>
  <c r="C327" i="1" a="1"/>
  <c r="C328" i="1" a="1"/>
  <c r="C329" i="1" a="1"/>
  <c r="C330" i="1" a="1"/>
  <c r="C331" i="1" a="1"/>
  <c r="C332" i="1" a="1"/>
  <c r="C333" i="1" a="1"/>
  <c r="C334" i="1" a="1"/>
  <c r="C335" i="1" a="1"/>
  <c r="C336" i="1" a="1"/>
  <c r="C337" i="1" a="1"/>
  <c r="C338" i="1" a="1"/>
  <c r="C339" i="1" a="1"/>
  <c r="C340" i="1" a="1"/>
  <c r="C341" i="1" a="1"/>
  <c r="C342" i="1" a="1"/>
  <c r="C343" i="1" a="1"/>
  <c r="C344" i="1" a="1"/>
  <c r="C345" i="1" a="1"/>
  <c r="C346" i="1" a="1"/>
  <c r="C347" i="1" a="1"/>
  <c r="C348" i="1" a="1"/>
  <c r="C349" i="1" a="1"/>
  <c r="C350" i="1" a="1"/>
  <c r="C351" i="1" a="1"/>
  <c r="C352" i="1" a="1"/>
  <c r="C353" i="1" a="1"/>
  <c r="C354" i="1" a="1"/>
  <c r="C355" i="1" a="1"/>
  <c r="C356" i="1" a="1"/>
  <c r="C357" i="1" a="1"/>
  <c r="C358" i="1" a="1"/>
  <c r="C359" i="1" a="1"/>
  <c r="C360" i="1" a="1"/>
  <c r="C362" i="1" a="1"/>
  <c r="C363" i="1" a="1"/>
  <c r="C364" i="1" a="1"/>
  <c r="C365" i="1" a="1"/>
  <c r="C366" i="1" a="1"/>
  <c r="C367" i="1" a="1"/>
  <c r="C368" i="1" a="1"/>
  <c r="C369" i="1" a="1"/>
  <c r="C370" i="1" a="1"/>
  <c r="C371" i="1" a="1"/>
  <c r="C372" i="1" a="1"/>
  <c r="C373" i="1" a="1"/>
  <c r="C374" i="1" a="1"/>
  <c r="C375" i="1" a="1"/>
  <c r="C376" i="1" a="1"/>
  <c r="C378" i="1" a="1"/>
  <c r="C379" i="1" a="1"/>
  <c r="C380" i="1" a="1"/>
  <c r="C381" i="1" a="1"/>
  <c r="C382" i="1" a="1"/>
  <c r="C383" i="1" a="1"/>
  <c r="C384" i="1" a="1"/>
  <c r="C385" i="1" a="1"/>
  <c r="C386" i="1" a="1"/>
  <c r="C387" i="1" a="1"/>
  <c r="C388" i="1" a="1"/>
  <c r="C389" i="1" a="1"/>
  <c r="C390" i="1" a="1"/>
  <c r="C391" i="1" a="1"/>
  <c r="C392" i="1" a="1"/>
  <c r="C394" i="1" a="1"/>
  <c r="C395" i="1" a="1"/>
  <c r="C396" i="1" a="1"/>
  <c r="C397" i="1" a="1"/>
  <c r="C398" i="1" a="1"/>
  <c r="C399" i="1" a="1"/>
  <c r="C400" i="1" a="1"/>
  <c r="C401" i="1" a="1"/>
  <c r="C402" i="1" a="1"/>
  <c r="C403" i="1" a="1"/>
  <c r="C404" i="1" a="1"/>
  <c r="C405" i="1" a="1"/>
  <c r="C406" i="1" a="1"/>
  <c r="C407" i="1" a="1"/>
  <c r="C408" i="1" a="1"/>
  <c r="C410" i="1" a="1"/>
  <c r="C411" i="1" a="1"/>
  <c r="C412" i="1" a="1"/>
  <c r="C413" i="1" a="1"/>
  <c r="C414" i="1" a="1"/>
  <c r="C415" i="1" a="1"/>
  <c r="C416" i="1" a="1"/>
  <c r="C417" i="1" a="1"/>
  <c r="C418" i="1" a="1"/>
  <c r="C419" i="1" a="1"/>
  <c r="C420" i="1" a="1"/>
  <c r="C421" i="1" a="1"/>
  <c r="C422" i="1" a="1"/>
  <c r="C423" i="1" a="1"/>
  <c r="C424" i="1" a="1"/>
  <c r="C426" i="1" a="1"/>
  <c r="C427" i="1" a="1"/>
  <c r="C428" i="1" a="1"/>
  <c r="C429" i="1" a="1"/>
  <c r="C430" i="1" a="1"/>
  <c r="C431" i="1" a="1"/>
  <c r="C432" i="1" a="1"/>
  <c r="C433" i="1" a="1"/>
  <c r="C434" i="1" a="1"/>
  <c r="C435" i="1" a="1"/>
  <c r="C436" i="1" a="1"/>
  <c r="C437" i="1" a="1"/>
  <c r="C438" i="1" a="1"/>
  <c r="C439" i="1" a="1"/>
  <c r="C440" i="1" a="1"/>
  <c r="C442" i="1" a="1"/>
  <c r="C443" i="1" a="1"/>
  <c r="C444" i="1" a="1"/>
  <c r="C445" i="1" a="1"/>
  <c r="C446" i="1" a="1"/>
  <c r="C447" i="1" a="1"/>
  <c r="C448" i="1" a="1"/>
  <c r="C449" i="1" a="1"/>
  <c r="C450" i="1" a="1"/>
  <c r="C451" i="1" a="1"/>
  <c r="C452" i="1" a="1"/>
  <c r="C453" i="1" a="1"/>
  <c r="C454" i="1" a="1"/>
  <c r="C455" i="1" a="1"/>
  <c r="C456" i="1" a="1"/>
  <c r="C458" i="1" a="1"/>
  <c r="C459" i="1" a="1"/>
  <c r="C460" i="1" a="1"/>
  <c r="C461" i="1" a="1"/>
  <c r="C462" i="1" a="1"/>
  <c r="C463" i="1" a="1"/>
  <c r="C464" i="1" a="1"/>
  <c r="C465" i="1" a="1"/>
  <c r="C466" i="1" a="1"/>
  <c r="C467" i="1" a="1"/>
  <c r="C468" i="1" a="1"/>
  <c r="C469" i="1" a="1"/>
  <c r="C470" i="1" a="1"/>
  <c r="C471" i="1" a="1"/>
  <c r="C472" i="1" a="1"/>
  <c r="C474" i="1" a="1"/>
  <c r="C475" i="1" a="1"/>
  <c r="C476" i="1" a="1"/>
  <c r="C477" i="1" a="1"/>
  <c r="C478" i="1" a="1"/>
  <c r="C479" i="1" a="1"/>
  <c r="C480" i="1" a="1"/>
  <c r="C481" i="1" a="1"/>
  <c r="C482" i="1" a="1"/>
  <c r="C483" i="1" a="1"/>
  <c r="C484" i="1" a="1"/>
  <c r="C485" i="1" a="1"/>
  <c r="C486" i="1" a="1"/>
  <c r="C487" i="1" a="1"/>
  <c r="C488" i="1" a="1"/>
  <c r="C490" i="1" a="1"/>
  <c r="C491" i="1" a="1"/>
  <c r="C492" i="1" a="1"/>
  <c r="C493" i="1" a="1"/>
  <c r="C494" i="1" a="1"/>
  <c r="C495" i="1" a="1"/>
  <c r="C496" i="1" a="1"/>
  <c r="C497" i="1" a="1"/>
  <c r="C498" i="1" a="1"/>
  <c r="C499" i="1" a="1"/>
  <c r="C500" i="1" a="1"/>
  <c r="C501" i="1" a="1"/>
  <c r="C502" i="1" a="1"/>
  <c r="C503" i="1" a="1"/>
  <c r="C504" i="1" a="1"/>
  <c r="C506" i="1" a="1"/>
  <c r="C507" i="1" a="1"/>
  <c r="C508" i="1" a="1"/>
  <c r="C509" i="1" a="1"/>
  <c r="C510" i="1" a="1"/>
  <c r="C511" i="1" a="1"/>
  <c r="C512" i="1" a="1"/>
  <c r="C513" i="1" a="1"/>
  <c r="C514" i="1" a="1"/>
  <c r="C515" i="1" a="1"/>
  <c r="C516" i="1" a="1"/>
  <c r="C517" i="1" a="1"/>
  <c r="C518" i="1" a="1"/>
  <c r="C519" i="1" a="1"/>
  <c r="C520" i="1" a="1"/>
  <c r="C522" i="1" a="1"/>
  <c r="C523" i="1" a="1"/>
  <c r="C524" i="1" a="1"/>
  <c r="C525" i="1" a="1"/>
  <c r="C526" i="1" a="1"/>
  <c r="C527" i="1" a="1"/>
  <c r="C528" i="1" a="1"/>
  <c r="C529" i="1" a="1"/>
  <c r="C530" i="1" a="1"/>
  <c r="C531" i="1" a="1"/>
  <c r="C532" i="1" a="1"/>
  <c r="C533" i="1" a="1"/>
  <c r="C534" i="1" a="1"/>
  <c r="C535" i="1" a="1"/>
  <c r="C536" i="1" a="1"/>
  <c r="C538" i="1" a="1"/>
  <c r="C539" i="1" a="1"/>
  <c r="C540" i="1" a="1"/>
  <c r="C541" i="1" a="1"/>
  <c r="C542" i="1" a="1"/>
  <c r="C543" i="1" a="1"/>
  <c r="C544" i="1" a="1"/>
  <c r="C545" i="1" a="1"/>
  <c r="C546" i="1" a="1"/>
  <c r="C547" i="1" a="1"/>
  <c r="C548" i="1" a="1"/>
  <c r="C549" i="1" a="1"/>
  <c r="C550" i="1" a="1"/>
  <c r="C551" i="1" a="1"/>
  <c r="C552" i="1" a="1"/>
  <c r="C554" i="1" a="1"/>
  <c r="C555" i="1" a="1"/>
  <c r="C556" i="1" a="1"/>
  <c r="C557" i="1" a="1"/>
  <c r="C558" i="1" a="1"/>
  <c r="C559" i="1" a="1"/>
  <c r="C560" i="1" a="1"/>
  <c r="C561" i="1" a="1"/>
  <c r="C562" i="1" a="1"/>
  <c r="C563" i="1" a="1"/>
  <c r="C564" i="1" a="1"/>
  <c r="C565" i="1" a="1"/>
  <c r="C566" i="1" a="1"/>
  <c r="C567" i="1" a="1"/>
  <c r="C568" i="1" a="1"/>
  <c r="C570" i="1" a="1"/>
  <c r="C571" i="1" a="1"/>
  <c r="C572" i="1" a="1"/>
  <c r="C573" i="1" a="1"/>
  <c r="C574" i="1" a="1"/>
  <c r="C575" i="1" a="1"/>
  <c r="C576" i="1" a="1"/>
  <c r="C577" i="1" a="1"/>
  <c r="C578" i="1" a="1"/>
  <c r="C579" i="1" a="1"/>
  <c r="C580" i="1" a="1"/>
  <c r="C581" i="1" a="1"/>
  <c r="C582" i="1" a="1"/>
  <c r="C583" i="1" a="1"/>
  <c r="C584" i="1" a="1"/>
  <c r="C586" i="1" a="1"/>
  <c r="C587" i="1" a="1"/>
  <c r="C588" i="1" a="1"/>
  <c r="C589" i="1" a="1"/>
  <c r="C590" i="1" a="1"/>
  <c r="C591" i="1" a="1"/>
  <c r="C592" i="1" a="1"/>
  <c r="C593" i="1" a="1"/>
  <c r="C594" i="1" a="1"/>
  <c r="C595" i="1" a="1"/>
  <c r="C596" i="1" a="1"/>
  <c r="C597" i="1" a="1"/>
  <c r="C598" i="1" a="1"/>
  <c r="C599" i="1" a="1"/>
  <c r="C600" i="1" a="1"/>
  <c r="C601" i="1" a="1"/>
  <c r="C602" i="1" a="1"/>
  <c r="C603" i="1" a="1"/>
  <c r="C604" i="1" a="1"/>
  <c r="C605" i="1" a="1"/>
  <c r="C606" i="1" a="1"/>
  <c r="C607" i="1" a="1"/>
  <c r="C608" i="1" a="1"/>
  <c r="C609" i="1" a="1"/>
  <c r="C610" i="1" a="1"/>
  <c r="C611" i="1" a="1"/>
  <c r="C612" i="1" a="1"/>
  <c r="C613" i="1" a="1"/>
  <c r="C614" i="1" a="1"/>
  <c r="C615" i="1" a="1"/>
  <c r="C616" i="1" a="1"/>
  <c r="C618" i="1" a="1"/>
  <c r="C619" i="1" a="1"/>
  <c r="C620" i="1" a="1"/>
  <c r="C621" i="1" a="1"/>
  <c r="C622" i="1" a="1"/>
  <c r="C623" i="1" a="1"/>
  <c r="C624" i="1" a="1"/>
  <c r="C625" i="1" a="1"/>
  <c r="C626" i="1" a="1"/>
  <c r="C627" i="1" a="1"/>
  <c r="C628" i="1" a="1"/>
  <c r="C629" i="1" a="1"/>
  <c r="C630" i="1" a="1"/>
  <c r="C632" i="1" a="1"/>
  <c r="C633" i="1" a="1"/>
  <c r="C634" i="1" a="1"/>
  <c r="C635" i="1" a="1"/>
  <c r="C636" i="1" a="1"/>
  <c r="C637" i="1" a="1"/>
  <c r="C638" i="1" a="1"/>
  <c r="C639" i="1" a="1"/>
  <c r="C640" i="1" a="1"/>
  <c r="C641" i="1" a="1"/>
  <c r="C642" i="1" a="1"/>
  <c r="C643" i="1" a="1"/>
  <c r="C644" i="1" a="1"/>
  <c r="C645" i="1" a="1"/>
  <c r="C646" i="1" a="1"/>
  <c r="C648" i="1" a="1"/>
  <c r="C649" i="1" a="1"/>
  <c r="C650" i="1" a="1"/>
  <c r="C651" i="1" a="1"/>
  <c r="C652" i="1" a="1"/>
  <c r="C653" i="1" a="1"/>
  <c r="C654" i="1" a="1"/>
  <c r="C655" i="1" a="1"/>
  <c r="C656" i="1" a="1"/>
  <c r="C657" i="1" a="1"/>
  <c r="C658" i="1" a="1"/>
  <c r="C659" i="1" a="1"/>
  <c r="C660" i="1" a="1"/>
  <c r="C661" i="1" a="1"/>
  <c r="C662" i="1" a="1"/>
  <c r="C663" i="1" a="1"/>
  <c r="C664" i="1" a="1"/>
  <c r="C665" i="1" a="1"/>
  <c r="C666" i="1" a="1"/>
  <c r="C667" i="1" a="1"/>
  <c r="C668" i="1" a="1"/>
  <c r="C669" i="1" a="1"/>
  <c r="C670" i="1" a="1"/>
  <c r="C671" i="1" a="1"/>
  <c r="C672" i="1" a="1"/>
  <c r="C673" i="1" a="1"/>
  <c r="C674" i="1" a="1"/>
  <c r="C675" i="1" a="1"/>
  <c r="C676" i="1" a="1"/>
  <c r="C677" i="1" a="1"/>
  <c r="C678" i="1" a="1"/>
  <c r="C679" i="1" a="1"/>
  <c r="C680" i="1" a="1"/>
  <c r="C681" i="1" a="1"/>
  <c r="C682" i="1" a="1"/>
  <c r="C683" i="1" a="1"/>
  <c r="C684" i="1" a="1"/>
  <c r="C685" i="1" a="1"/>
  <c r="C686" i="1" a="1"/>
  <c r="C687" i="1" a="1"/>
  <c r="C688" i="1" a="1"/>
  <c r="C689" i="1" a="1"/>
  <c r="C690" i="1" a="1"/>
  <c r="C691" i="1" a="1"/>
  <c r="C692" i="1" a="1"/>
  <c r="C693" i="1" a="1"/>
  <c r="C694" i="1" a="1"/>
  <c r="C695" i="1" a="1"/>
  <c r="C696" i="1" a="1"/>
  <c r="C697" i="1" a="1"/>
  <c r="C698" i="1" a="1"/>
  <c r="C699" i="1" a="1"/>
  <c r="C700" i="1" a="1"/>
  <c r="C701" i="1" a="1"/>
  <c r="C702" i="1" a="1"/>
  <c r="C703" i="1" a="1"/>
  <c r="C704" i="1" a="1"/>
  <c r="C705" i="1" a="1"/>
  <c r="C706" i="1" a="1"/>
  <c r="C707" i="1" a="1"/>
  <c r="C708" i="1" a="1"/>
  <c r="C709" i="1" a="1"/>
  <c r="C710" i="1" a="1"/>
  <c r="C711" i="1" a="1"/>
  <c r="C712" i="1" a="1"/>
  <c r="C713" i="1" a="1"/>
  <c r="C714" i="1" a="1"/>
  <c r="C715" i="1" a="1"/>
  <c r="C716" i="1" a="1"/>
  <c r="C717" i="1" a="1"/>
  <c r="C719" i="1" a="1"/>
  <c r="C720" i="1" a="1"/>
  <c r="C721" i="1" a="1"/>
  <c r="C722" i="1" a="1"/>
  <c r="C723" i="1" a="1"/>
  <c r="C724" i="1" a="1"/>
  <c r="C725" i="1" a="1"/>
  <c r="C726" i="1" a="1"/>
  <c r="C727" i="1" a="1"/>
  <c r="C728" i="1" a="1"/>
  <c r="C729" i="1" a="1"/>
  <c r="C730" i="1" a="1"/>
  <c r="C731" i="1" a="1"/>
  <c r="C732" i="1" a="1"/>
  <c r="C733" i="1" a="1"/>
  <c r="C735" i="1" a="1"/>
  <c r="C736" i="1" a="1"/>
  <c r="C737" i="1" a="1"/>
  <c r="C738" i="1" a="1"/>
  <c r="C739" i="1" a="1"/>
  <c r="C740" i="1" a="1"/>
  <c r="C741" i="1" a="1"/>
  <c r="C742" i="1" a="1"/>
  <c r="C743" i="1" a="1"/>
  <c r="C744" i="1" a="1"/>
  <c r="C745" i="1" a="1"/>
  <c r="C746" i="1" a="1"/>
  <c r="C747" i="1" a="1"/>
  <c r="C748" i="1" a="1"/>
  <c r="C749" i="1" a="1"/>
  <c r="C751" i="1" a="1"/>
  <c r="C752" i="1" a="1"/>
  <c r="C753" i="1" a="1"/>
  <c r="C754" i="1" a="1"/>
  <c r="C755" i="1" a="1"/>
  <c r="C756" i="1" a="1"/>
  <c r="C757" i="1" a="1"/>
  <c r="C758" i="1" a="1"/>
  <c r="C759" i="1" a="1"/>
  <c r="C760" i="1" a="1"/>
  <c r="C761" i="1" a="1"/>
  <c r="C762" i="1" a="1"/>
  <c r="C763" i="1" a="1"/>
  <c r="C764" i="1" a="1"/>
  <c r="C765" i="1" a="1"/>
  <c r="C767" i="1" a="1"/>
  <c r="C768" i="1" a="1"/>
  <c r="C769" i="1" a="1"/>
  <c r="C770" i="1" a="1"/>
  <c r="C771" i="1" a="1"/>
  <c r="C772" i="1" a="1"/>
  <c r="C773" i="1" a="1"/>
  <c r="C774" i="1" a="1"/>
  <c r="C775" i="1" a="1"/>
  <c r="C776" i="1" a="1"/>
  <c r="C777" i="1" a="1"/>
  <c r="C778" i="1" a="1"/>
  <c r="C779" i="1" a="1"/>
  <c r="C780" i="1" a="1"/>
  <c r="C781" i="1" a="1"/>
  <c r="C782" i="1" a="1"/>
  <c r="C783" i="1" a="1"/>
  <c r="C785" i="1" a="1"/>
  <c r="C786" i="1" a="1"/>
  <c r="C787" i="1" a="1"/>
  <c r="C788" i="1" a="1"/>
  <c r="C789" i="1" a="1"/>
  <c r="C790" i="1" a="1"/>
  <c r="C791" i="1" a="1"/>
  <c r="C792" i="1" a="1"/>
  <c r="C793" i="1" a="1"/>
  <c r="C794" i="1" a="1"/>
  <c r="C795" i="1" a="1"/>
  <c r="C796" i="1" a="1"/>
  <c r="C797" i="1" a="1"/>
  <c r="C798" i="1" a="1"/>
  <c r="C799" i="1" a="1"/>
  <c r="C801" i="1" a="1"/>
  <c r="C802" i="1" a="1"/>
  <c r="C803" i="1" a="1"/>
  <c r="C804" i="1" a="1"/>
  <c r="C805" i="1" a="1"/>
  <c r="C806" i="1" a="1"/>
  <c r="C807" i="1" a="1"/>
  <c r="C808" i="1" a="1"/>
  <c r="C809" i="1" a="1"/>
  <c r="C810" i="1" a="1"/>
  <c r="C811" i="1" a="1"/>
  <c r="C812" i="1" a="1"/>
  <c r="C813" i="1" a="1"/>
  <c r="C814" i="1" a="1"/>
  <c r="C815" i="1" a="1"/>
  <c r="C817" i="1" a="1"/>
  <c r="C818" i="1" a="1"/>
  <c r="C819" i="1" a="1"/>
  <c r="C820" i="1" a="1"/>
  <c r="C821" i="1" a="1"/>
  <c r="C822" i="1" a="1"/>
  <c r="C823" i="1" a="1"/>
  <c r="C824" i="1" a="1"/>
  <c r="C825" i="1" a="1"/>
  <c r="C826" i="1" a="1"/>
  <c r="C827" i="1" a="1"/>
  <c r="C828" i="1" a="1"/>
  <c r="C829" i="1" a="1"/>
  <c r="C830" i="1" a="1"/>
  <c r="C831" i="1" a="1"/>
  <c r="C833" i="1" a="1"/>
  <c r="C834" i="1" a="1"/>
  <c r="C835" i="1" a="1"/>
  <c r="C836" i="1" a="1"/>
  <c r="C837" i="1" a="1"/>
  <c r="C838" i="1" a="1"/>
  <c r="C839" i="1" a="1"/>
  <c r="C840" i="1" a="1"/>
  <c r="C841" i="1" a="1"/>
  <c r="C842" i="1" a="1"/>
  <c r="C843" i="1" a="1"/>
  <c r="C844" i="1" a="1"/>
  <c r="C845" i="1" a="1"/>
  <c r="C846" i="1" a="1"/>
  <c r="C847" i="1" a="1"/>
  <c r="C849" i="1" a="1"/>
  <c r="C850" i="1" a="1"/>
  <c r="C851" i="1" a="1"/>
  <c r="C853" i="1" a="1"/>
  <c r="C854" i="1" a="1"/>
  <c r="C855" i="1" a="1"/>
  <c r="C856" i="1" a="1"/>
  <c r="C857" i="1" a="1"/>
  <c r="C858" i="1" a="1"/>
  <c r="C859" i="1" a="1"/>
  <c r="C861" i="1" a="1"/>
  <c r="C862" i="1" a="1"/>
  <c r="C863" i="1" a="1"/>
  <c r="C865" i="1" a="1"/>
  <c r="C866" i="1" a="1"/>
  <c r="C867" i="1" a="1"/>
  <c r="C869" i="1" a="1"/>
  <c r="C870" i="1" a="1"/>
  <c r="C871" i="1" a="1"/>
  <c r="C872" i="1" a="1"/>
  <c r="C873" i="1" a="1"/>
  <c r="C874" i="1" a="1"/>
  <c r="C875" i="1" a="1"/>
  <c r="C877" i="1" a="1"/>
  <c r="C878" i="1" a="1"/>
  <c r="C879" i="1" a="1"/>
  <c r="C881" i="1" a="1"/>
  <c r="C882" i="1" a="1"/>
  <c r="C883" i="1" a="1"/>
  <c r="C885" i="1" a="1"/>
  <c r="C886" i="1" a="1"/>
  <c r="C887" i="1" a="1"/>
  <c r="C888" i="1" a="1"/>
  <c r="C889" i="1" a="1"/>
  <c r="C890" i="1" a="1"/>
  <c r="C891" i="1" a="1"/>
  <c r="C893" i="1" a="1"/>
  <c r="C894" i="1" a="1"/>
  <c r="C895" i="1" a="1"/>
  <c r="C897" i="1" a="1"/>
  <c r="C898" i="1" a="1"/>
  <c r="C899" i="1" a="1"/>
  <c r="C901" i="1" a="1"/>
  <c r="C902" i="1" a="1"/>
  <c r="C903" i="1" a="1"/>
  <c r="C904" i="1" a="1"/>
  <c r="C905" i="1" a="1"/>
  <c r="C906" i="1" a="1"/>
  <c r="C907" i="1" a="1"/>
  <c r="C909" i="1" a="1"/>
  <c r="C910" i="1" a="1"/>
  <c r="C911" i="1" a="1"/>
  <c r="C913" i="1" a="1"/>
  <c r="C914" i="1" a="1"/>
  <c r="C915" i="1" a="1"/>
  <c r="C917" i="1" a="1"/>
  <c r="C918" i="1" a="1"/>
  <c r="C919" i="1" a="1"/>
  <c r="C920" i="1" a="1"/>
  <c r="C921" i="1" a="1"/>
  <c r="C922" i="1" a="1"/>
  <c r="C923" i="1" a="1"/>
  <c r="C925" i="1" a="1"/>
  <c r="C926" i="1" a="1"/>
  <c r="C927" i="1" a="1"/>
  <c r="C929" i="1" a="1"/>
  <c r="C930" i="1" a="1"/>
  <c r="C931" i="1" a="1"/>
  <c r="C933" i="1" a="1"/>
  <c r="C934" i="1" a="1"/>
  <c r="C935" i="1" a="1"/>
  <c r="C936" i="1" a="1"/>
  <c r="C937" i="1" a="1"/>
  <c r="C938" i="1" a="1"/>
  <c r="C939" i="1" a="1"/>
  <c r="C941" i="1" a="1"/>
  <c r="C942" i="1" a="1"/>
  <c r="C943" i="1" a="1"/>
  <c r="C945" i="1" a="1"/>
  <c r="C946" i="1" a="1"/>
  <c r="C947" i="1" a="1"/>
  <c r="C949" i="1" a="1"/>
  <c r="C950" i="1" a="1"/>
  <c r="C951" i="1" a="1"/>
  <c r="C952" i="1" a="1"/>
  <c r="C953" i="1" a="1"/>
  <c r="C954" i="1" a="1"/>
  <c r="C955" i="1" a="1"/>
  <c r="C957" i="1" a="1"/>
  <c r="C958" i="1" a="1"/>
  <c r="C959" i="1" a="1"/>
  <c r="C961" i="1" a="1"/>
  <c r="C962" i="1" a="1"/>
  <c r="C963" i="1" a="1"/>
  <c r="C965" i="1" a="1"/>
  <c r="C966" i="1" a="1"/>
  <c r="C967" i="1" a="1"/>
  <c r="C968" i="1" a="1"/>
  <c r="C969" i="1" a="1"/>
  <c r="C970" i="1" a="1"/>
  <c r="C971" i="1" a="1"/>
  <c r="C973" i="1" a="1"/>
  <c r="C974" i="1" a="1"/>
  <c r="C975" i="1" a="1"/>
  <c r="C977" i="1" a="1"/>
  <c r="C978" i="1" a="1"/>
  <c r="C979" i="1" a="1"/>
  <c r="C981" i="1" a="1"/>
  <c r="C982" i="1" a="1"/>
  <c r="C983" i="1" a="1"/>
  <c r="C984" i="1" a="1"/>
  <c r="C985" i="1" a="1"/>
  <c r="C986" i="1" a="1"/>
  <c r="C987" i="1" a="1"/>
  <c r="C989" i="1" a="1"/>
  <c r="C990" i="1" a="1"/>
  <c r="C991" i="1" a="1"/>
  <c r="C993" i="1" a="1"/>
  <c r="C994" i="1" a="1"/>
  <c r="C995" i="1" a="1"/>
  <c r="C997" i="1" a="1"/>
  <c r="C998" i="1" a="1"/>
  <c r="C999" i="1" a="1"/>
  <c r="C1000" i="1" a="1"/>
  <c r="C1001" i="1" a="1"/>
  <c r="C1002" i="1" a="1"/>
  <c r="C1003" i="1" a="1"/>
  <c r="C1005" i="1" a="1"/>
  <c r="C1006" i="1" a="1"/>
  <c r="C1007" i="1" a="1"/>
  <c r="C1009" i="1" a="1"/>
  <c r="C1010" i="1" a="1"/>
  <c r="C1011" i="1" a="1"/>
  <c r="C1013" i="1" a="1"/>
  <c r="C1014" i="1" a="1"/>
  <c r="C1015" i="1" a="1"/>
  <c r="C1016" i="1" a="1"/>
  <c r="C1017" i="1" a="1"/>
  <c r="C1018" i="1" a="1"/>
  <c r="C1019" i="1" a="1"/>
  <c r="C1021" i="1" a="1"/>
  <c r="C1022" i="1" a="1"/>
  <c r="C1023" i="1" a="1"/>
  <c r="C1025" i="1" a="1"/>
  <c r="C1026" i="1" a="1"/>
  <c r="C1027" i="1" a="1"/>
  <c r="C1029" i="1" a="1"/>
  <c r="C1030" i="1" a="1"/>
  <c r="C1031" i="1" a="1"/>
  <c r="C1032" i="1" a="1"/>
  <c r="C1033" i="1" a="1"/>
  <c r="C1034" i="1" a="1"/>
  <c r="C1035" i="1" a="1"/>
  <c r="C1037" i="1" a="1"/>
  <c r="C1038" i="1" a="1"/>
  <c r="C1039" i="1" a="1"/>
  <c r="C1041" i="1" a="1"/>
  <c r="C1042" i="1" a="1"/>
  <c r="C1043" i="1" a="1"/>
  <c r="C1045" i="1" a="1"/>
  <c r="C1046" i="1" a="1"/>
  <c r="C1047" i="1" a="1"/>
  <c r="C1048" i="1" a="1"/>
  <c r="C1049" i="1" a="1"/>
  <c r="C1050" i="1" a="1"/>
  <c r="C1051" i="1" a="1"/>
  <c r="C1053" i="1" a="1"/>
  <c r="C1054" i="1" a="1"/>
  <c r="C1055" i="1" a="1"/>
  <c r="C1057" i="1" a="1"/>
  <c r="C1058" i="1" a="1"/>
  <c r="C1059" i="1" a="1"/>
  <c r="C1061" i="1" a="1"/>
  <c r="C1062" i="1" a="1"/>
  <c r="C1063" i="1" a="1"/>
  <c r="C1064" i="1" a="1"/>
  <c r="C1065" i="1" a="1"/>
  <c r="C1066" i="1" a="1"/>
  <c r="C1067" i="1" a="1"/>
  <c r="C1069" i="1" a="1"/>
  <c r="C1070" i="1" a="1"/>
  <c r="C1071" i="1" a="1"/>
  <c r="C1073" i="1" a="1"/>
  <c r="C1074" i="1" a="1"/>
  <c r="C1075" i="1" a="1"/>
  <c r="C1077" i="1" a="1"/>
  <c r="C1078" i="1" a="1"/>
  <c r="C1079" i="1" a="1"/>
  <c r="C1080" i="1" a="1"/>
  <c r="C1081" i="1" a="1"/>
  <c r="C1082" i="1" a="1"/>
  <c r="C1083" i="1" a="1"/>
  <c r="C1085" i="1" a="1"/>
  <c r="C1086" i="1" a="1"/>
  <c r="C1087" i="1" a="1"/>
  <c r="C1089" i="1" a="1"/>
  <c r="C1090" i="1" a="1"/>
  <c r="C1091" i="1" a="1"/>
  <c r="C1093" i="1" a="1"/>
  <c r="C1094" i="1" a="1"/>
  <c r="C1095" i="1" a="1"/>
  <c r="C1096" i="1" a="1"/>
  <c r="C1097" i="1" a="1"/>
  <c r="C1098" i="1" a="1"/>
  <c r="C1099" i="1" a="1"/>
  <c r="C1101" i="1" a="1"/>
  <c r="C1102" i="1" a="1"/>
  <c r="C1103" i="1" a="1"/>
  <c r="C1105" i="1" a="1"/>
  <c r="C1106" i="1" a="1"/>
  <c r="C1107" i="1" a="1"/>
  <c r="C1109" i="1" a="1"/>
  <c r="C1110" i="1" a="1"/>
  <c r="C1111" i="1" a="1"/>
  <c r="C1112" i="1" a="1"/>
  <c r="C1113" i="1" a="1"/>
  <c r="C1114" i="1" a="1"/>
  <c r="C1115" i="1" a="1"/>
  <c r="C1117" i="1" a="1"/>
  <c r="C1118" i="1" a="1"/>
  <c r="C1119" i="1" a="1"/>
  <c r="C1121" i="1" a="1"/>
  <c r="C1122" i="1" a="1"/>
  <c r="C1123" i="1" a="1"/>
  <c r="C1125" i="1" a="1"/>
  <c r="C1126" i="1" a="1"/>
  <c r="C1127" i="1" a="1"/>
  <c r="C1128" i="1" a="1"/>
  <c r="C1129" i="1" a="1"/>
  <c r="C1130" i="1" a="1"/>
  <c r="C1131" i="1" a="1"/>
  <c r="C1133" i="1" a="1"/>
  <c r="C1134" i="1" a="1"/>
  <c r="C1135" i="1" a="1"/>
  <c r="C1136" i="1" a="1"/>
  <c r="C1137" i="1" a="1"/>
  <c r="C1138" i="1" a="1"/>
  <c r="C1139" i="1" a="1"/>
  <c r="C1141" i="1" a="1"/>
  <c r="C1142" i="1" a="1"/>
  <c r="C1143" i="1" a="1"/>
  <c r="C1144" i="1" a="1"/>
  <c r="C1145" i="1" a="1"/>
  <c r="C1146" i="1" a="1"/>
  <c r="C1147" i="1" a="1"/>
  <c r="C1149" i="1" a="1"/>
  <c r="C1150" i="1" a="1"/>
  <c r="C1151" i="1" a="1"/>
  <c r="C1152" i="1" a="1"/>
  <c r="C1153" i="1" a="1"/>
  <c r="C1154" i="1" a="1"/>
  <c r="C1155" i="1" a="1"/>
  <c r="C1157" i="1" a="1"/>
  <c r="C1158" i="1" a="1"/>
  <c r="C1159" i="1" a="1"/>
  <c r="C1160" i="1" a="1"/>
  <c r="C1161" i="1" a="1"/>
  <c r="C1162" i="1" a="1"/>
  <c r="C1163" i="1" a="1"/>
  <c r="C1165" i="1" a="1"/>
  <c r="C1166" i="1" a="1"/>
  <c r="C1167" i="1" a="1"/>
  <c r="C1168" i="1" a="1"/>
  <c r="C1169" i="1" a="1"/>
  <c r="C1170" i="1" a="1"/>
  <c r="C1171" i="1" a="1"/>
  <c r="C1173" i="1" a="1"/>
  <c r="C1174" i="1" a="1"/>
  <c r="C1175" i="1" a="1"/>
  <c r="C1176" i="1" a="1"/>
  <c r="C1177" i="1" a="1"/>
  <c r="C1178" i="1" a="1"/>
  <c r="C1179" i="1" a="1"/>
  <c r="C1180" i="1" a="1"/>
  <c r="C1181" i="1" a="1"/>
  <c r="C1182" i="1" a="1"/>
  <c r="C1183" i="1" a="1"/>
  <c r="C1184" i="1" a="1"/>
  <c r="C1185" i="1" a="1"/>
  <c r="C1186" i="1" a="1"/>
  <c r="C1187" i="1" a="1"/>
  <c r="C1188" i="1" a="1"/>
  <c r="C1189" i="1" a="1"/>
  <c r="C1190" i="1" a="1"/>
  <c r="C1191" i="1" a="1"/>
  <c r="C1192" i="1" a="1"/>
  <c r="C1193" i="1" a="1"/>
  <c r="C1194" i="1" a="1"/>
  <c r="C1195" i="1" a="1"/>
  <c r="C1196" i="1" a="1"/>
  <c r="C1197" i="1" a="1"/>
  <c r="C1198" i="1" a="1"/>
  <c r="C1199" i="1" a="1"/>
  <c r="C1200" i="1" a="1"/>
  <c r="C1201" i="1" a="1"/>
  <c r="C1202" i="1" a="1"/>
  <c r="C1203" i="1" a="1"/>
  <c r="C1204" i="1" a="1"/>
  <c r="C1205" i="1" a="1"/>
  <c r="C1206" i="1" a="1"/>
  <c r="C1207" i="1" a="1"/>
  <c r="C1208" i="1" a="1"/>
  <c r="C1209" i="1" a="1"/>
  <c r="C1210" i="1" a="1"/>
  <c r="C1211" i="1" a="1"/>
  <c r="C1212" i="1" a="1"/>
  <c r="C1213" i="1" a="1"/>
  <c r="C1214" i="1" a="1"/>
  <c r="C1215" i="1" a="1"/>
  <c r="C1216" i="1" a="1"/>
  <c r="C1217" i="1" a="1"/>
  <c r="C1218" i="1" a="1"/>
  <c r="C1219" i="1" a="1"/>
  <c r="C1220" i="1" a="1"/>
  <c r="C1221" i="1" a="1"/>
  <c r="C1222" i="1" a="1"/>
  <c r="C1223" i="1" a="1"/>
  <c r="C1224" i="1" a="1"/>
  <c r="C1225" i="1" a="1"/>
  <c r="C1226" i="1" a="1"/>
  <c r="C1227" i="1" a="1"/>
  <c r="C1228" i="1" a="1"/>
  <c r="C1229" i="1" a="1"/>
  <c r="C1230" i="1" a="1"/>
  <c r="C1231" i="1" a="1"/>
  <c r="C1232" i="1" a="1"/>
  <c r="C1233" i="1" a="1"/>
  <c r="C1234" i="1" a="1"/>
  <c r="C1235" i="1" a="1"/>
  <c r="C1236" i="1" a="1"/>
  <c r="C1237" i="1" a="1"/>
  <c r="C1238" i="1" a="1"/>
  <c r="C1239" i="1" a="1"/>
  <c r="C1240" i="1" a="1"/>
  <c r="C1241" i="1" a="1"/>
  <c r="C1242" i="1" a="1"/>
  <c r="C1243" i="1" a="1"/>
  <c r="C1244" i="1" a="1"/>
  <c r="C1245" i="1" a="1"/>
  <c r="C1246" i="1" a="1"/>
  <c r="C1247" i="1" a="1"/>
  <c r="C1248" i="1" a="1"/>
  <c r="C1249" i="1" a="1"/>
  <c r="C1250" i="1" a="1"/>
  <c r="C1251" i="1" a="1"/>
  <c r="C1252" i="1" a="1"/>
  <c r="C1253" i="1" a="1"/>
  <c r="C1254" i="1" a="1"/>
  <c r="C1255" i="1" a="1"/>
  <c r="C1256" i="1" a="1"/>
  <c r="C1257" i="1" a="1"/>
  <c r="C1258" i="1" a="1"/>
  <c r="C1259" i="1" a="1"/>
  <c r="C1260" i="1" a="1"/>
  <c r="C1261" i="1" a="1"/>
  <c r="C1262" i="1" a="1"/>
  <c r="C1263" i="1" a="1"/>
  <c r="C1264" i="1" a="1"/>
  <c r="C1265" i="1" a="1"/>
  <c r="C1266" i="1" a="1"/>
  <c r="C1267" i="1" a="1"/>
  <c r="C1268" i="1" a="1"/>
  <c r="C1269" i="1" a="1"/>
  <c r="C1270" i="1" a="1"/>
  <c r="C1271" i="1" a="1"/>
  <c r="C1272" i="1" a="1"/>
  <c r="C1273" i="1" a="1"/>
  <c r="C1274" i="1" a="1"/>
  <c r="C1275" i="1" a="1"/>
  <c r="C1276" i="1" a="1"/>
  <c r="C1277" i="1" a="1"/>
  <c r="C1278" i="1" a="1"/>
  <c r="C1279" i="1" a="1"/>
  <c r="C1280" i="1" a="1"/>
  <c r="C1281" i="1" a="1"/>
  <c r="C1282" i="1" a="1"/>
  <c r="C1283" i="1" a="1"/>
  <c r="C1284" i="1" a="1"/>
  <c r="C1286" i="1" a="1"/>
  <c r="C1287" i="1" a="1"/>
  <c r="C1288" i="1" a="1"/>
  <c r="C1289" i="1" a="1"/>
  <c r="C1290" i="1" a="1"/>
  <c r="C1291" i="1" a="1"/>
  <c r="C1292" i="1" a="1"/>
  <c r="C1294" i="1" a="1"/>
  <c r="C1295" i="1" a="1"/>
  <c r="C1296" i="1" a="1"/>
  <c r="C1297" i="1" a="1"/>
  <c r="C1298" i="1" a="1"/>
  <c r="C1299" i="1" a="1"/>
  <c r="C1300" i="1" a="1"/>
  <c r="C1302" i="1" a="1"/>
  <c r="C1303" i="1" a="1"/>
  <c r="C1304" i="1" a="1"/>
  <c r="C1305" i="1" a="1"/>
  <c r="C1306" i="1" a="1"/>
  <c r="C1307" i="1" a="1"/>
  <c r="C1308" i="1" a="1"/>
  <c r="C1310" i="1" a="1"/>
  <c r="C1311" i="1" a="1"/>
  <c r="C1312" i="1" a="1"/>
  <c r="C1313" i="1" a="1"/>
  <c r="C1314" i="1" a="1"/>
  <c r="C1315" i="1" a="1"/>
  <c r="C1316" i="1" a="1"/>
  <c r="C1318" i="1" a="1"/>
  <c r="C1319" i="1" a="1"/>
  <c r="C1320" i="1" a="1"/>
  <c r="C1321" i="1" a="1"/>
  <c r="C1322" i="1" a="1"/>
  <c r="C1323" i="1" a="1"/>
  <c r="C1324" i="1" a="1"/>
  <c r="C1326" i="1" a="1"/>
  <c r="C1327" i="1" a="1"/>
  <c r="C1328" i="1" a="1"/>
  <c r="C1329" i="1" a="1"/>
  <c r="C1330" i="1" a="1"/>
  <c r="C1331" i="1" a="1"/>
  <c r="C1332" i="1" a="1"/>
  <c r="C1334" i="1" a="1"/>
  <c r="C1335" i="1" a="1"/>
  <c r="C1336" i="1" a="1"/>
  <c r="C1337" i="1" a="1"/>
  <c r="C1338" i="1" a="1"/>
  <c r="C1339" i="1" a="1"/>
  <c r="C1340" i="1" a="1"/>
  <c r="C1342" i="1" a="1"/>
  <c r="C1343" i="1" a="1"/>
  <c r="C1344" i="1" a="1"/>
  <c r="C1345" i="1" a="1"/>
  <c r="C1346" i="1" a="1"/>
  <c r="C1347" i="1" a="1"/>
  <c r="C1348" i="1" a="1"/>
  <c r="C1350" i="1" a="1"/>
  <c r="C1351" i="1" a="1"/>
  <c r="C1352" i="1" a="1"/>
  <c r="C1353" i="1" a="1"/>
  <c r="C1354" i="1" a="1"/>
  <c r="C1355" i="1" a="1"/>
  <c r="C1356" i="1" a="1"/>
  <c r="C1357" i="1" a="1"/>
  <c r="C1358" i="1" a="1"/>
  <c r="C1359" i="1" a="1"/>
  <c r="C1360" i="1" a="1"/>
  <c r="C1361" i="1" a="1"/>
  <c r="C1362" i="1" a="1"/>
  <c r="C1363" i="1" a="1"/>
  <c r="C1364" i="1" a="1"/>
  <c r="C1365" i="1" a="1"/>
  <c r="C1366" i="1" a="1"/>
  <c r="C1367" i="1" a="1"/>
  <c r="C1368" i="1" a="1"/>
  <c r="C1369" i="1" a="1"/>
  <c r="C1370" i="1" a="1"/>
  <c r="C1371" i="1" a="1"/>
  <c r="C1372" i="1" a="1"/>
  <c r="C1373" i="1" a="1"/>
  <c r="C1374" i="1" a="1"/>
  <c r="C1375" i="1" a="1"/>
  <c r="C1376" i="1" a="1"/>
  <c r="C1377" i="1" a="1"/>
  <c r="C1378" i="1" a="1"/>
  <c r="C1379" i="1" a="1"/>
  <c r="C1380" i="1" a="1"/>
  <c r="C1381" i="1" a="1"/>
  <c r="C1382" i="1" a="1"/>
  <c r="C1383" i="1" a="1"/>
  <c r="C1384" i="1" a="1"/>
  <c r="C1385" i="1" a="1"/>
  <c r="C1386" i="1" a="1"/>
  <c r="C1387" i="1" a="1"/>
  <c r="C1388" i="1" a="1"/>
  <c r="C1389" i="1" a="1"/>
  <c r="C1390" i="1" a="1"/>
  <c r="C1391" i="1" a="1"/>
  <c r="C1392" i="1" a="1"/>
  <c r="C1393" i="1" a="1"/>
  <c r="C1394" i="1" a="1"/>
  <c r="C1395" i="1" a="1"/>
  <c r="C1396" i="1" a="1"/>
  <c r="C1397" i="1" a="1"/>
  <c r="C1398" i="1" a="1"/>
  <c r="C1399" i="1" a="1"/>
  <c r="C1400" i="1" a="1"/>
  <c r="C1401" i="1" a="1"/>
  <c r="C1402" i="1" a="1"/>
  <c r="C1403" i="1" a="1"/>
  <c r="C1404" i="1" a="1"/>
  <c r="C1405" i="1" a="1"/>
  <c r="C1406" i="1" a="1"/>
  <c r="C1407" i="1" a="1"/>
  <c r="C1408" i="1" a="1"/>
  <c r="C1409" i="1" a="1"/>
  <c r="C1410" i="1" a="1"/>
  <c r="C1411" i="1" a="1"/>
  <c r="C1412" i="1" a="1"/>
  <c r="C1413" i="1" a="1"/>
  <c r="C1414" i="1" a="1"/>
  <c r="C1415" i="1" a="1"/>
  <c r="C1416" i="1" a="1"/>
  <c r="C1417" i="1" a="1"/>
  <c r="C1418" i="1" a="1"/>
  <c r="C1419" i="1" a="1"/>
  <c r="C1420" i="1" a="1"/>
  <c r="C1421" i="1" a="1"/>
  <c r="C1422" i="1" a="1"/>
  <c r="C1423" i="1" a="1"/>
  <c r="C1424" i="1" a="1"/>
  <c r="C1425" i="1" a="1"/>
  <c r="C1426" i="1" a="1"/>
  <c r="C1427" i="1" a="1"/>
  <c r="C1428" i="1" a="1"/>
  <c r="C1429" i="1" a="1"/>
  <c r="C1430" i="1" a="1"/>
  <c r="C1431" i="1" a="1"/>
  <c r="C1432" i="1" a="1"/>
  <c r="C1433" i="1" a="1"/>
  <c r="C1434" i="1" a="1"/>
  <c r="C1435" i="1" a="1"/>
  <c r="C1436" i="1" a="1"/>
  <c r="C1437" i="1" a="1"/>
  <c r="C1438" i="1" a="1"/>
  <c r="C1439" i="1" a="1"/>
  <c r="C1440" i="1" a="1"/>
  <c r="C1441" i="1" a="1"/>
  <c r="C1442" i="1" a="1"/>
  <c r="C1443" i="1" a="1"/>
  <c r="C1444" i="1" a="1"/>
  <c r="C1445" i="1" a="1"/>
  <c r="C1446" i="1" a="1"/>
  <c r="C1447" i="1" a="1"/>
  <c r="C1448" i="1" a="1"/>
  <c r="C1449" i="1" a="1"/>
  <c r="C1450" i="1" a="1"/>
  <c r="C1451" i="1" a="1"/>
  <c r="C1452" i="1" a="1"/>
  <c r="C1453" i="1" a="1"/>
  <c r="C1454" i="1" a="1"/>
  <c r="C1455" i="1" a="1"/>
  <c r="C1456" i="1" a="1"/>
  <c r="C1457" i="1" a="1"/>
  <c r="C1458" i="1" a="1"/>
  <c r="C1459" i="1" a="1"/>
  <c r="C1460" i="1" a="1"/>
  <c r="C1461" i="1" a="1"/>
  <c r="C1462" i="1" a="1"/>
  <c r="C1463" i="1" a="1"/>
  <c r="C1464" i="1" a="1"/>
  <c r="C1465" i="1" a="1"/>
  <c r="C1466" i="1" a="1"/>
  <c r="C1467" i="1" a="1"/>
  <c r="C1468" i="1" a="1"/>
  <c r="C1469" i="1" a="1"/>
  <c r="C1470" i="1" a="1"/>
  <c r="C1471" i="1" a="1"/>
  <c r="C1472" i="1" a="1"/>
  <c r="C1473" i="1" a="1"/>
  <c r="C1474" i="1" a="1"/>
  <c r="C1475" i="1" a="1"/>
  <c r="C1476" i="1" a="1"/>
  <c r="C1477" i="1" a="1"/>
  <c r="C1478" i="1" a="1"/>
  <c r="C1479" i="1" a="1"/>
  <c r="C1480" i="1" a="1"/>
  <c r="C1481" i="1" a="1"/>
  <c r="C1482" i="1" a="1"/>
  <c r="C1483" i="1" a="1"/>
  <c r="C1484" i="1" a="1"/>
  <c r="C1485" i="1" a="1"/>
  <c r="C1486" i="1" a="1"/>
  <c r="C1487" i="1" a="1"/>
  <c r="C1488" i="1" a="1"/>
  <c r="C1489" i="1" a="1"/>
  <c r="C1490" i="1" a="1"/>
  <c r="C1491" i="1" a="1"/>
  <c r="C1492" i="1" a="1"/>
  <c r="C1493" i="1" a="1"/>
  <c r="C1494" i="1" a="1"/>
  <c r="C1495" i="1" a="1"/>
  <c r="C1496" i="1" a="1"/>
  <c r="C1497" i="1" a="1"/>
  <c r="C1498" i="1" a="1"/>
  <c r="C1499" i="1" a="1"/>
  <c r="C1500" i="1" a="1"/>
  <c r="C1501" i="1" a="1"/>
  <c r="C1502" i="1" a="1"/>
  <c r="C1503" i="1" a="1"/>
  <c r="C1504" i="1" a="1"/>
  <c r="C1505" i="1" a="1"/>
  <c r="C1507" i="1" a="1"/>
  <c r="C1508" i="1" a="1"/>
  <c r="C1509" i="1" a="1"/>
  <c r="C1510" i="1" a="1"/>
  <c r="C1511" i="1" a="1"/>
  <c r="C1512" i="1" a="1"/>
  <c r="C1513" i="1" a="1"/>
  <c r="C1515" i="1" a="1"/>
  <c r="C1516" i="1" a="1"/>
  <c r="C1517" i="1" a="1"/>
  <c r="C1518" i="1" a="1"/>
  <c r="C1519" i="1" a="1"/>
  <c r="C1520" i="1" a="1"/>
  <c r="C1521" i="1" a="1"/>
  <c r="C1523" i="1" a="1"/>
  <c r="C1524" i="1" a="1"/>
  <c r="C1525" i="1" a="1"/>
  <c r="C1526" i="1" a="1"/>
  <c r="C1527" i="1" a="1"/>
  <c r="C1528" i="1" a="1"/>
  <c r="C1529" i="1" a="1"/>
  <c r="C1531" i="1" a="1"/>
  <c r="C1532" i="1" a="1"/>
  <c r="C1533" i="1" a="1"/>
  <c r="C1534" i="1" a="1"/>
  <c r="C1535" i="1" a="1"/>
  <c r="C1536" i="1" a="1"/>
  <c r="C1537" i="1" a="1"/>
  <c r="C1539" i="1" a="1"/>
  <c r="C1540" i="1" a="1"/>
  <c r="C1541" i="1" a="1"/>
  <c r="C1542" i="1" a="1"/>
  <c r="C1543" i="1" a="1"/>
  <c r="C1544" i="1" a="1"/>
  <c r="C1545" i="1" a="1"/>
  <c r="C1547" i="1" a="1"/>
  <c r="C1548" i="1" a="1"/>
  <c r="C1549" i="1" a="1"/>
  <c r="C1550" i="1" a="1"/>
  <c r="C1551" i="1" a="1"/>
  <c r="C1552" i="1" a="1"/>
  <c r="C1553" i="1" a="1"/>
  <c r="C1555" i="1" a="1"/>
  <c r="C1556" i="1" a="1"/>
  <c r="C1557" i="1" a="1"/>
  <c r="C1558" i="1" a="1"/>
  <c r="C1559" i="1" a="1"/>
  <c r="C1560" i="1" a="1"/>
  <c r="C1561" i="1" a="1"/>
  <c r="C1563" i="1" a="1"/>
  <c r="C1564" i="1" a="1"/>
  <c r="C1565" i="1" a="1"/>
  <c r="C1566" i="1" a="1"/>
  <c r="C1567" i="1" a="1"/>
  <c r="C1568" i="1" a="1"/>
  <c r="C1569" i="1" a="1"/>
  <c r="C1571" i="1" a="1"/>
  <c r="C1572" i="1" a="1"/>
  <c r="C1573" i="1" a="1"/>
  <c r="C1574" i="1" a="1"/>
  <c r="C1575" i="1" a="1"/>
  <c r="C1576" i="1" a="1"/>
  <c r="C1577" i="1" a="1"/>
  <c r="C1579" i="1" a="1"/>
  <c r="C1580" i="1" a="1"/>
  <c r="C1581" i="1" a="1"/>
  <c r="C1582" i="1" a="1"/>
  <c r="C1583" i="1" a="1"/>
  <c r="C1584" i="1" a="1"/>
  <c r="C1585" i="1" a="1"/>
  <c r="C1587" i="1" a="1"/>
  <c r="C1588" i="1" a="1"/>
  <c r="C1589" i="1" a="1"/>
  <c r="C1590" i="1" a="1"/>
  <c r="C1591" i="1" a="1"/>
  <c r="C1592" i="1" a="1"/>
  <c r="C1593" i="1" a="1"/>
  <c r="C1595" i="1" a="1"/>
  <c r="C1596" i="1" a="1"/>
  <c r="C1597" i="1" a="1"/>
  <c r="C1598" i="1" a="1"/>
  <c r="C1599" i="1" a="1"/>
  <c r="C1600" i="1" a="1"/>
  <c r="C1601" i="1" a="1"/>
  <c r="C1603" i="1" a="1"/>
  <c r="C1604" i="1" a="1"/>
  <c r="C1605" i="1" a="1"/>
  <c r="C1606" i="1" a="1"/>
  <c r="C1607" i="1" a="1"/>
  <c r="C1608" i="1" a="1"/>
  <c r="C1609" i="1" a="1"/>
  <c r="C1611" i="1" a="1"/>
  <c r="C1612" i="1" a="1"/>
  <c r="C1613" i="1" a="1"/>
  <c r="C1614" i="1" a="1"/>
  <c r="C1615" i="1" a="1"/>
  <c r="C1616" i="1" a="1"/>
  <c r="C1617" i="1" a="1"/>
  <c r="C1619" i="1" a="1"/>
  <c r="C1620" i="1" a="1"/>
  <c r="C1621" i="1" a="1"/>
  <c r="C1622" i="1" a="1"/>
  <c r="C1623" i="1" a="1"/>
  <c r="C1624" i="1" a="1"/>
  <c r="C1625" i="1" a="1"/>
  <c r="C1627" i="1" a="1"/>
  <c r="C1628" i="1" a="1"/>
  <c r="C1629" i="1" a="1"/>
  <c r="C1630" i="1" a="1"/>
  <c r="C1631" i="1" a="1"/>
  <c r="C1632" i="1" a="1"/>
  <c r="C1633" i="1" a="1"/>
  <c r="C1634" i="1" a="1"/>
  <c r="C1635" i="1" a="1"/>
  <c r="C1636" i="1" a="1"/>
  <c r="C1637" i="1" a="1"/>
  <c r="C1638" i="1" a="1"/>
  <c r="C1639" i="1" a="1"/>
  <c r="C1640" i="1" a="1"/>
  <c r="C1641" i="1" a="1"/>
  <c r="C1642" i="1" a="1"/>
  <c r="C1643" i="1" a="1"/>
  <c r="C1644" i="1" a="1"/>
  <c r="C1645" i="1" a="1"/>
  <c r="C1646" i="1" a="1"/>
  <c r="C1647" i="1" a="1"/>
  <c r="C1648" i="1" a="1"/>
  <c r="C1649" i="1" a="1"/>
  <c r="C1650" i="1" a="1"/>
  <c r="C1651" i="1" a="1"/>
  <c r="C1652" i="1" a="1"/>
  <c r="C1653" i="1" a="1"/>
  <c r="C1654" i="1" a="1"/>
  <c r="C1655" i="1" a="1"/>
  <c r="C1656" i="1" a="1"/>
  <c r="C1657" i="1" a="1"/>
  <c r="C1658" i="1" a="1"/>
  <c r="C1659" i="1" a="1"/>
  <c r="C1660" i="1" a="1"/>
  <c r="C1661" i="1" a="1"/>
  <c r="C1662" i="1" a="1"/>
  <c r="C1663" i="1" a="1"/>
  <c r="C1664" i="1" a="1"/>
  <c r="C1665" i="1" a="1"/>
  <c r="C1666" i="1" a="1"/>
  <c r="C1667" i="1" a="1"/>
  <c r="C1668" i="1" a="1"/>
  <c r="C1669" i="1" a="1"/>
  <c r="C1670" i="1" a="1"/>
  <c r="C1671" i="1" a="1"/>
  <c r="C1672" i="1" a="1"/>
  <c r="C1673" i="1" a="1"/>
  <c r="C1674" i="1" a="1"/>
  <c r="C1675" i="1" a="1"/>
  <c r="C1676" i="1" a="1"/>
  <c r="C1677" i="1" a="1"/>
  <c r="C1678" i="1" a="1"/>
  <c r="C1679" i="1" a="1"/>
  <c r="C1680" i="1" a="1"/>
  <c r="C1681" i="1" a="1"/>
  <c r="C1682" i="1" a="1"/>
  <c r="C1683" i="1" a="1"/>
  <c r="C1684" i="1" a="1"/>
  <c r="C1685" i="1" a="1"/>
  <c r="C1686" i="1" a="1"/>
  <c r="C1687" i="1" a="1"/>
  <c r="C1688" i="1" a="1"/>
  <c r="C1689" i="1" a="1"/>
  <c r="C1690" i="1" a="1"/>
  <c r="C1691" i="1" a="1"/>
  <c r="C1692" i="1" a="1"/>
  <c r="C1693" i="1" a="1"/>
  <c r="C1694" i="1" a="1"/>
  <c r="C1695" i="1" a="1"/>
  <c r="C1696" i="1" a="1"/>
  <c r="C1697" i="1" a="1"/>
  <c r="C1698" i="1" a="1"/>
  <c r="C1699" i="1" a="1"/>
  <c r="C1700" i="1" a="1"/>
  <c r="C1701" i="1" a="1"/>
  <c r="C1702" i="1" a="1"/>
  <c r="C1703" i="1" a="1"/>
  <c r="C1704" i="1" a="1"/>
  <c r="C1705" i="1" a="1"/>
  <c r="C1706" i="1" a="1"/>
  <c r="C1707" i="1" a="1"/>
  <c r="C1708" i="1" a="1"/>
  <c r="C1709" i="1" a="1"/>
  <c r="C1710" i="1" a="1"/>
  <c r="C1711" i="1" a="1"/>
  <c r="C1712" i="1" a="1"/>
  <c r="C1713" i="1" a="1"/>
  <c r="C1714" i="1" a="1"/>
  <c r="C1715" i="1" a="1"/>
  <c r="C1716" i="1" a="1"/>
  <c r="C1717" i="1" a="1"/>
  <c r="C1718" i="1" a="1"/>
  <c r="C1719" i="1" a="1"/>
  <c r="C1720" i="1" a="1"/>
  <c r="C1721" i="1" a="1"/>
  <c r="C1722" i="1" a="1"/>
  <c r="C1723" i="1" a="1"/>
  <c r="C1724" i="1" a="1"/>
  <c r="C1725" i="1" a="1"/>
  <c r="C1726" i="1" a="1"/>
  <c r="C1727" i="1" a="1"/>
  <c r="C1728" i="1" a="1"/>
  <c r="C1729" i="1" a="1"/>
  <c r="C1730" i="1" a="1"/>
  <c r="C1731" i="1" a="1"/>
  <c r="C1732" i="1" a="1"/>
  <c r="C1733" i="1" a="1"/>
  <c r="C1734" i="1" a="1"/>
  <c r="C1735" i="1" a="1"/>
  <c r="C1736" i="1" a="1"/>
  <c r="C1737" i="1" a="1"/>
  <c r="C1738" i="1" a="1"/>
  <c r="C1739" i="1" a="1"/>
  <c r="C1740" i="1" a="1"/>
  <c r="C1741" i="1" a="1"/>
  <c r="C1742" i="1" a="1"/>
  <c r="C1743" i="1" a="1"/>
  <c r="C1744" i="1" a="1"/>
  <c r="C1745" i="1" a="1"/>
  <c r="C1746" i="1" a="1"/>
  <c r="C1747" i="1" a="1"/>
  <c r="C1748" i="1" a="1"/>
  <c r="C1749" i="1" a="1"/>
  <c r="C1750" i="1" a="1"/>
  <c r="C1751" i="1" a="1"/>
  <c r="C1752" i="1" a="1"/>
  <c r="C1753" i="1" a="1"/>
  <c r="C1754" i="1" a="1"/>
  <c r="C1755" i="1" a="1"/>
  <c r="C1756" i="1" a="1"/>
  <c r="C1757" i="1" a="1"/>
  <c r="C1758" i="1" a="1"/>
  <c r="C1759" i="1" a="1"/>
  <c r="C1760" i="1" a="1"/>
  <c r="C1761" i="1" a="1"/>
  <c r="C1762" i="1" a="1"/>
  <c r="C1763" i="1" a="1"/>
  <c r="C1764" i="1" a="1"/>
  <c r="C1765" i="1" a="1"/>
  <c r="C1766" i="1" a="1"/>
  <c r="C1767" i="1" a="1"/>
  <c r="C1768" i="1" a="1"/>
  <c r="C1769" i="1" a="1"/>
  <c r="C1770" i="1" a="1"/>
  <c r="C1771" i="1" a="1"/>
  <c r="C1772" i="1" a="1"/>
  <c r="C1773" i="1" a="1"/>
  <c r="C1774" i="1" a="1"/>
  <c r="C1775" i="1" a="1"/>
  <c r="C1776" i="1" a="1"/>
  <c r="C1777" i="1" a="1"/>
  <c r="C1778" i="1" a="1"/>
  <c r="C1779" i="1" a="1"/>
  <c r="C1780" i="1" a="1"/>
  <c r="C1781" i="1" a="1"/>
  <c r="C1782" i="1" a="1"/>
  <c r="C1783" i="1" a="1"/>
  <c r="C1784" i="1" a="1"/>
  <c r="C1785" i="1" a="1"/>
  <c r="C1786" i="1" a="1"/>
  <c r="C1787" i="1" a="1"/>
  <c r="C1788" i="1" a="1"/>
  <c r="C1789" i="1" a="1"/>
  <c r="C1790" i="1" a="1"/>
  <c r="C1791" i="1" a="1"/>
  <c r="C1792" i="1" a="1"/>
  <c r="C1793" i="1" a="1"/>
  <c r="C1794" i="1" a="1"/>
  <c r="C1795" i="1" a="1"/>
  <c r="C1796" i="1" a="1"/>
  <c r="C1797" i="1" a="1"/>
  <c r="C1798" i="1" a="1"/>
  <c r="C1799" i="1" a="1"/>
  <c r="C1800" i="1" a="1"/>
  <c r="C1801" i="1" a="1"/>
  <c r="C1802" i="1" a="1"/>
  <c r="C1803" i="1" a="1"/>
  <c r="C1804" i="1" a="1"/>
  <c r="C1805" i="1" a="1"/>
  <c r="C1806" i="1" a="1"/>
  <c r="C1807" i="1" a="1"/>
  <c r="C1808" i="1" a="1"/>
  <c r="C1809" i="1" a="1"/>
  <c r="C1810" i="1" a="1"/>
  <c r="C1811" i="1" a="1"/>
  <c r="C1812" i="1" a="1"/>
  <c r="C1813" i="1" a="1"/>
  <c r="C1814" i="1" a="1"/>
  <c r="C1815" i="1" a="1"/>
  <c r="C1816" i="1" a="1"/>
  <c r="C1817" i="1" a="1"/>
  <c r="C1818" i="1" a="1"/>
  <c r="C1819" i="1" a="1"/>
  <c r="C1820" i="1" a="1"/>
  <c r="C1821" i="1" a="1"/>
  <c r="C1822" i="1" a="1"/>
  <c r="C1823" i="1" a="1"/>
  <c r="C1824" i="1" a="1"/>
  <c r="C1825" i="1" a="1"/>
  <c r="C1826" i="1" a="1"/>
  <c r="C1827" i="1" a="1"/>
  <c r="C1828" i="1" a="1"/>
  <c r="C1829" i="1" a="1"/>
  <c r="C1830" i="1" a="1"/>
  <c r="C1831" i="1" a="1"/>
  <c r="C1832" i="1" a="1"/>
  <c r="C1833" i="1" a="1"/>
  <c r="C1834" i="1" a="1"/>
  <c r="C1835" i="1" a="1"/>
  <c r="C1836" i="1" a="1"/>
  <c r="C1837" i="1" a="1"/>
  <c r="C1838" i="1" a="1"/>
  <c r="C1839" i="1" a="1"/>
  <c r="C1840" i="1" a="1"/>
  <c r="C1841" i="1" a="1"/>
  <c r="C1842" i="1" a="1"/>
  <c r="C1843" i="1" a="1"/>
  <c r="C1844" i="1" a="1"/>
  <c r="C1845" i="1" a="1"/>
  <c r="C1846" i="1" a="1"/>
  <c r="C1847" i="1" a="1"/>
  <c r="C1848" i="1" a="1"/>
  <c r="C1849" i="1" a="1"/>
  <c r="C1850" i="1" a="1"/>
  <c r="C1851" i="1" a="1"/>
  <c r="C1852" i="1" a="1"/>
  <c r="C1853" i="1" a="1"/>
  <c r="C1854" i="1" a="1"/>
  <c r="C1855" i="1" a="1"/>
  <c r="C1856" i="1" a="1"/>
  <c r="C1857" i="1" a="1"/>
  <c r="C1858" i="1" a="1"/>
  <c r="C1859" i="1" a="1"/>
  <c r="C1860" i="1" a="1"/>
  <c r="C1861" i="1" a="1"/>
  <c r="C1862" i="1" a="1"/>
  <c r="C1863" i="1" a="1"/>
  <c r="C1864" i="1" a="1"/>
  <c r="C1865" i="1" a="1"/>
  <c r="C1866" i="1" a="1"/>
  <c r="C1867" i="1" a="1"/>
  <c r="C1868" i="1" a="1"/>
  <c r="C1869" i="1" a="1"/>
  <c r="C1870" i="1" a="1"/>
  <c r="C1871" i="1" a="1"/>
  <c r="C1872" i="1" a="1"/>
  <c r="C1873" i="1" a="1"/>
  <c r="C1874" i="1" a="1"/>
  <c r="C1875" i="1" a="1"/>
  <c r="C1876" i="1" a="1"/>
  <c r="C1877" i="1" a="1"/>
  <c r="C1878" i="1" a="1"/>
  <c r="C1879" i="1" a="1"/>
  <c r="C1880" i="1" a="1"/>
  <c r="C1881" i="1" a="1"/>
  <c r="C1882" i="1" a="1"/>
  <c r="C1883" i="1" a="1"/>
  <c r="C1884" i="1" a="1"/>
  <c r="C1885" i="1" a="1"/>
  <c r="C1886" i="1" a="1"/>
  <c r="C1887" i="1" a="1"/>
  <c r="C1888" i="1" a="1"/>
  <c r="C1889" i="1" a="1"/>
  <c r="C1890" i="1" a="1"/>
  <c r="C1891" i="1" a="1"/>
  <c r="C1892" i="1" a="1"/>
  <c r="C1893" i="1" a="1"/>
  <c r="C1894" i="1" a="1"/>
  <c r="C1895" i="1" a="1"/>
  <c r="C1896" i="1" a="1"/>
  <c r="C1897" i="1" a="1"/>
  <c r="C1898" i="1" a="1"/>
  <c r="C1899" i="1" a="1"/>
  <c r="C1900" i="1" a="1"/>
  <c r="C1901" i="1" a="1"/>
  <c r="C1902" i="1" a="1"/>
  <c r="C1903" i="1" a="1"/>
  <c r="C1904" i="1" a="1"/>
  <c r="C1905" i="1" a="1"/>
  <c r="C1906" i="1" a="1"/>
  <c r="C1907" i="1" a="1"/>
  <c r="C1908" i="1" a="1"/>
  <c r="C1909" i="1" a="1"/>
  <c r="C1910" i="1" a="1"/>
  <c r="C1911" i="1" a="1"/>
  <c r="C1912" i="1" a="1"/>
  <c r="C1913" i="1" a="1"/>
  <c r="C1914" i="1" a="1"/>
  <c r="C1915" i="1" a="1"/>
  <c r="C1916" i="1" a="1"/>
  <c r="C1917" i="1" a="1"/>
  <c r="C1918" i="1" a="1"/>
  <c r="C1919" i="1" a="1"/>
  <c r="C1920" i="1" a="1"/>
  <c r="C1921" i="1" a="1"/>
  <c r="C1922" i="1" a="1"/>
  <c r="C1923" i="1" a="1"/>
  <c r="C1924" i="1" a="1"/>
  <c r="C1925" i="1" a="1"/>
  <c r="C1926" i="1" a="1"/>
  <c r="C1927" i="1" a="1"/>
  <c r="C1928" i="1" a="1"/>
  <c r="C1929" i="1" a="1"/>
  <c r="C1930" i="1" a="1"/>
  <c r="C1931" i="1" a="1"/>
  <c r="C1932" i="1" a="1"/>
  <c r="C1933" i="1" a="1"/>
  <c r="C1934" i="1" a="1"/>
  <c r="C1935" i="1" a="1"/>
  <c r="C1936" i="1" a="1"/>
  <c r="C1937" i="1" a="1"/>
  <c r="C1938" i="1" a="1"/>
  <c r="C1939" i="1" a="1"/>
  <c r="C1940" i="1" a="1"/>
  <c r="C1941" i="1" a="1"/>
  <c r="C1942" i="1" a="1"/>
  <c r="C1943" i="1" a="1"/>
  <c r="C1944" i="1" a="1"/>
  <c r="C1945" i="1" a="1"/>
  <c r="C1946" i="1" a="1"/>
  <c r="C1947" i="1" a="1"/>
  <c r="C1948" i="1" a="1"/>
  <c r="C1949" i="1" a="1"/>
  <c r="C1950" i="1" a="1"/>
  <c r="C1951" i="1" a="1"/>
  <c r="C1952" i="1" a="1"/>
  <c r="C1953" i="1" a="1"/>
  <c r="C1954" i="1" a="1"/>
  <c r="C1955" i="1" a="1"/>
  <c r="C1956" i="1" a="1"/>
  <c r="C1957" i="1" a="1"/>
  <c r="C1958" i="1" a="1"/>
  <c r="C1959" i="1" a="1"/>
  <c r="C1960" i="1" a="1"/>
  <c r="C1961" i="1" a="1"/>
  <c r="C1962" i="1" a="1"/>
  <c r="C1963" i="1" a="1"/>
  <c r="C1964" i="1" a="1"/>
  <c r="C1965" i="1" a="1"/>
  <c r="C1966" i="1" a="1"/>
  <c r="C1967" i="1" a="1"/>
  <c r="C1968" i="1" a="1"/>
  <c r="C1969" i="1" a="1"/>
  <c r="C1970" i="1" a="1"/>
  <c r="C1971" i="1" a="1"/>
  <c r="C1972" i="1" a="1"/>
  <c r="C1973" i="1" a="1"/>
  <c r="C1974" i="1" a="1"/>
  <c r="C1975" i="1" a="1"/>
  <c r="C1976" i="1" a="1"/>
  <c r="C1977" i="1" a="1"/>
  <c r="C1978" i="1" a="1"/>
  <c r="C1979" i="1" a="1"/>
  <c r="C1980" i="1" a="1"/>
  <c r="C1981" i="1" a="1"/>
  <c r="C1982" i="1" a="1"/>
  <c r="C1983" i="1" a="1"/>
  <c r="C1984" i="1" a="1"/>
  <c r="C1985" i="1" a="1"/>
  <c r="C1986" i="1" a="1"/>
  <c r="C1987" i="1" a="1"/>
  <c r="C1988" i="1" a="1"/>
  <c r="C1989" i="1" a="1"/>
  <c r="C1990" i="1" a="1"/>
  <c r="C1991" i="1" a="1"/>
  <c r="C1992" i="1" a="1"/>
  <c r="C1993" i="1" a="1"/>
  <c r="C1994" i="1" a="1"/>
  <c r="C1995" i="1" a="1"/>
  <c r="C1996" i="1" a="1"/>
  <c r="C1997" i="1" a="1"/>
  <c r="C1998" i="1" a="1"/>
  <c r="C1999" i="1" a="1"/>
  <c r="C2000" i="1" a="1"/>
  <c r="L100" i="2"/>
  <c r="K100" i="2" s="1" a="1"/>
  <c r="J100" i="2"/>
  <c r="I100" i="2" s="1" a="1"/>
  <c r="L64" i="2"/>
  <c r="K64" i="2" s="1" a="1"/>
  <c r="J64" i="2"/>
  <c r="I64" i="2" s="1" a="1"/>
  <c r="J46" i="2"/>
  <c r="I46" i="2" s="1" a="1"/>
  <c r="L46" i="2"/>
  <c r="K46" i="2" s="1" a="1"/>
  <c r="L52" i="2"/>
  <c r="K52" i="2" s="1" a="1"/>
  <c r="J52" i="2"/>
  <c r="I52" i="2" s="1" a="1"/>
  <c r="L53" i="2"/>
  <c r="K53" i="2" s="1" a="1"/>
  <c r="J53" i="2"/>
  <c r="I53" i="2" s="1" a="1"/>
  <c r="L54" i="2"/>
  <c r="K54" i="2" s="1" a="1"/>
  <c r="J54" i="2"/>
  <c r="I54" i="2" s="1" a="1"/>
  <c r="J45" i="2"/>
  <c r="I45" i="2" s="1" a="1"/>
  <c r="L45" i="2"/>
  <c r="K45" i="2" s="1" a="1"/>
  <c r="J40" i="2"/>
  <c r="I40" i="2" s="1" a="1"/>
  <c r="L40" i="2"/>
  <c r="K40" i="2" s="1" a="1"/>
  <c r="J9" i="2"/>
  <c r="I9" i="2" s="1" a="1"/>
  <c r="L9" i="2"/>
  <c r="K9" i="2" s="1" a="1"/>
  <c r="J5" i="2"/>
  <c r="I5" i="2" s="1" a="1"/>
  <c r="L5" i="2"/>
  <c r="K5" i="2" s="1" a="1"/>
  <c r="C4" i="8"/>
  <c r="D4" i="8"/>
  <c r="C48" i="1" a="1"/>
  <c r="C49" i="1" s="1" a="1"/>
  <c r="C44" i="1" a="1"/>
  <c r="C38" i="1" a="1"/>
  <c r="C34" i="1" a="1"/>
  <c r="C35" i="1" s="1" a="1"/>
  <c r="C36" i="1" s="1" a="1"/>
  <c r="C27" i="1" a="1"/>
  <c r="C28" i="1" s="1" a="1"/>
  <c r="C29" i="1" s="1" a="1"/>
  <c r="C30" i="1" s="1" a="1"/>
  <c r="C31" i="1" s="1" a="1"/>
  <c r="C32" i="1" s="1" a="1"/>
  <c r="D19" i="1" a="1"/>
  <c r="D20" i="1" s="1" a="1"/>
  <c r="B20" i="1" s="1" a="1"/>
  <c r="D824" i="1" a="1"/>
  <c r="D513" i="1" a="1"/>
  <c r="D1762" i="1" a="1"/>
  <c r="D1890" i="1" a="1"/>
  <c r="D1502" i="1" a="1"/>
  <c r="D1353" i="1" a="1"/>
  <c r="D1096" i="1" a="1"/>
  <c r="D385" i="1" a="1"/>
  <c r="D270" i="1" a="1"/>
  <c r="D1954" i="1" a="1"/>
  <c r="D1826" i="1" a="1"/>
  <c r="D1566" i="1" a="1"/>
  <c r="D1289" i="1" a="1"/>
  <c r="D1168" i="1" a="1"/>
  <c r="D1032" i="1" a="1"/>
  <c r="D758" i="1" a="1"/>
  <c r="D577" i="1" a="1"/>
  <c r="D449" i="1" a="1"/>
  <c r="D206" i="1" a="1"/>
  <c r="D1986" i="1" a="1"/>
  <c r="D1922" i="1" a="1"/>
  <c r="D1858" i="1" a="1"/>
  <c r="D1794" i="1" a="1"/>
  <c r="D1598" i="1" a="1"/>
  <c r="D1534" i="1" a="1"/>
  <c r="D1321" i="1" a="1"/>
  <c r="D1136" i="1" a="1"/>
  <c r="D1064" i="1" a="1"/>
  <c r="D856" i="1" a="1"/>
  <c r="D792" i="1" a="1"/>
  <c r="D726" i="1" a="1"/>
  <c r="D639" i="1" a="1"/>
  <c r="D545" i="1" a="1"/>
  <c r="D481" i="1" a="1"/>
  <c r="D417" i="1" a="1"/>
  <c r="D238" i="1" a="1"/>
  <c r="D174" i="1" a="1"/>
  <c r="D145" i="1" a="1"/>
  <c r="D1970" i="1" a="1"/>
  <c r="D1938" i="1" a="1"/>
  <c r="D1906" i="1" a="1"/>
  <c r="D1874" i="1" a="1"/>
  <c r="D1842" i="1" a="1"/>
  <c r="D1810" i="1" a="1"/>
  <c r="D1778" i="1" a="1"/>
  <c r="D1746" i="1" a="1"/>
  <c r="D1714" i="1" a="1"/>
  <c r="D1682" i="1" a="1"/>
  <c r="D1650" i="1" a="1"/>
  <c r="D1614" i="1" a="1"/>
  <c r="D1582" i="1" a="1"/>
  <c r="D1550" i="1" a="1"/>
  <c r="D1518" i="1" a="1"/>
  <c r="D1337" i="1" a="1"/>
  <c r="D1305" i="1" a="1"/>
  <c r="D1152" i="1" a="1"/>
  <c r="D1112" i="1" a="1"/>
  <c r="D1080" i="1" a="1"/>
  <c r="D1048" i="1" a="1"/>
  <c r="D1016" i="1" a="1"/>
  <c r="D984" i="1" a="1"/>
  <c r="D952" i="1" a="1"/>
  <c r="D920" i="1" a="1"/>
  <c r="D888" i="1" a="1"/>
  <c r="D70" i="1" a="1"/>
  <c r="C20" i="1" a="1"/>
  <c r="C21" i="1" s="1" a="1"/>
  <c r="C22" i="1" s="1" a="1"/>
  <c r="C23" i="1" s="1" a="1"/>
  <c r="C24" i="1" s="1" a="1"/>
  <c r="C25" i="1" s="1" a="1"/>
  <c r="D1730" i="1" a="1"/>
  <c r="D1698" i="1" a="1"/>
  <c r="D1666" i="1" a="1"/>
  <c r="D1634" i="1" a="1"/>
  <c r="D1000" i="1" a="1"/>
  <c r="D968" i="1" a="1"/>
  <c r="D936" i="1" a="1"/>
  <c r="D904" i="1" a="1"/>
  <c r="D872" i="1" a="1"/>
  <c r="D840" i="1" a="1"/>
  <c r="D808" i="1" a="1"/>
  <c r="D774" i="1" a="1"/>
  <c r="D742" i="1" a="1"/>
  <c r="D710" i="1" a="1"/>
  <c r="D655" i="1" a="1"/>
  <c r="D623" i="1" a="1"/>
  <c r="D561" i="1" a="1"/>
  <c r="D529" i="1" a="1"/>
  <c r="D497" i="1" a="1"/>
  <c r="D465" i="1" a="1"/>
  <c r="D433" i="1" a="1"/>
  <c r="D401" i="1" a="1"/>
  <c r="D369" i="1" a="1"/>
  <c r="D286" i="1" a="1"/>
  <c r="D254" i="1" a="1"/>
  <c r="D222" i="1" a="1"/>
  <c r="D190" i="1" a="1"/>
  <c r="C1104" i="1" a="1"/>
  <c r="D1104" i="1" a="1"/>
  <c r="B1104" i="1" s="1" a="1"/>
  <c r="C1072" i="1" a="1"/>
  <c r="D1072" i="1" a="1"/>
  <c r="B1072" i="1" s="1" a="1"/>
  <c r="C1040" i="1" a="1"/>
  <c r="D1040" i="1" a="1"/>
  <c r="B1040" i="1" s="1" a="1"/>
  <c r="C1008" i="1" a="1"/>
  <c r="D1008" i="1" a="1"/>
  <c r="B1008" i="1" s="1" a="1"/>
  <c r="C976" i="1" a="1"/>
  <c r="D976" i="1" a="1"/>
  <c r="B976" i="1" s="1" a="1"/>
  <c r="C944" i="1" a="1"/>
  <c r="D944" i="1" a="1"/>
  <c r="B944" i="1" s="1" a="1"/>
  <c r="C912" i="1" a="1"/>
  <c r="D912" i="1" a="1"/>
  <c r="B912" i="1" s="1" a="1"/>
  <c r="C880" i="1" a="1"/>
  <c r="D880" i="1" a="1"/>
  <c r="B880" i="1" s="1" a="1"/>
  <c r="C848" i="1" a="1"/>
  <c r="D848" i="1" a="1"/>
  <c r="B848" i="1" s="1" a="1"/>
  <c r="C816" i="1" a="1"/>
  <c r="D816" i="1" a="1"/>
  <c r="B816" i="1" s="1" a="1"/>
  <c r="C784" i="1" a="1"/>
  <c r="D784" i="1" a="1"/>
  <c r="B784" i="1" s="1" a="1"/>
  <c r="C750" i="1" a="1"/>
  <c r="D750" i="1" a="1"/>
  <c r="B750" i="1" s="1" a="1"/>
  <c r="C718" i="1" a="1"/>
  <c r="D718" i="1" a="1"/>
  <c r="B718" i="1" s="1" a="1"/>
  <c r="C631" i="1" a="1"/>
  <c r="D631" i="1" a="1"/>
  <c r="B631" i="1" s="1" a="1"/>
  <c r="C569" i="1" a="1"/>
  <c r="D569" i="1" a="1"/>
  <c r="B569" i="1" s="1" a="1"/>
  <c r="C537" i="1" a="1"/>
  <c r="D537" i="1" a="1"/>
  <c r="B537" i="1" s="1" a="1"/>
  <c r="C505" i="1" a="1"/>
  <c r="D505" i="1" a="1"/>
  <c r="B505" i="1" s="1" a="1"/>
  <c r="C473" i="1" a="1"/>
  <c r="D473" i="1" a="1"/>
  <c r="B473" i="1" s="1" a="1"/>
  <c r="C441" i="1" a="1"/>
  <c r="D441" i="1" a="1"/>
  <c r="B441" i="1" s="1" a="1"/>
  <c r="C409" i="1" a="1"/>
  <c r="D409" i="1" a="1"/>
  <c r="B409" i="1" s="1" a="1"/>
  <c r="C377" i="1" a="1"/>
  <c r="D377" i="1" a="1"/>
  <c r="B377" i="1" s="1" a="1"/>
  <c r="C316" i="1" a="1"/>
  <c r="D316" i="1" a="1"/>
  <c r="B316" i="1" s="1" a="1"/>
  <c r="C262" i="1" a="1"/>
  <c r="D262" i="1" a="1"/>
  <c r="B262" i="1" s="1" a="1"/>
  <c r="C230" i="1" a="1"/>
  <c r="D230" i="1" a="1"/>
  <c r="B230" i="1" s="1" a="1"/>
  <c r="C198" i="1" a="1"/>
  <c r="D198" i="1" a="1"/>
  <c r="B198" i="1" s="1" a="1"/>
  <c r="C166" i="1" a="1"/>
  <c r="D166" i="1" a="1"/>
  <c r="B166" i="1" s="1" a="1"/>
  <c r="C85" i="1" a="1"/>
  <c r="D85" i="1" a="1"/>
  <c r="B85" i="1" s="1" a="1"/>
  <c r="C62" i="1" a="1"/>
  <c r="D62" i="1" a="1"/>
  <c r="B62" i="1" s="1" a="1"/>
  <c r="D1994" i="1" a="1"/>
  <c r="D1978" i="1" a="1"/>
  <c r="D1962" i="1" a="1"/>
  <c r="D1946" i="1" a="1"/>
  <c r="D1930" i="1" a="1"/>
  <c r="D1914" i="1" a="1"/>
  <c r="D1898" i="1" a="1"/>
  <c r="D1882" i="1" a="1"/>
  <c r="D1866" i="1" a="1"/>
  <c r="D1850" i="1" a="1"/>
  <c r="D1834" i="1" a="1"/>
  <c r="D1818" i="1" a="1"/>
  <c r="D1802" i="1" a="1"/>
  <c r="D1786" i="1" a="1"/>
  <c r="D1770" i="1" a="1"/>
  <c r="D1754" i="1" a="1"/>
  <c r="D1738" i="1" a="1"/>
  <c r="D1722" i="1" a="1"/>
  <c r="D1706" i="1" a="1"/>
  <c r="D1690" i="1" a="1"/>
  <c r="D1674" i="1" a="1"/>
  <c r="D1658" i="1" a="1"/>
  <c r="D1642" i="1" a="1"/>
  <c r="D1622" i="1" a="1"/>
  <c r="D1606" i="1" a="1"/>
  <c r="D1590" i="1" a="1"/>
  <c r="D1574" i="1" a="1"/>
  <c r="D1558" i="1" a="1"/>
  <c r="D1542" i="1" a="1"/>
  <c r="D1526" i="1" a="1"/>
  <c r="D1510" i="1" a="1"/>
  <c r="D1345" i="1" a="1"/>
  <c r="D1329" i="1" a="1"/>
  <c r="D1313" i="1" a="1"/>
  <c r="D1297" i="1" a="1"/>
  <c r="D1160" i="1" a="1"/>
  <c r="D1144" i="1" a="1"/>
  <c r="D1128" i="1" a="1"/>
  <c r="C1120" i="1" a="1"/>
  <c r="D1120" i="1" a="1"/>
  <c r="B1120" i="1" s="1" a="1"/>
  <c r="C1088" i="1" a="1"/>
  <c r="D1088" i="1" a="1"/>
  <c r="B1088" i="1" s="1" a="1"/>
  <c r="C1056" i="1" a="1"/>
  <c r="D1056" i="1" a="1"/>
  <c r="B1056" i="1" s="1" a="1"/>
  <c r="C1024" i="1" a="1"/>
  <c r="D1024" i="1" a="1"/>
  <c r="B1024" i="1" s="1" a="1"/>
  <c r="C992" i="1" a="1"/>
  <c r="D992" i="1" a="1"/>
  <c r="B992" i="1" s="1" a="1"/>
  <c r="C960" i="1" a="1"/>
  <c r="D960" i="1" a="1"/>
  <c r="B960" i="1" s="1" a="1"/>
  <c r="C928" i="1" a="1"/>
  <c r="D928" i="1" a="1"/>
  <c r="B928" i="1" s="1" a="1"/>
  <c r="C896" i="1" a="1"/>
  <c r="D896" i="1" a="1"/>
  <c r="B896" i="1" s="1" a="1"/>
  <c r="C864" i="1" a="1"/>
  <c r="D864" i="1" a="1"/>
  <c r="B864" i="1" s="1" a="1"/>
  <c r="C832" i="1" a="1"/>
  <c r="D832" i="1" a="1"/>
  <c r="B832" i="1" s="1" a="1"/>
  <c r="C800" i="1" a="1"/>
  <c r="D800" i="1" a="1"/>
  <c r="B800" i="1" s="1" a="1"/>
  <c r="C766" i="1" a="1"/>
  <c r="D766" i="1" a="1"/>
  <c r="B766" i="1" s="1" a="1"/>
  <c r="C734" i="1" a="1"/>
  <c r="D734" i="1" a="1"/>
  <c r="B734" i="1" s="1" a="1"/>
  <c r="C647" i="1" a="1"/>
  <c r="D647" i="1" a="1"/>
  <c r="B647" i="1" s="1" a="1"/>
  <c r="C585" i="1" a="1"/>
  <c r="D585" i="1" a="1"/>
  <c r="B585" i="1" s="1" a="1"/>
  <c r="C553" i="1" a="1"/>
  <c r="D553" i="1" a="1"/>
  <c r="B553" i="1" s="1" a="1"/>
  <c r="C521" i="1" a="1"/>
  <c r="D521" i="1" a="1"/>
  <c r="B521" i="1" s="1" a="1"/>
  <c r="C489" i="1" a="1"/>
  <c r="D489" i="1" a="1"/>
  <c r="B489" i="1" s="1" a="1"/>
  <c r="C457" i="1" a="1"/>
  <c r="D457" i="1" a="1"/>
  <c r="B457" i="1" s="1" a="1"/>
  <c r="C425" i="1" a="1"/>
  <c r="D425" i="1" a="1"/>
  <c r="B425" i="1" s="1" a="1"/>
  <c r="C393" i="1" a="1"/>
  <c r="D393" i="1" a="1"/>
  <c r="B393" i="1" s="1" a="1"/>
  <c r="C361" i="1" a="1"/>
  <c r="D361" i="1" a="1"/>
  <c r="B361" i="1" s="1" a="1"/>
  <c r="C278" i="1" a="1"/>
  <c r="D278" i="1" a="1"/>
  <c r="B278" i="1" s="1" a="1"/>
  <c r="C246" i="1" a="1"/>
  <c r="D246" i="1" a="1"/>
  <c r="B246" i="1" s="1" a="1"/>
  <c r="C214" i="1" a="1"/>
  <c r="D214" i="1" a="1"/>
  <c r="B214" i="1" s="1" a="1"/>
  <c r="C182" i="1" a="1"/>
  <c r="D182" i="1" a="1"/>
  <c r="B182" i="1" s="1" a="1"/>
  <c r="C153" i="1" a="1"/>
  <c r="D153" i="1" a="1"/>
  <c r="B153" i="1" s="1" a="1"/>
  <c r="C78" i="1" a="1"/>
  <c r="D78" i="1" a="1"/>
  <c r="B78" i="1" s="1" a="1"/>
  <c r="C39" i="1" a="1"/>
  <c r="C40" i="1" s="1" a="1"/>
  <c r="C41" i="1" s="1" a="1"/>
  <c r="C7" i="1" a="1"/>
  <c r="C1618" i="1" a="1"/>
  <c r="D1618" i="1" a="1"/>
  <c r="B1618" i="1" s="1" a="1"/>
  <c r="C1602" i="1" a="1"/>
  <c r="D1602" i="1" a="1"/>
  <c r="B1602" i="1" s="1" a="1"/>
  <c r="C1586" i="1" a="1"/>
  <c r="D1586" i="1" a="1"/>
  <c r="B1586" i="1" s="1" a="1"/>
  <c r="C1570" i="1" a="1"/>
  <c r="D1570" i="1" a="1"/>
  <c r="B1570" i="1" s="1" a="1"/>
  <c r="C1554" i="1" a="1"/>
  <c r="D1554" i="1" a="1"/>
  <c r="B1554" i="1" s="1" a="1"/>
  <c r="C1538" i="1" a="1"/>
  <c r="D1538" i="1" a="1"/>
  <c r="B1538" i="1" s="1" a="1"/>
  <c r="C1522" i="1" a="1"/>
  <c r="D1522" i="1" a="1"/>
  <c r="B1522" i="1" s="1" a="1"/>
  <c r="C1506" i="1" a="1"/>
  <c r="D1506" i="1" a="1"/>
  <c r="B1506" i="1" s="1" a="1"/>
  <c r="C1341" i="1" a="1"/>
  <c r="D1341" i="1" a="1"/>
  <c r="B1341" i="1" s="1" a="1"/>
  <c r="C1325" i="1" a="1"/>
  <c r="D1325" i="1" a="1"/>
  <c r="B1325" i="1" s="1" a="1"/>
  <c r="C1309" i="1" a="1"/>
  <c r="D1309" i="1" a="1"/>
  <c r="B1309" i="1" s="1" a="1"/>
  <c r="C1293" i="1" a="1"/>
  <c r="D1293" i="1" a="1"/>
  <c r="B1293" i="1" s="1" a="1"/>
  <c r="C1172" i="1" a="1"/>
  <c r="D1172" i="1" a="1"/>
  <c r="B1172" i="1" s="1" a="1"/>
  <c r="C1156" i="1" a="1"/>
  <c r="D1156" i="1" a="1"/>
  <c r="B1156" i="1" s="1" a="1"/>
  <c r="C1140" i="1" a="1"/>
  <c r="D1140" i="1" a="1"/>
  <c r="B1140" i="1" s="1" a="1"/>
  <c r="C1124" i="1" a="1"/>
  <c r="D1124" i="1" a="1"/>
  <c r="B1124" i="1" s="1" a="1"/>
  <c r="C1108" i="1" a="1"/>
  <c r="D1108" i="1" a="1"/>
  <c r="B1108" i="1" s="1" a="1"/>
  <c r="C1092" i="1" a="1"/>
  <c r="D1092" i="1" a="1"/>
  <c r="B1092" i="1" s="1" a="1"/>
  <c r="C1076" i="1" a="1"/>
  <c r="D1076" i="1" a="1"/>
  <c r="B1076" i="1" s="1" a="1"/>
  <c r="C1060" i="1" a="1"/>
  <c r="D1060" i="1" a="1"/>
  <c r="B1060" i="1" s="1" a="1"/>
  <c r="C1044" i="1" a="1"/>
  <c r="D1044" i="1" a="1"/>
  <c r="B1044" i="1" s="1" a="1"/>
  <c r="C1028" i="1" a="1"/>
  <c r="D1028" i="1" a="1"/>
  <c r="B1028" i="1" s="1" a="1"/>
  <c r="C1012" i="1" a="1"/>
  <c r="D1012" i="1" a="1"/>
  <c r="B1012" i="1" s="1" a="1"/>
  <c r="C996" i="1" a="1"/>
  <c r="D996" i="1" a="1"/>
  <c r="B996" i="1" s="1" a="1"/>
  <c r="C980" i="1" a="1"/>
  <c r="D980" i="1" a="1"/>
  <c r="B980" i="1" s="1" a="1"/>
  <c r="C964" i="1" a="1"/>
  <c r="D964" i="1" a="1"/>
  <c r="B964" i="1" s="1" a="1"/>
  <c r="C948" i="1" a="1"/>
  <c r="D948" i="1" a="1"/>
  <c r="B948" i="1" s="1" a="1"/>
  <c r="C932" i="1" a="1"/>
  <c r="D932" i="1" a="1"/>
  <c r="B932" i="1" s="1" a="1"/>
  <c r="C916" i="1" a="1"/>
  <c r="D916" i="1" a="1"/>
  <c r="B916" i="1" s="1" a="1"/>
  <c r="C900" i="1" a="1"/>
  <c r="D900" i="1" a="1"/>
  <c r="B900" i="1" s="1" a="1"/>
  <c r="C884" i="1" a="1"/>
  <c r="D884" i="1" a="1"/>
  <c r="B884" i="1" s="1" a="1"/>
  <c r="C868" i="1" a="1"/>
  <c r="D868" i="1" a="1"/>
  <c r="B868" i="1" s="1" a="1"/>
  <c r="C852" i="1" a="1"/>
  <c r="D852" i="1" a="1"/>
  <c r="B852" i="1" s="1" a="1"/>
  <c r="D1998" i="1" a="1"/>
  <c r="D1990" i="1" a="1"/>
  <c r="D1982" i="1" a="1"/>
  <c r="D1974" i="1" a="1"/>
  <c r="D1966" i="1" a="1"/>
  <c r="D1958" i="1" a="1"/>
  <c r="D1950" i="1" a="1"/>
  <c r="D1942" i="1" a="1"/>
  <c r="D1934" i="1" a="1"/>
  <c r="D1926" i="1" a="1"/>
  <c r="D1918" i="1" a="1"/>
  <c r="D1910" i="1" a="1"/>
  <c r="D1902" i="1" a="1"/>
  <c r="D1894" i="1" a="1"/>
  <c r="D1886" i="1" a="1"/>
  <c r="D1878" i="1" a="1"/>
  <c r="D1870" i="1" a="1"/>
  <c r="D1862" i="1" a="1"/>
  <c r="D1854" i="1" a="1"/>
  <c r="D1846" i="1" a="1"/>
  <c r="D1838" i="1" a="1"/>
  <c r="D1830" i="1" a="1"/>
  <c r="D1822" i="1" a="1"/>
  <c r="D1814" i="1" a="1"/>
  <c r="D1806" i="1" a="1"/>
  <c r="D1798" i="1" a="1"/>
  <c r="D1790" i="1" a="1"/>
  <c r="D1782" i="1" a="1"/>
  <c r="D1774" i="1" a="1"/>
  <c r="D1766" i="1" a="1"/>
  <c r="D1758" i="1" a="1"/>
  <c r="D1750" i="1" a="1"/>
  <c r="D1742" i="1" a="1"/>
  <c r="D1734" i="1" a="1"/>
  <c r="D1726" i="1" a="1"/>
  <c r="D1718" i="1" a="1"/>
  <c r="D1710" i="1" a="1"/>
  <c r="D1702" i="1" a="1"/>
  <c r="D1694" i="1" a="1"/>
  <c r="D1686" i="1" a="1"/>
  <c r="D1678" i="1" a="1"/>
  <c r="D1670" i="1" a="1"/>
  <c r="D1662" i="1" a="1"/>
  <c r="D1654" i="1" a="1"/>
  <c r="D1646" i="1" a="1"/>
  <c r="D1638" i="1" a="1"/>
  <c r="D1630" i="1" a="1"/>
  <c r="C1626" i="1" a="1"/>
  <c r="D1626" i="1" a="1"/>
  <c r="B1626" i="1" s="1" a="1"/>
  <c r="C1610" i="1" a="1"/>
  <c r="D1610" i="1" a="1"/>
  <c r="B1610" i="1" s="1" a="1"/>
  <c r="C1594" i="1" a="1"/>
  <c r="D1594" i="1" a="1"/>
  <c r="B1594" i="1" s="1" a="1"/>
  <c r="C1578" i="1" a="1"/>
  <c r="D1578" i="1" a="1"/>
  <c r="B1578" i="1" s="1" a="1"/>
  <c r="C1562" i="1" a="1"/>
  <c r="D1562" i="1" a="1"/>
  <c r="B1562" i="1" s="1" a="1"/>
  <c r="C1546" i="1" a="1"/>
  <c r="D1546" i="1" a="1"/>
  <c r="B1546" i="1" s="1" a="1"/>
  <c r="C1530" i="1" a="1"/>
  <c r="D1530" i="1" a="1"/>
  <c r="B1530" i="1" s="1" a="1"/>
  <c r="C1514" i="1" a="1"/>
  <c r="D1514" i="1" a="1"/>
  <c r="B1514" i="1" s="1" a="1"/>
  <c r="C1349" i="1" a="1"/>
  <c r="D1349" i="1" a="1"/>
  <c r="B1349" i="1" s="1" a="1"/>
  <c r="C1333" i="1" a="1"/>
  <c r="D1333" i="1" a="1"/>
  <c r="B1333" i="1" s="1" a="1"/>
  <c r="C1317" i="1" a="1"/>
  <c r="D1317" i="1" a="1"/>
  <c r="B1317" i="1" s="1" a="1"/>
  <c r="C1301" i="1" a="1"/>
  <c r="D1301" i="1" a="1"/>
  <c r="B1301" i="1" s="1" a="1"/>
  <c r="C1285" i="1" a="1"/>
  <c r="D1285" i="1" a="1"/>
  <c r="B1285" i="1" s="1" a="1"/>
  <c r="C1164" i="1" a="1"/>
  <c r="D1164" i="1" a="1"/>
  <c r="B1164" i="1" s="1" a="1"/>
  <c r="C1148" i="1" a="1"/>
  <c r="D1148" i="1" a="1"/>
  <c r="B1148" i="1" s="1" a="1"/>
  <c r="C1132" i="1" a="1"/>
  <c r="D1132" i="1" a="1"/>
  <c r="B1132" i="1" s="1" a="1"/>
  <c r="C1116" i="1" a="1"/>
  <c r="D1116" i="1" a="1"/>
  <c r="B1116" i="1" s="1" a="1"/>
  <c r="C1100" i="1" a="1"/>
  <c r="D1100" i="1" a="1"/>
  <c r="B1100" i="1" s="1" a="1"/>
  <c r="C1084" i="1" a="1"/>
  <c r="D1084" i="1" a="1"/>
  <c r="B1084" i="1" s="1" a="1"/>
  <c r="C1068" i="1" a="1"/>
  <c r="D1068" i="1" a="1"/>
  <c r="B1068" i="1" s="1" a="1"/>
  <c r="C1052" i="1" a="1"/>
  <c r="D1052" i="1" a="1"/>
  <c r="B1052" i="1" s="1" a="1"/>
  <c r="C1036" i="1" a="1"/>
  <c r="D1036" i="1" a="1"/>
  <c r="B1036" i="1" s="1" a="1"/>
  <c r="C1020" i="1" a="1"/>
  <c r="D1020" i="1" a="1"/>
  <c r="B1020" i="1" s="1" a="1"/>
  <c r="C1004" i="1" a="1"/>
  <c r="D1004" i="1" a="1"/>
  <c r="B1004" i="1" s="1" a="1"/>
  <c r="C988" i="1" a="1"/>
  <c r="D988" i="1" a="1"/>
  <c r="B988" i="1" s="1" a="1"/>
  <c r="C972" i="1" a="1"/>
  <c r="D972" i="1" a="1"/>
  <c r="B972" i="1" s="1" a="1"/>
  <c r="C956" i="1" a="1"/>
  <c r="D956" i="1" a="1"/>
  <c r="B956" i="1" s="1" a="1"/>
  <c r="C940" i="1" a="1"/>
  <c r="D940" i="1" a="1"/>
  <c r="B940" i="1" s="1" a="1"/>
  <c r="C924" i="1" a="1"/>
  <c r="D924" i="1" a="1"/>
  <c r="B924" i="1" s="1" a="1"/>
  <c r="C908" i="1" a="1"/>
  <c r="D908" i="1" a="1"/>
  <c r="B908" i="1" s="1" a="1"/>
  <c r="C892" i="1" a="1"/>
  <c r="D892" i="1" a="1"/>
  <c r="B892" i="1" s="1" a="1"/>
  <c r="C876" i="1" a="1"/>
  <c r="D876" i="1" a="1"/>
  <c r="B876" i="1" s="1" a="1"/>
  <c r="C860" i="1" a="1"/>
  <c r="D860" i="1" a="1"/>
  <c r="B860" i="1" s="1" a="1"/>
  <c r="D309" i="1" a="1"/>
  <c r="B309" i="1" s="1" a="1"/>
  <c r="C309" i="1" a="1"/>
  <c r="D844" i="1" a="1"/>
  <c r="D836" i="1" a="1"/>
  <c r="D828" i="1" a="1"/>
  <c r="D820" i="1" a="1"/>
  <c r="D812" i="1" a="1"/>
  <c r="D804" i="1" a="1"/>
  <c r="D796" i="1" a="1"/>
  <c r="D788" i="1" a="1"/>
  <c r="D778" i="1" a="1"/>
  <c r="D770" i="1" a="1"/>
  <c r="D762" i="1" a="1"/>
  <c r="D754" i="1" a="1"/>
  <c r="D746" i="1" a="1"/>
  <c r="D738" i="1" a="1"/>
  <c r="D730" i="1" a="1"/>
  <c r="D722" i="1" a="1"/>
  <c r="D714" i="1" a="1"/>
  <c r="D651" i="1" a="1"/>
  <c r="D643" i="1" a="1"/>
  <c r="D635" i="1" a="1"/>
  <c r="D627" i="1" a="1"/>
  <c r="D619" i="1" a="1"/>
  <c r="D617" i="1" a="1"/>
  <c r="B617" i="1" s="1" a="1"/>
  <c r="C617" i="1" a="1"/>
  <c r="D581" i="1" a="1"/>
  <c r="D573" i="1" a="1"/>
  <c r="D565" i="1" a="1"/>
  <c r="D557" i="1" a="1"/>
  <c r="D549" i="1" a="1"/>
  <c r="D541" i="1" a="1"/>
  <c r="D533" i="1" a="1"/>
  <c r="D525" i="1" a="1"/>
  <c r="D517" i="1" a="1"/>
  <c r="D509" i="1" a="1"/>
  <c r="D501" i="1" a="1"/>
  <c r="D493" i="1" a="1"/>
  <c r="D485" i="1" a="1"/>
  <c r="D477" i="1" a="1"/>
  <c r="D469" i="1" a="1"/>
  <c r="D461" i="1" a="1"/>
  <c r="D453" i="1" a="1"/>
  <c r="D445" i="1" a="1"/>
  <c r="D437" i="1" a="1"/>
  <c r="D429" i="1" a="1"/>
  <c r="D421" i="1" a="1"/>
  <c r="D413" i="1" a="1"/>
  <c r="D405" i="1" a="1"/>
  <c r="D397" i="1" a="1"/>
  <c r="D389" i="1" a="1"/>
  <c r="D381" i="1" a="1"/>
  <c r="D373" i="1" a="1"/>
  <c r="D365" i="1" a="1"/>
  <c r="D312" i="1" a="1"/>
  <c r="D282" i="1" a="1"/>
  <c r="D274" i="1" a="1"/>
  <c r="D266" i="1" a="1"/>
  <c r="D258" i="1" a="1"/>
  <c r="D250" i="1" a="1"/>
  <c r="D242" i="1" a="1"/>
  <c r="D234" i="1" a="1"/>
  <c r="D226" i="1" a="1"/>
  <c r="D218" i="1" a="1"/>
  <c r="D210" i="1" a="1"/>
  <c r="D202" i="1" a="1"/>
  <c r="D194" i="1" a="1"/>
  <c r="D186" i="1" a="1"/>
  <c r="D178" i="1" a="1"/>
  <c r="D170" i="1" a="1"/>
  <c r="D162" i="1" a="1"/>
  <c r="D157" i="1" a="1"/>
  <c r="D149" i="1" a="1"/>
  <c r="D89" i="1" a="1"/>
  <c r="D74" i="1" a="1"/>
  <c r="D66" i="1" a="1"/>
  <c r="D51" i="1" a="1"/>
  <c r="D43" i="1" a="1"/>
  <c r="D1170" i="1" a="1"/>
  <c r="D1162" i="1" a="1"/>
  <c r="D1154" i="1" a="1"/>
  <c r="D1146" i="1" a="1"/>
  <c r="D1138" i="1" a="1"/>
  <c r="D1130" i="1" a="1"/>
  <c r="D1122" i="1" a="1"/>
  <c r="D1114" i="1" a="1"/>
  <c r="D1106" i="1" a="1"/>
  <c r="D1098" i="1" a="1"/>
  <c r="D1090" i="1" a="1"/>
  <c r="D1082" i="1" a="1"/>
  <c r="D1074" i="1" a="1"/>
  <c r="D1066" i="1" a="1"/>
  <c r="D1058" i="1" a="1"/>
  <c r="D1050" i="1" a="1"/>
  <c r="D1042" i="1" a="1"/>
  <c r="D1034" i="1" a="1"/>
  <c r="D1026" i="1" a="1"/>
  <c r="D1018" i="1" a="1"/>
  <c r="D2000" i="1" a="1"/>
  <c r="D1996" i="1" a="1"/>
  <c r="D1992" i="1" a="1"/>
  <c r="D1988" i="1" a="1"/>
  <c r="D1984" i="1" a="1"/>
  <c r="D1980" i="1" a="1"/>
  <c r="D1976" i="1" a="1"/>
  <c r="D1972" i="1" a="1"/>
  <c r="D1968" i="1" a="1"/>
  <c r="D1964" i="1" a="1"/>
  <c r="D1960" i="1" a="1"/>
  <c r="D1956" i="1" a="1"/>
  <c r="D1952" i="1" a="1"/>
  <c r="D1948" i="1" a="1"/>
  <c r="D1944" i="1" a="1"/>
  <c r="D1940" i="1" a="1"/>
  <c r="D1936" i="1" a="1"/>
  <c r="D1932" i="1" a="1"/>
  <c r="D1928" i="1" a="1"/>
  <c r="D1924" i="1" a="1"/>
  <c r="D1920" i="1" a="1"/>
  <c r="D1916" i="1" a="1"/>
  <c r="D1912" i="1" a="1"/>
  <c r="D1908" i="1" a="1"/>
  <c r="D1904" i="1" a="1"/>
  <c r="D1900" i="1" a="1"/>
  <c r="D1896" i="1" a="1"/>
  <c r="D1892" i="1" a="1"/>
  <c r="D1888" i="1" a="1"/>
  <c r="D1884" i="1" a="1"/>
  <c r="D1880" i="1" a="1"/>
  <c r="D1876" i="1" a="1"/>
  <c r="D1872" i="1" a="1"/>
  <c r="D1868" i="1" a="1"/>
  <c r="D1864" i="1" a="1"/>
  <c r="D1860" i="1" a="1"/>
  <c r="D1856" i="1" a="1"/>
  <c r="D1852" i="1" a="1"/>
  <c r="D1848" i="1" a="1"/>
  <c r="D1844" i="1" a="1"/>
  <c r="D1840" i="1" a="1"/>
  <c r="D1836" i="1" a="1"/>
  <c r="D1832" i="1" a="1"/>
  <c r="D1828" i="1" a="1"/>
  <c r="D1824" i="1" a="1"/>
  <c r="D1820" i="1" a="1"/>
  <c r="D1816" i="1" a="1"/>
  <c r="D1812" i="1" a="1"/>
  <c r="D1808" i="1" a="1"/>
  <c r="D1804" i="1" a="1"/>
  <c r="D1800" i="1" a="1"/>
  <c r="D1796" i="1" a="1"/>
  <c r="D1792" i="1" a="1"/>
  <c r="D1788" i="1" a="1"/>
  <c r="D1784" i="1" a="1"/>
  <c r="D1780" i="1" a="1"/>
  <c r="D1776" i="1" a="1"/>
  <c r="D1772" i="1" a="1"/>
  <c r="D1768" i="1" a="1"/>
  <c r="D1764" i="1" a="1"/>
  <c r="D1760" i="1" a="1"/>
  <c r="D1756" i="1" a="1"/>
  <c r="D1752" i="1" a="1"/>
  <c r="D1748" i="1" a="1"/>
  <c r="D1744" i="1" a="1"/>
  <c r="D1740" i="1" a="1"/>
  <c r="D1736" i="1" a="1"/>
  <c r="D1732" i="1" a="1"/>
  <c r="D1728" i="1" a="1"/>
  <c r="D1724" i="1" a="1"/>
  <c r="D1720" i="1" a="1"/>
  <c r="D1716" i="1" a="1"/>
  <c r="D1712" i="1" a="1"/>
  <c r="D1708" i="1" a="1"/>
  <c r="D1704" i="1" a="1"/>
  <c r="D1700" i="1" a="1"/>
  <c r="D1696" i="1" a="1"/>
  <c r="D1692" i="1" a="1"/>
  <c r="D1688" i="1" a="1"/>
  <c r="D1684" i="1" a="1"/>
  <c r="D1680" i="1" a="1"/>
  <c r="D1676" i="1" a="1"/>
  <c r="D1672" i="1" a="1"/>
  <c r="D1668" i="1" a="1"/>
  <c r="D1664" i="1" a="1"/>
  <c r="D1660" i="1" a="1"/>
  <c r="D1656" i="1" a="1"/>
  <c r="D1652" i="1" a="1"/>
  <c r="D1648" i="1" a="1"/>
  <c r="D1644" i="1" a="1"/>
  <c r="D1640" i="1" a="1"/>
  <c r="D1636" i="1" a="1"/>
  <c r="D1632" i="1" a="1"/>
  <c r="D1628" i="1" a="1"/>
  <c r="D1624" i="1" a="1"/>
  <c r="D1620" i="1" a="1"/>
  <c r="D1616" i="1" a="1"/>
  <c r="D1612" i="1" a="1"/>
  <c r="D1608" i="1" a="1"/>
  <c r="D1604" i="1" a="1"/>
  <c r="D1600" i="1" a="1"/>
  <c r="D1596" i="1" a="1"/>
  <c r="D1592" i="1" a="1"/>
  <c r="D1588" i="1" a="1"/>
  <c r="D1584" i="1" a="1"/>
  <c r="D1580" i="1" a="1"/>
  <c r="D1576" i="1" a="1"/>
  <c r="D1572" i="1" a="1"/>
  <c r="D1568" i="1" a="1"/>
  <c r="D1564" i="1" a="1"/>
  <c r="D1560" i="1" a="1"/>
  <c r="D1556" i="1" a="1"/>
  <c r="D1552" i="1" a="1"/>
  <c r="D1548" i="1" a="1"/>
  <c r="D1544" i="1" a="1"/>
  <c r="D1540" i="1" a="1"/>
  <c r="D1536" i="1" a="1"/>
  <c r="D1532" i="1" a="1"/>
  <c r="D1528" i="1" a="1"/>
  <c r="D1524" i="1" a="1"/>
  <c r="D1520" i="1" a="1"/>
  <c r="D1516" i="1" a="1"/>
  <c r="D1512" i="1" a="1"/>
  <c r="D1508" i="1" a="1"/>
  <c r="D1504" i="1" a="1"/>
  <c r="D1500" i="1" a="1"/>
  <c r="D1355" i="1" a="1"/>
  <c r="D1351" i="1" a="1"/>
  <c r="D1347" i="1" a="1"/>
  <c r="D1343" i="1" a="1"/>
  <c r="D1339" i="1" a="1"/>
  <c r="D1335" i="1" a="1"/>
  <c r="D1331" i="1" a="1"/>
  <c r="D1327" i="1" a="1"/>
  <c r="D1323" i="1" a="1"/>
  <c r="D1319" i="1" a="1"/>
  <c r="D1315" i="1" a="1"/>
  <c r="D1311" i="1" a="1"/>
  <c r="D1307" i="1" a="1"/>
  <c r="D1303" i="1" a="1"/>
  <c r="D1299" i="1" a="1"/>
  <c r="D1295" i="1" a="1"/>
  <c r="D1291" i="1" a="1"/>
  <c r="D1287" i="1" a="1"/>
  <c r="D1283" i="1" a="1"/>
  <c r="D1174" i="1" a="1"/>
  <c r="D1166" i="1" a="1"/>
  <c r="D1158" i="1" a="1"/>
  <c r="D1150" i="1" a="1"/>
  <c r="D1142" i="1" a="1"/>
  <c r="D1134" i="1" a="1"/>
  <c r="D1126" i="1" a="1"/>
  <c r="D1118" i="1" a="1"/>
  <c r="D1110" i="1" a="1"/>
  <c r="D1102" i="1" a="1"/>
  <c r="D1094" i="1" a="1"/>
  <c r="D1086" i="1" a="1"/>
  <c r="D1078" i="1" a="1"/>
  <c r="D1070" i="1" a="1"/>
  <c r="D1062" i="1" a="1"/>
  <c r="D1054" i="1" a="1"/>
  <c r="D1046" i="1" a="1"/>
  <c r="D1038" i="1" a="1"/>
  <c r="D1030" i="1" a="1"/>
  <c r="D1022" i="1" a="1"/>
  <c r="D776" i="1" a="1"/>
  <c r="D768" i="1" a="1"/>
  <c r="D760" i="1" a="1"/>
  <c r="D752" i="1" a="1"/>
  <c r="D744" i="1" a="1"/>
  <c r="D736" i="1" a="1"/>
  <c r="D728" i="1" a="1"/>
  <c r="D720" i="1" a="1"/>
  <c r="D712" i="1" a="1"/>
  <c r="D649" i="1" a="1"/>
  <c r="D641" i="1" a="1"/>
  <c r="D633" i="1" a="1"/>
  <c r="D625" i="1" a="1"/>
  <c r="D579" i="1" a="1"/>
  <c r="D571" i="1" a="1"/>
  <c r="D563" i="1" a="1"/>
  <c r="D555" i="1" a="1"/>
  <c r="D547" i="1" a="1"/>
  <c r="D539" i="1" a="1"/>
  <c r="D531" i="1" a="1"/>
  <c r="D523" i="1" a="1"/>
  <c r="D515" i="1" a="1"/>
  <c r="D507" i="1" a="1"/>
  <c r="D499" i="1" a="1"/>
  <c r="D491" i="1" a="1"/>
  <c r="D483" i="1" a="1"/>
  <c r="D475" i="1" a="1"/>
  <c r="D467" i="1" a="1"/>
  <c r="D459" i="1" a="1"/>
  <c r="D451" i="1" a="1"/>
  <c r="D443" i="1" a="1"/>
  <c r="D435" i="1" a="1"/>
  <c r="D427" i="1" a="1"/>
  <c r="D419" i="1" a="1"/>
  <c r="D411" i="1" a="1"/>
  <c r="D403" i="1" a="1"/>
  <c r="D395" i="1" a="1"/>
  <c r="D387" i="1" a="1"/>
  <c r="D379" i="1" a="1"/>
  <c r="D371" i="1" a="1"/>
  <c r="D363" i="1" a="1"/>
  <c r="D318" i="1" a="1"/>
  <c r="D310" i="1" a="1"/>
  <c r="D280" i="1" a="1"/>
  <c r="D272" i="1" a="1"/>
  <c r="D264" i="1" a="1"/>
  <c r="D256" i="1" a="1"/>
  <c r="D248" i="1" a="1"/>
  <c r="D240" i="1" a="1"/>
  <c r="D1014" i="1" a="1"/>
  <c r="D1010" i="1" a="1"/>
  <c r="D1006" i="1" a="1"/>
  <c r="D1002" i="1" a="1"/>
  <c r="D998" i="1" a="1"/>
  <c r="D994" i="1" a="1"/>
  <c r="D990" i="1" a="1"/>
  <c r="D986" i="1" a="1"/>
  <c r="D982" i="1" a="1"/>
  <c r="D978" i="1" a="1"/>
  <c r="D974" i="1" a="1"/>
  <c r="D970" i="1" a="1"/>
  <c r="D966" i="1" a="1"/>
  <c r="D962" i="1" a="1"/>
  <c r="D958" i="1" a="1"/>
  <c r="D954" i="1" a="1"/>
  <c r="D950" i="1" a="1"/>
  <c r="D946" i="1" a="1"/>
  <c r="D942" i="1" a="1"/>
  <c r="D938" i="1" a="1"/>
  <c r="D934" i="1" a="1"/>
  <c r="D930" i="1" a="1"/>
  <c r="D926" i="1" a="1"/>
  <c r="D922" i="1" a="1"/>
  <c r="D918" i="1" a="1"/>
  <c r="D914" i="1" a="1"/>
  <c r="D910" i="1" a="1"/>
  <c r="D906" i="1" a="1"/>
  <c r="D902" i="1" a="1"/>
  <c r="D898" i="1" a="1"/>
  <c r="D894" i="1" a="1"/>
  <c r="D890" i="1" a="1"/>
  <c r="D886" i="1" a="1"/>
  <c r="D882" i="1" a="1"/>
  <c r="D878" i="1" a="1"/>
  <c r="D874" i="1" a="1"/>
  <c r="D870" i="1" a="1"/>
  <c r="D866" i="1" a="1"/>
  <c r="D862" i="1" a="1"/>
  <c r="D858" i="1" a="1"/>
  <c r="D854" i="1" a="1"/>
  <c r="D850" i="1" a="1"/>
  <c r="D846" i="1" a="1"/>
  <c r="D842" i="1" a="1"/>
  <c r="D838" i="1" a="1"/>
  <c r="D834" i="1" a="1"/>
  <c r="D830" i="1" a="1"/>
  <c r="D826" i="1" a="1"/>
  <c r="D822" i="1" a="1"/>
  <c r="D818" i="1" a="1"/>
  <c r="D814" i="1" a="1"/>
  <c r="D810" i="1" a="1"/>
  <c r="D806" i="1" a="1"/>
  <c r="D802" i="1" a="1"/>
  <c r="D798" i="1" a="1"/>
  <c r="D794" i="1" a="1"/>
  <c r="D790" i="1" a="1"/>
  <c r="D786" i="1" a="1"/>
  <c r="D782" i="1" a="1"/>
  <c r="D780" i="1" a="1"/>
  <c r="D772" i="1" a="1"/>
  <c r="D764" i="1" a="1"/>
  <c r="D756" i="1" a="1"/>
  <c r="D748" i="1" a="1"/>
  <c r="D740" i="1" a="1"/>
  <c r="D732" i="1" a="1"/>
  <c r="D724" i="1" a="1"/>
  <c r="D716" i="1" a="1"/>
  <c r="D653" i="1" a="1"/>
  <c r="D645" i="1" a="1"/>
  <c r="D637" i="1" a="1"/>
  <c r="D629" i="1" a="1"/>
  <c r="D621" i="1" a="1"/>
  <c r="D583" i="1" a="1"/>
  <c r="D575" i="1" a="1"/>
  <c r="D567" i="1" a="1"/>
  <c r="D559" i="1" a="1"/>
  <c r="D551" i="1" a="1"/>
  <c r="D543" i="1" a="1"/>
  <c r="D535" i="1" a="1"/>
  <c r="D527" i="1" a="1"/>
  <c r="D519" i="1" a="1"/>
  <c r="D511" i="1" a="1"/>
  <c r="D503" i="1" a="1"/>
  <c r="D495" i="1" a="1"/>
  <c r="D487" i="1" a="1"/>
  <c r="D479" i="1" a="1"/>
  <c r="D471" i="1" a="1"/>
  <c r="D463" i="1" a="1"/>
  <c r="D455" i="1" a="1"/>
  <c r="D447" i="1" a="1"/>
  <c r="D439" i="1" a="1"/>
  <c r="D431" i="1" a="1"/>
  <c r="D423" i="1" a="1"/>
  <c r="D415" i="1" a="1"/>
  <c r="D407" i="1" a="1"/>
  <c r="D399" i="1" a="1"/>
  <c r="D391" i="1" a="1"/>
  <c r="D383" i="1" a="1"/>
  <c r="D375" i="1" a="1"/>
  <c r="D367" i="1" a="1"/>
  <c r="D314" i="1" a="1"/>
  <c r="D284" i="1" a="1"/>
  <c r="D276" i="1" a="1"/>
  <c r="D268" i="1" a="1"/>
  <c r="D260" i="1" a="1"/>
  <c r="D252" i="1" a="1"/>
  <c r="D244" i="1" a="1"/>
  <c r="D236" i="1" a="1"/>
  <c r="D232" i="1" a="1"/>
  <c r="D228" i="1" a="1"/>
  <c r="D224" i="1" a="1"/>
  <c r="D220" i="1" a="1"/>
  <c r="D216" i="1" a="1"/>
  <c r="D212" i="1" a="1"/>
  <c r="D208" i="1" a="1"/>
  <c r="D204" i="1" a="1"/>
  <c r="D200" i="1" a="1"/>
  <c r="D196" i="1" a="1"/>
  <c r="D192" i="1" a="1"/>
  <c r="D188" i="1" a="1"/>
  <c r="D184" i="1" a="1"/>
  <c r="D180" i="1" a="1"/>
  <c r="D176" i="1" a="1"/>
  <c r="D172" i="1" a="1"/>
  <c r="D168" i="1" a="1"/>
  <c r="D164" i="1" a="1"/>
  <c r="D155" i="1" a="1"/>
  <c r="D151" i="1" a="1"/>
  <c r="D147" i="1" a="1"/>
  <c r="D91" i="1" a="1"/>
  <c r="D87" i="1" a="1"/>
  <c r="D83" i="1" a="1"/>
  <c r="D80" i="1" a="1"/>
  <c r="D76" i="1" a="1"/>
  <c r="D72" i="1" a="1"/>
  <c r="D68" i="1" a="1"/>
  <c r="D64" i="1" a="1"/>
  <c r="D52" i="1" a="1"/>
  <c r="D45" i="1" a="1"/>
  <c r="D37" i="1" a="1"/>
  <c r="D33" i="1" a="1"/>
  <c r="D1499" i="1" a="1"/>
  <c r="D1497" i="1" a="1"/>
  <c r="D1495" i="1" a="1"/>
  <c r="D1493" i="1" a="1"/>
  <c r="D1491" i="1" a="1"/>
  <c r="D1489" i="1" a="1"/>
  <c r="D1487" i="1" a="1"/>
  <c r="D1485" i="1" a="1"/>
  <c r="D1483" i="1" a="1"/>
  <c r="D1481" i="1" a="1"/>
  <c r="D1479" i="1" a="1"/>
  <c r="D1477" i="1" a="1"/>
  <c r="D1475" i="1" a="1"/>
  <c r="D1473" i="1" a="1"/>
  <c r="D1471" i="1" a="1"/>
  <c r="D1469" i="1" a="1"/>
  <c r="D1467" i="1" a="1"/>
  <c r="D1465" i="1" a="1"/>
  <c r="D1463" i="1" a="1"/>
  <c r="D1461" i="1" a="1"/>
  <c r="D1459" i="1" a="1"/>
  <c r="D1457" i="1" a="1"/>
  <c r="D1455" i="1" a="1"/>
  <c r="D1453" i="1" a="1"/>
  <c r="D1451" i="1" a="1"/>
  <c r="D1449" i="1" a="1"/>
  <c r="D1447" i="1" a="1"/>
  <c r="D1445" i="1" a="1"/>
  <c r="D1443" i="1" a="1"/>
  <c r="D1441" i="1" a="1"/>
  <c r="D1439" i="1" a="1"/>
  <c r="D1437" i="1" a="1"/>
  <c r="D1435" i="1" a="1"/>
  <c r="D1433" i="1" a="1"/>
  <c r="D1431" i="1" a="1"/>
  <c r="D1429" i="1" a="1"/>
  <c r="D1427" i="1" a="1"/>
  <c r="D1425" i="1" a="1"/>
  <c r="D1423" i="1" a="1"/>
  <c r="D1421" i="1" a="1"/>
  <c r="D1419" i="1" a="1"/>
  <c r="D1417" i="1" a="1"/>
  <c r="D1415" i="1" a="1"/>
  <c r="D1413" i="1" a="1"/>
  <c r="D1411" i="1" a="1"/>
  <c r="D1409" i="1" a="1"/>
  <c r="D1407" i="1" a="1"/>
  <c r="D1405" i="1" a="1"/>
  <c r="D1403" i="1" a="1"/>
  <c r="D1401" i="1" a="1"/>
  <c r="D1399" i="1" a="1"/>
  <c r="D1397" i="1" a="1"/>
  <c r="D1395" i="1" a="1"/>
  <c r="D1393" i="1" a="1"/>
  <c r="D1391" i="1" a="1"/>
  <c r="D1389" i="1" a="1"/>
  <c r="D1387" i="1" a="1"/>
  <c r="D1999" i="1" a="1"/>
  <c r="D1997" i="1" a="1"/>
  <c r="D1995" i="1" a="1"/>
  <c r="D1993" i="1" a="1"/>
  <c r="D1991" i="1" a="1"/>
  <c r="D1989" i="1" a="1"/>
  <c r="D1987" i="1" a="1"/>
  <c r="D1985" i="1" a="1"/>
  <c r="D1983" i="1" a="1"/>
  <c r="D1981" i="1" a="1"/>
  <c r="D1979" i="1" a="1"/>
  <c r="D1977" i="1" a="1"/>
  <c r="D1975" i="1" a="1"/>
  <c r="D1973" i="1" a="1"/>
  <c r="D1971" i="1" a="1"/>
  <c r="D1969" i="1" a="1"/>
  <c r="D1967" i="1" a="1"/>
  <c r="D1965" i="1" a="1"/>
  <c r="D1963" i="1" a="1"/>
  <c r="D1961" i="1" a="1"/>
  <c r="D1959" i="1" a="1"/>
  <c r="D1957" i="1" a="1"/>
  <c r="D1955" i="1" a="1"/>
  <c r="D1953" i="1" a="1"/>
  <c r="D1951" i="1" a="1"/>
  <c r="D1949" i="1" a="1"/>
  <c r="D1947" i="1" a="1"/>
  <c r="D1945" i="1" a="1"/>
  <c r="D1943" i="1" a="1"/>
  <c r="D1941" i="1" a="1"/>
  <c r="D1939" i="1" a="1"/>
  <c r="D1937" i="1" a="1"/>
  <c r="D1935" i="1" a="1"/>
  <c r="D1933" i="1" a="1"/>
  <c r="D1931" i="1" a="1"/>
  <c r="D1929" i="1" a="1"/>
  <c r="D1927" i="1" a="1"/>
  <c r="D1925" i="1" a="1"/>
  <c r="D1923" i="1" a="1"/>
  <c r="D1921" i="1" a="1"/>
  <c r="D1919" i="1" a="1"/>
  <c r="D1917" i="1" a="1"/>
  <c r="D1915" i="1" a="1"/>
  <c r="D1913" i="1" a="1"/>
  <c r="D1911" i="1" a="1"/>
  <c r="D1909" i="1" a="1"/>
  <c r="D1907" i="1" a="1"/>
  <c r="D1905" i="1" a="1"/>
  <c r="D1903" i="1" a="1"/>
  <c r="D1901" i="1" a="1"/>
  <c r="D1899" i="1" a="1"/>
  <c r="D1897" i="1" a="1"/>
  <c r="D1895" i="1" a="1"/>
  <c r="D1893" i="1" a="1"/>
  <c r="D1891" i="1" a="1"/>
  <c r="D1889" i="1" a="1"/>
  <c r="D1887" i="1" a="1"/>
  <c r="D1885" i="1" a="1"/>
  <c r="D1883" i="1" a="1"/>
  <c r="D1881" i="1" a="1"/>
  <c r="D1879" i="1" a="1"/>
  <c r="D1877" i="1" a="1"/>
  <c r="D1875" i="1" a="1"/>
  <c r="D1873" i="1" a="1"/>
  <c r="D1871" i="1" a="1"/>
  <c r="D1869" i="1" a="1"/>
  <c r="D1867" i="1" a="1"/>
  <c r="D1865" i="1" a="1"/>
  <c r="D1863" i="1" a="1"/>
  <c r="D1861" i="1" a="1"/>
  <c r="D1859" i="1" a="1"/>
  <c r="D1857" i="1" a="1"/>
  <c r="D1855" i="1" a="1"/>
  <c r="D1853" i="1" a="1"/>
  <c r="D1851" i="1" a="1"/>
  <c r="D1849" i="1" a="1"/>
  <c r="D1847" i="1" a="1"/>
  <c r="D1845" i="1" a="1"/>
  <c r="D1843" i="1" a="1"/>
  <c r="D1841" i="1" a="1"/>
  <c r="D1839" i="1" a="1"/>
  <c r="D1837" i="1" a="1"/>
  <c r="D1835" i="1" a="1"/>
  <c r="D1833" i="1" a="1"/>
  <c r="D1831" i="1" a="1"/>
  <c r="D1829" i="1" a="1"/>
  <c r="D1827" i="1" a="1"/>
  <c r="D1825" i="1" a="1"/>
  <c r="D1823" i="1" a="1"/>
  <c r="D1821" i="1" a="1"/>
  <c r="D1819" i="1" a="1"/>
  <c r="D1817" i="1" a="1"/>
  <c r="D1815" i="1" a="1"/>
  <c r="D1813" i="1" a="1"/>
  <c r="D1811" i="1" a="1"/>
  <c r="D1809" i="1" a="1"/>
  <c r="D1807" i="1" a="1"/>
  <c r="D1805" i="1" a="1"/>
  <c r="D1803" i="1" a="1"/>
  <c r="D1801" i="1" a="1"/>
  <c r="D1799" i="1" a="1"/>
  <c r="D1797" i="1" a="1"/>
  <c r="D1795" i="1" a="1"/>
  <c r="D1793" i="1" a="1"/>
  <c r="D1791" i="1" a="1"/>
  <c r="D1789" i="1" a="1"/>
  <c r="D1787" i="1" a="1"/>
  <c r="D1785" i="1" a="1"/>
  <c r="D1783" i="1" a="1"/>
  <c r="D1781" i="1" a="1"/>
  <c r="D1779" i="1" a="1"/>
  <c r="D1777" i="1" a="1"/>
  <c r="D1775" i="1" a="1"/>
  <c r="D1773" i="1" a="1"/>
  <c r="D1771" i="1" a="1"/>
  <c r="D1769" i="1" a="1"/>
  <c r="D1767" i="1" a="1"/>
  <c r="D1765" i="1" a="1"/>
  <c r="D1763" i="1" a="1"/>
  <c r="D1761" i="1" a="1"/>
  <c r="D1759" i="1" a="1"/>
  <c r="D1757" i="1" a="1"/>
  <c r="D1755" i="1" a="1"/>
  <c r="D1753" i="1" a="1"/>
  <c r="D1751" i="1" a="1"/>
  <c r="D1749" i="1" a="1"/>
  <c r="D1747" i="1" a="1"/>
  <c r="D1745" i="1" a="1"/>
  <c r="D1743" i="1" a="1"/>
  <c r="D1741" i="1" a="1"/>
  <c r="D1739" i="1" a="1"/>
  <c r="D1737" i="1" a="1"/>
  <c r="D1735" i="1" a="1"/>
  <c r="D1733" i="1" a="1"/>
  <c r="D1731" i="1" a="1"/>
  <c r="D1729" i="1" a="1"/>
  <c r="D1727" i="1" a="1"/>
  <c r="D1725" i="1" a="1"/>
  <c r="D1723" i="1" a="1"/>
  <c r="D1721" i="1" a="1"/>
  <c r="D1719" i="1" a="1"/>
  <c r="D1717" i="1" a="1"/>
  <c r="D1715" i="1" a="1"/>
  <c r="D1713" i="1" a="1"/>
  <c r="D1711" i="1" a="1"/>
  <c r="D1709" i="1" a="1"/>
  <c r="D1707" i="1" a="1"/>
  <c r="D1705" i="1" a="1"/>
  <c r="D1703" i="1" a="1"/>
  <c r="D1701" i="1" a="1"/>
  <c r="D1699" i="1" a="1"/>
  <c r="D1697" i="1" a="1"/>
  <c r="D1695" i="1" a="1"/>
  <c r="D1693" i="1" a="1"/>
  <c r="D1691" i="1" a="1"/>
  <c r="D1689" i="1" a="1"/>
  <c r="D1687" i="1" a="1"/>
  <c r="D1685" i="1" a="1"/>
  <c r="D1683" i="1" a="1"/>
  <c r="D1681" i="1" a="1"/>
  <c r="D1679" i="1" a="1"/>
  <c r="D1677" i="1" a="1"/>
  <c r="D1675" i="1" a="1"/>
  <c r="D1673" i="1" a="1"/>
  <c r="D1671" i="1" a="1"/>
  <c r="D1669" i="1" a="1"/>
  <c r="D1667" i="1" a="1"/>
  <c r="D1665" i="1" a="1"/>
  <c r="D1663" i="1" a="1"/>
  <c r="D1661" i="1" a="1"/>
  <c r="D1659" i="1" a="1"/>
  <c r="D1657" i="1" a="1"/>
  <c r="D1655" i="1" a="1"/>
  <c r="D1653" i="1" a="1"/>
  <c r="D1651" i="1" a="1"/>
  <c r="D1649" i="1" a="1"/>
  <c r="D1647" i="1" a="1"/>
  <c r="D1645" i="1" a="1"/>
  <c r="D1643" i="1" a="1"/>
  <c r="D1641" i="1" a="1"/>
  <c r="D1639" i="1" a="1"/>
  <c r="D1637" i="1" a="1"/>
  <c r="D1635" i="1" a="1"/>
  <c r="D1633" i="1" a="1"/>
  <c r="D1631" i="1" a="1"/>
  <c r="D1629" i="1" a="1"/>
  <c r="D1627" i="1" a="1"/>
  <c r="D1625" i="1" a="1"/>
  <c r="D1623" i="1" a="1"/>
  <c r="D1621" i="1" a="1"/>
  <c r="D1619" i="1" a="1"/>
  <c r="D1617" i="1" a="1"/>
  <c r="D1615" i="1" a="1"/>
  <c r="D1613" i="1" a="1"/>
  <c r="D1611" i="1" a="1"/>
  <c r="D1609" i="1" a="1"/>
  <c r="D1607" i="1" a="1"/>
  <c r="D1605" i="1" a="1"/>
  <c r="D1603" i="1" a="1"/>
  <c r="D1601" i="1" a="1"/>
  <c r="D1599" i="1" a="1"/>
  <c r="D1597" i="1" a="1"/>
  <c r="D1595" i="1" a="1"/>
  <c r="D1593" i="1" a="1"/>
  <c r="D1591" i="1" a="1"/>
  <c r="D1589" i="1" a="1"/>
  <c r="D1587" i="1" a="1"/>
  <c r="D1585" i="1" a="1"/>
  <c r="D1583" i="1" a="1"/>
  <c r="D1581" i="1" a="1"/>
  <c r="D1579" i="1" a="1"/>
  <c r="D1577" i="1" a="1"/>
  <c r="D1575" i="1" a="1"/>
  <c r="D1573" i="1" a="1"/>
  <c r="D1571" i="1" a="1"/>
  <c r="D1569" i="1" a="1"/>
  <c r="D1567" i="1" a="1"/>
  <c r="D1565" i="1" a="1"/>
  <c r="D1563" i="1" a="1"/>
  <c r="D1561" i="1" a="1"/>
  <c r="D1559" i="1" a="1"/>
  <c r="D1557" i="1" a="1"/>
  <c r="D1555" i="1" a="1"/>
  <c r="D1553" i="1" a="1"/>
  <c r="D1551" i="1" a="1"/>
  <c r="D1549" i="1" a="1"/>
  <c r="D1547" i="1" a="1"/>
  <c r="D1545" i="1" a="1"/>
  <c r="D1543" i="1" a="1"/>
  <c r="D1541" i="1" a="1"/>
  <c r="D1539" i="1" a="1"/>
  <c r="D1537" i="1" a="1"/>
  <c r="D1535" i="1" a="1"/>
  <c r="D1533" i="1" a="1"/>
  <c r="D1531" i="1" a="1"/>
  <c r="D1529" i="1" a="1"/>
  <c r="D1527" i="1" a="1"/>
  <c r="D1525" i="1" a="1"/>
  <c r="D1523" i="1" a="1"/>
  <c r="D1521" i="1" a="1"/>
  <c r="D1519" i="1" a="1"/>
  <c r="D1517" i="1" a="1"/>
  <c r="D1515" i="1" a="1"/>
  <c r="D1513" i="1" a="1"/>
  <c r="D1511" i="1" a="1"/>
  <c r="D1509" i="1" a="1"/>
  <c r="D1507" i="1" a="1"/>
  <c r="D1505" i="1" a="1"/>
  <c r="D1503" i="1" a="1"/>
  <c r="D1501" i="1" a="1"/>
  <c r="D1498" i="1" a="1"/>
  <c r="D1496" i="1" a="1"/>
  <c r="D1494" i="1" a="1"/>
  <c r="D1492" i="1" a="1"/>
  <c r="D1490" i="1" a="1"/>
  <c r="D1488" i="1" a="1"/>
  <c r="D1486" i="1" a="1"/>
  <c r="D1484" i="1" a="1"/>
  <c r="D1482" i="1" a="1"/>
  <c r="D1480" i="1" a="1"/>
  <c r="D1478" i="1" a="1"/>
  <c r="D1476" i="1" a="1"/>
  <c r="D1474" i="1" a="1"/>
  <c r="D1472" i="1" a="1"/>
  <c r="D1470" i="1" a="1"/>
  <c r="D1468" i="1" a="1"/>
  <c r="D1466" i="1" a="1"/>
  <c r="D1464" i="1" a="1"/>
  <c r="D1462" i="1" a="1"/>
  <c r="D1460" i="1" a="1"/>
  <c r="D1458" i="1" a="1"/>
  <c r="D1456" i="1" a="1"/>
  <c r="D1454" i="1" a="1"/>
  <c r="D1452" i="1" a="1"/>
  <c r="D1450" i="1" a="1"/>
  <c r="D1448" i="1" a="1"/>
  <c r="D1446" i="1" a="1"/>
  <c r="D1444" i="1" a="1"/>
  <c r="D1442" i="1" a="1"/>
  <c r="D1440" i="1" a="1"/>
  <c r="D1438" i="1" a="1"/>
  <c r="D1436" i="1" a="1"/>
  <c r="D1434" i="1" a="1"/>
  <c r="D1432" i="1" a="1"/>
  <c r="D1430" i="1" a="1"/>
  <c r="D1428" i="1" a="1"/>
  <c r="D1426" i="1" a="1"/>
  <c r="D1424" i="1" a="1"/>
  <c r="D1422" i="1" a="1"/>
  <c r="D1420" i="1" a="1"/>
  <c r="D1418" i="1" a="1"/>
  <c r="D1416" i="1" a="1"/>
  <c r="D1414" i="1" a="1"/>
  <c r="D1412" i="1" a="1"/>
  <c r="D1410" i="1" a="1"/>
  <c r="D1408" i="1" a="1"/>
  <c r="D1406" i="1" a="1"/>
  <c r="D1404" i="1" a="1"/>
  <c r="D1402" i="1" a="1"/>
  <c r="D1400" i="1" a="1"/>
  <c r="D1398" i="1" a="1"/>
  <c r="D1396" i="1" a="1"/>
  <c r="D1394" i="1" a="1"/>
  <c r="D1392" i="1" a="1"/>
  <c r="D1390" i="1" a="1"/>
  <c r="D1388" i="1" a="1"/>
  <c r="D1386" i="1" a="1"/>
  <c r="D1385" i="1" a="1"/>
  <c r="D1384" i="1" a="1"/>
  <c r="D1383" i="1" a="1"/>
  <c r="D1382" i="1" a="1"/>
  <c r="D1381" i="1" a="1"/>
  <c r="D1380" i="1" a="1"/>
  <c r="D1379" i="1" a="1"/>
  <c r="D1378" i="1" a="1"/>
  <c r="D1377" i="1" a="1"/>
  <c r="D1376" i="1" a="1"/>
  <c r="D1375" i="1" a="1"/>
  <c r="D1374" i="1" a="1"/>
  <c r="D1373" i="1" a="1"/>
  <c r="D1372" i="1" a="1"/>
  <c r="D1371" i="1" a="1"/>
  <c r="D1370" i="1" a="1"/>
  <c r="D1369" i="1" a="1"/>
  <c r="D1368" i="1" a="1"/>
  <c r="D1367" i="1" a="1"/>
  <c r="D1366" i="1" a="1"/>
  <c r="D1365" i="1" a="1"/>
  <c r="D1364" i="1" a="1"/>
  <c r="D1363" i="1" a="1"/>
  <c r="D1362" i="1" a="1"/>
  <c r="D1361" i="1" a="1"/>
  <c r="D1360" i="1" a="1"/>
  <c r="D1359" i="1" a="1"/>
  <c r="D1358" i="1" a="1"/>
  <c r="D1357" i="1" a="1"/>
  <c r="D1356" i="1" a="1"/>
  <c r="D1354" i="1" a="1"/>
  <c r="D1352" i="1" a="1"/>
  <c r="D1350" i="1" a="1"/>
  <c r="D1348" i="1" a="1"/>
  <c r="D1346" i="1" a="1"/>
  <c r="D1344" i="1" a="1"/>
  <c r="D1342" i="1" a="1"/>
  <c r="D1340" i="1" a="1"/>
  <c r="D1338" i="1" a="1"/>
  <c r="D1336" i="1" a="1"/>
  <c r="D1334" i="1" a="1"/>
  <c r="D1332" i="1" a="1"/>
  <c r="D1330" i="1" a="1"/>
  <c r="D1328" i="1" a="1"/>
  <c r="D1326" i="1" a="1"/>
  <c r="D1324" i="1" a="1"/>
  <c r="D1322" i="1" a="1"/>
  <c r="D1320" i="1" a="1"/>
  <c r="D1318" i="1" a="1"/>
  <c r="D1316" i="1" a="1"/>
  <c r="D1314" i="1" a="1"/>
  <c r="D1312" i="1" a="1"/>
  <c r="D1310" i="1" a="1"/>
  <c r="D1308" i="1" a="1"/>
  <c r="D1306" i="1" a="1"/>
  <c r="D1304" i="1" a="1"/>
  <c r="D1302" i="1" a="1"/>
  <c r="D1300" i="1" a="1"/>
  <c r="D1298" i="1" a="1"/>
  <c r="D1296" i="1" a="1"/>
  <c r="D1294" i="1" a="1"/>
  <c r="D1292" i="1" a="1"/>
  <c r="D1290" i="1" a="1"/>
  <c r="D1288" i="1" a="1"/>
  <c r="D1286" i="1" a="1"/>
  <c r="D1284" i="1" a="1"/>
  <c r="D1282" i="1" a="1"/>
  <c r="D1280" i="1" a="1"/>
  <c r="D1278" i="1" a="1"/>
  <c r="D1276" i="1" a="1"/>
  <c r="D1274" i="1" a="1"/>
  <c r="D1281" i="1" a="1"/>
  <c r="D1279" i="1" a="1"/>
  <c r="D1277" i="1" a="1"/>
  <c r="D1275" i="1" a="1"/>
  <c r="D1273" i="1" a="1"/>
  <c r="D1272" i="1" a="1"/>
  <c r="D1271" i="1" a="1"/>
  <c r="D1270" i="1" a="1"/>
  <c r="D1269" i="1" a="1"/>
  <c r="D1268" i="1" a="1"/>
  <c r="D1267" i="1" a="1"/>
  <c r="D1266" i="1" a="1"/>
  <c r="D1265" i="1" a="1"/>
  <c r="D1264" i="1" a="1"/>
  <c r="D1263" i="1" a="1"/>
  <c r="D1262" i="1" a="1"/>
  <c r="D1261" i="1" a="1"/>
  <c r="D1260" i="1" a="1"/>
  <c r="D1259" i="1" a="1"/>
  <c r="D1258" i="1" a="1"/>
  <c r="D1257" i="1" a="1"/>
  <c r="D1256" i="1" a="1"/>
  <c r="D1255" i="1" a="1"/>
  <c r="D1254" i="1" a="1"/>
  <c r="D1253" i="1" a="1"/>
  <c r="D1252" i="1" a="1"/>
  <c r="D1251" i="1" a="1"/>
  <c r="D1250" i="1" a="1"/>
  <c r="D1249" i="1" a="1"/>
  <c r="D1248" i="1" a="1"/>
  <c r="D1247" i="1" a="1"/>
  <c r="D1246" i="1" a="1"/>
  <c r="D1245" i="1" a="1"/>
  <c r="D1244" i="1" a="1"/>
  <c r="D1243" i="1" a="1"/>
  <c r="D1242" i="1" a="1"/>
  <c r="D1241" i="1" a="1"/>
  <c r="D1240" i="1" a="1"/>
  <c r="D1239" i="1" a="1"/>
  <c r="D1238" i="1" a="1"/>
  <c r="D1237" i="1" a="1"/>
  <c r="D1236" i="1" a="1"/>
  <c r="D1235" i="1" a="1"/>
  <c r="D1234" i="1" a="1"/>
  <c r="D1233" i="1" a="1"/>
  <c r="D1232" i="1" a="1"/>
  <c r="D1231" i="1" a="1"/>
  <c r="D1230" i="1" a="1"/>
  <c r="D1229" i="1" a="1"/>
  <c r="D1228" i="1" a="1"/>
  <c r="D1227" i="1" a="1"/>
  <c r="D1226" i="1" a="1"/>
  <c r="D1225" i="1" a="1"/>
  <c r="D1224" i="1" a="1"/>
  <c r="D1223" i="1" a="1"/>
  <c r="D1222" i="1" a="1"/>
  <c r="D1221" i="1" a="1"/>
  <c r="D1220" i="1" a="1"/>
  <c r="D1219" i="1" a="1"/>
  <c r="D1218" i="1" a="1"/>
  <c r="D1217" i="1" a="1"/>
  <c r="D1216" i="1" a="1"/>
  <c r="D1215" i="1" a="1"/>
  <c r="D1214" i="1" a="1"/>
  <c r="D1213" i="1" a="1"/>
  <c r="D1212" i="1" a="1"/>
  <c r="D1211" i="1" a="1"/>
  <c r="D1210" i="1" a="1"/>
  <c r="D1209" i="1" a="1"/>
  <c r="D1208" i="1" a="1"/>
  <c r="D1207" i="1" a="1"/>
  <c r="D1206" i="1" a="1"/>
  <c r="D1205" i="1" a="1"/>
  <c r="D1204" i="1" a="1"/>
  <c r="D1203" i="1" a="1"/>
  <c r="D1202" i="1" a="1"/>
  <c r="D1201" i="1" a="1"/>
  <c r="D1200" i="1" a="1"/>
  <c r="D1199" i="1" a="1"/>
  <c r="D1198" i="1" a="1"/>
  <c r="D1197" i="1" a="1"/>
  <c r="D1196" i="1" a="1"/>
  <c r="D1195" i="1" a="1"/>
  <c r="D1194" i="1" a="1"/>
  <c r="D1193" i="1" a="1"/>
  <c r="D1192" i="1" a="1"/>
  <c r="D1191" i="1" a="1"/>
  <c r="D1190" i="1" a="1"/>
  <c r="D1189" i="1" a="1"/>
  <c r="D1188" i="1" a="1"/>
  <c r="D1187" i="1" a="1"/>
  <c r="D1186" i="1" a="1"/>
  <c r="D1185" i="1" a="1"/>
  <c r="D1184" i="1" a="1"/>
  <c r="D1183" i="1" a="1"/>
  <c r="D1182" i="1" a="1"/>
  <c r="D1181" i="1" a="1"/>
  <c r="D1180" i="1" a="1"/>
  <c r="D1179" i="1" a="1"/>
  <c r="D1178" i="1" a="1"/>
  <c r="D1177" i="1" a="1"/>
  <c r="D1175" i="1" a="1"/>
  <c r="D1173" i="1" a="1"/>
  <c r="D1171" i="1" a="1"/>
  <c r="D1169" i="1" a="1"/>
  <c r="D1167" i="1" a="1"/>
  <c r="D1165" i="1" a="1"/>
  <c r="D1163" i="1" a="1"/>
  <c r="D1161" i="1" a="1"/>
  <c r="D1159" i="1" a="1"/>
  <c r="D1157" i="1" a="1"/>
  <c r="D1155" i="1" a="1"/>
  <c r="D1153" i="1" a="1"/>
  <c r="D1151" i="1" a="1"/>
  <c r="D1149" i="1" a="1"/>
  <c r="D1147" i="1" a="1"/>
  <c r="D1145" i="1" a="1"/>
  <c r="D1143" i="1" a="1"/>
  <c r="D1141" i="1" a="1"/>
  <c r="D1139" i="1" a="1"/>
  <c r="D1137" i="1" a="1"/>
  <c r="D1135" i="1" a="1"/>
  <c r="D1133" i="1" a="1"/>
  <c r="D1131" i="1" a="1"/>
  <c r="D1129" i="1" a="1"/>
  <c r="D1127" i="1" a="1"/>
  <c r="D1125" i="1" a="1"/>
  <c r="D1123" i="1" a="1"/>
  <c r="D1121" i="1" a="1"/>
  <c r="D1119" i="1" a="1"/>
  <c r="D1117" i="1" a="1"/>
  <c r="D1115" i="1" a="1"/>
  <c r="D1113" i="1" a="1"/>
  <c r="D1111" i="1" a="1"/>
  <c r="D1109" i="1" a="1"/>
  <c r="D1107" i="1" a="1"/>
  <c r="D1105" i="1" a="1"/>
  <c r="D1103" i="1" a="1"/>
  <c r="D1101" i="1" a="1"/>
  <c r="D1099" i="1" a="1"/>
  <c r="D1097" i="1" a="1"/>
  <c r="D1095" i="1" a="1"/>
  <c r="D1093" i="1" a="1"/>
  <c r="D1091" i="1" a="1"/>
  <c r="D1089" i="1" a="1"/>
  <c r="D1087" i="1" a="1"/>
  <c r="D1085" i="1" a="1"/>
  <c r="D1083" i="1" a="1"/>
  <c r="D1081" i="1" a="1"/>
  <c r="D1079" i="1" a="1"/>
  <c r="D1077" i="1" a="1"/>
  <c r="D1075" i="1" a="1"/>
  <c r="D1073" i="1" a="1"/>
  <c r="D1071" i="1" a="1"/>
  <c r="D1069" i="1" a="1"/>
  <c r="D1067" i="1" a="1"/>
  <c r="D1065" i="1" a="1"/>
  <c r="D1063" i="1" a="1"/>
  <c r="D1061" i="1" a="1"/>
  <c r="D1059" i="1" a="1"/>
  <c r="D1057" i="1" a="1"/>
  <c r="D1055" i="1" a="1"/>
  <c r="D1053" i="1" a="1"/>
  <c r="D1051" i="1" a="1"/>
  <c r="D1049" i="1" a="1"/>
  <c r="D1047" i="1" a="1"/>
  <c r="D1045" i="1" a="1"/>
  <c r="D1043" i="1" a="1"/>
  <c r="D1041" i="1" a="1"/>
  <c r="D1039" i="1" a="1"/>
  <c r="D1037" i="1" a="1"/>
  <c r="D1035" i="1" a="1"/>
  <c r="D1033" i="1" a="1"/>
  <c r="D1031" i="1" a="1"/>
  <c r="D1029" i="1" a="1"/>
  <c r="D1027" i="1" a="1"/>
  <c r="D1025" i="1" a="1"/>
  <c r="D1023" i="1" a="1"/>
  <c r="D1021" i="1" a="1"/>
  <c r="D1019" i="1" a="1"/>
  <c r="D1017" i="1" a="1"/>
  <c r="D1015" i="1" a="1"/>
  <c r="D1013" i="1" a="1"/>
  <c r="D1011" i="1" a="1"/>
  <c r="D1009" i="1" a="1"/>
  <c r="D1007" i="1" a="1"/>
  <c r="D1005" i="1" a="1"/>
  <c r="D1003" i="1" a="1"/>
  <c r="D1001" i="1" a="1"/>
  <c r="D999" i="1" a="1"/>
  <c r="D997" i="1" a="1"/>
  <c r="D995" i="1" a="1"/>
  <c r="D993" i="1" a="1"/>
  <c r="D991" i="1" a="1"/>
  <c r="D989" i="1" a="1"/>
  <c r="D987" i="1" a="1"/>
  <c r="D985" i="1" a="1"/>
  <c r="D983" i="1" a="1"/>
  <c r="D981" i="1" a="1"/>
  <c r="D979" i="1" a="1"/>
  <c r="D977" i="1" a="1"/>
  <c r="D975" i="1" a="1"/>
  <c r="D973" i="1" a="1"/>
  <c r="D971" i="1" a="1"/>
  <c r="D969" i="1" a="1"/>
  <c r="D967" i="1" a="1"/>
  <c r="D965" i="1" a="1"/>
  <c r="D963" i="1" a="1"/>
  <c r="D961" i="1" a="1"/>
  <c r="D959" i="1" a="1"/>
  <c r="D957" i="1" a="1"/>
  <c r="D955" i="1" a="1"/>
  <c r="D953" i="1" a="1"/>
  <c r="D951" i="1" a="1"/>
  <c r="D949" i="1" a="1"/>
  <c r="D947" i="1" a="1"/>
  <c r="D945" i="1" a="1"/>
  <c r="D943" i="1" a="1"/>
  <c r="D941" i="1" a="1"/>
  <c r="D939" i="1" a="1"/>
  <c r="D937" i="1" a="1"/>
  <c r="D935" i="1" a="1"/>
  <c r="D933" i="1" a="1"/>
  <c r="D931" i="1" a="1"/>
  <c r="D929" i="1" a="1"/>
  <c r="D927" i="1" a="1"/>
  <c r="D925" i="1" a="1"/>
  <c r="D923" i="1" a="1"/>
  <c r="D921" i="1" a="1"/>
  <c r="D919" i="1" a="1"/>
  <c r="D917" i="1" a="1"/>
  <c r="D915" i="1" a="1"/>
  <c r="D913" i="1" a="1"/>
  <c r="D911" i="1" a="1"/>
  <c r="D909" i="1" a="1"/>
  <c r="D907" i="1" a="1"/>
  <c r="D905" i="1" a="1"/>
  <c r="D903" i="1" a="1"/>
  <c r="D901" i="1" a="1"/>
  <c r="D899" i="1" a="1"/>
  <c r="D897" i="1" a="1"/>
  <c r="D895" i="1" a="1"/>
  <c r="D893" i="1" a="1"/>
  <c r="D891" i="1" a="1"/>
  <c r="D889" i="1" a="1"/>
  <c r="D887" i="1" a="1"/>
  <c r="D885" i="1" a="1"/>
  <c r="D883" i="1" a="1"/>
  <c r="D881" i="1" a="1"/>
  <c r="D879" i="1" a="1"/>
  <c r="D877" i="1" a="1"/>
  <c r="D875" i="1" a="1"/>
  <c r="D873" i="1" a="1"/>
  <c r="D871" i="1" a="1"/>
  <c r="D869" i="1" a="1"/>
  <c r="D867" i="1" a="1"/>
  <c r="D865" i="1" a="1"/>
  <c r="D863" i="1" a="1"/>
  <c r="D861" i="1" a="1"/>
  <c r="D859" i="1" a="1"/>
  <c r="D857" i="1" a="1"/>
  <c r="D855" i="1" a="1"/>
  <c r="D853" i="1" a="1"/>
  <c r="D851" i="1" a="1"/>
  <c r="D849" i="1" a="1"/>
  <c r="D847" i="1" a="1"/>
  <c r="D845" i="1" a="1"/>
  <c r="D843" i="1" a="1"/>
  <c r="D841" i="1" a="1"/>
  <c r="D839" i="1" a="1"/>
  <c r="D837" i="1" a="1"/>
  <c r="D835" i="1" a="1"/>
  <c r="D833" i="1" a="1"/>
  <c r="D831" i="1" a="1"/>
  <c r="D829" i="1" a="1"/>
  <c r="D827" i="1" a="1"/>
  <c r="D825" i="1" a="1"/>
  <c r="D823" i="1" a="1"/>
  <c r="D821" i="1" a="1"/>
  <c r="D819" i="1" a="1"/>
  <c r="D817" i="1" a="1"/>
  <c r="D815" i="1" a="1"/>
  <c r="D813" i="1" a="1"/>
  <c r="D811" i="1" a="1"/>
  <c r="D809" i="1" a="1"/>
  <c r="D807" i="1" a="1"/>
  <c r="D805" i="1" a="1"/>
  <c r="D803" i="1" a="1"/>
  <c r="D801" i="1" a="1"/>
  <c r="D799" i="1" a="1"/>
  <c r="D797" i="1" a="1"/>
  <c r="D795" i="1" a="1"/>
  <c r="D793" i="1" a="1"/>
  <c r="D791" i="1" a="1"/>
  <c r="D789" i="1" a="1"/>
  <c r="D787" i="1" a="1"/>
  <c r="D785" i="1" a="1"/>
  <c r="D783" i="1" a="1"/>
  <c r="D781" i="1" a="1"/>
  <c r="D779" i="1" a="1"/>
  <c r="D777" i="1" a="1"/>
  <c r="D775" i="1" a="1"/>
  <c r="D773" i="1" a="1"/>
  <c r="D771" i="1" a="1"/>
  <c r="D769" i="1" a="1"/>
  <c r="D767" i="1" a="1"/>
  <c r="D765" i="1" a="1"/>
  <c r="D763" i="1" a="1"/>
  <c r="D761" i="1" a="1"/>
  <c r="D759" i="1" a="1"/>
  <c r="D757" i="1" a="1"/>
  <c r="D755" i="1" a="1"/>
  <c r="D753" i="1" a="1"/>
  <c r="D751" i="1" a="1"/>
  <c r="D749" i="1" a="1"/>
  <c r="D747" i="1" a="1"/>
  <c r="D745" i="1" a="1"/>
  <c r="D743" i="1" a="1"/>
  <c r="D741" i="1" a="1"/>
  <c r="D739" i="1" a="1"/>
  <c r="D737" i="1" a="1"/>
  <c r="D735" i="1" a="1"/>
  <c r="D733" i="1" a="1"/>
  <c r="D731" i="1" a="1"/>
  <c r="D729" i="1" a="1"/>
  <c r="D727" i="1" a="1"/>
  <c r="D725" i="1" a="1"/>
  <c r="D723" i="1" a="1"/>
  <c r="D721" i="1" a="1"/>
  <c r="D719" i="1" a="1"/>
  <c r="D717" i="1" a="1"/>
  <c r="D715" i="1" a="1"/>
  <c r="D713" i="1" a="1"/>
  <c r="D711" i="1" a="1"/>
  <c r="D709" i="1" a="1"/>
  <c r="D707" i="1" a="1"/>
  <c r="D705" i="1" a="1"/>
  <c r="D703" i="1" a="1"/>
  <c r="D701" i="1" a="1"/>
  <c r="D699" i="1" a="1"/>
  <c r="D697" i="1" a="1"/>
  <c r="D695" i="1" a="1"/>
  <c r="D693" i="1" a="1"/>
  <c r="D691" i="1" a="1"/>
  <c r="D689" i="1" a="1"/>
  <c r="D687" i="1" a="1"/>
  <c r="D685" i="1" a="1"/>
  <c r="D683" i="1" a="1"/>
  <c r="D681" i="1" a="1"/>
  <c r="D679" i="1" a="1"/>
  <c r="D677" i="1" a="1"/>
  <c r="D675" i="1" a="1"/>
  <c r="D673" i="1" a="1"/>
  <c r="D671" i="1" a="1"/>
  <c r="D669" i="1" a="1"/>
  <c r="D667" i="1" a="1"/>
  <c r="D665" i="1" a="1"/>
  <c r="D1176" i="1" a="1"/>
  <c r="D708" i="1" a="1"/>
  <c r="D706" i="1" a="1"/>
  <c r="D704" i="1" a="1"/>
  <c r="D702" i="1" a="1"/>
  <c r="D700" i="1" a="1"/>
  <c r="D698" i="1" a="1"/>
  <c r="D696" i="1" a="1"/>
  <c r="D694" i="1" a="1"/>
  <c r="D692" i="1" a="1"/>
  <c r="D690" i="1" a="1"/>
  <c r="D688" i="1" a="1"/>
  <c r="D686" i="1" a="1"/>
  <c r="D684" i="1" a="1"/>
  <c r="D682" i="1" a="1"/>
  <c r="D680" i="1" a="1"/>
  <c r="D678" i="1" a="1"/>
  <c r="D676" i="1" a="1"/>
  <c r="D674" i="1" a="1"/>
  <c r="D672" i="1" a="1"/>
  <c r="D670" i="1" a="1"/>
  <c r="D668" i="1" a="1"/>
  <c r="D666" i="1" a="1"/>
  <c r="D664" i="1" a="1"/>
  <c r="D663" i="1" a="1"/>
  <c r="D662" i="1" a="1"/>
  <c r="D661" i="1" a="1"/>
  <c r="D660" i="1" a="1"/>
  <c r="D659" i="1" a="1"/>
  <c r="D658" i="1" a="1"/>
  <c r="D656" i="1" a="1"/>
  <c r="D654" i="1" a="1"/>
  <c r="D652" i="1" a="1"/>
  <c r="D650" i="1" a="1"/>
  <c r="D648" i="1" a="1"/>
  <c r="D646" i="1" a="1"/>
  <c r="D644" i="1" a="1"/>
  <c r="D642" i="1" a="1"/>
  <c r="D640" i="1" a="1"/>
  <c r="D638" i="1" a="1"/>
  <c r="D636" i="1" a="1"/>
  <c r="D634" i="1" a="1"/>
  <c r="D632" i="1" a="1"/>
  <c r="D630" i="1" a="1"/>
  <c r="D628" i="1" a="1"/>
  <c r="D626" i="1" a="1"/>
  <c r="D624" i="1" a="1"/>
  <c r="D622" i="1" a="1"/>
  <c r="D620" i="1" a="1"/>
  <c r="D618" i="1" a="1"/>
  <c r="D615" i="1" a="1"/>
  <c r="D613" i="1" a="1"/>
  <c r="D657" i="1" a="1"/>
  <c r="D616" i="1" a="1"/>
  <c r="D614" i="1" a="1"/>
  <c r="D587" i="1" a="1"/>
  <c r="D358" i="1" a="1"/>
  <c r="D356" i="1" a="1"/>
  <c r="D354" i="1" a="1"/>
  <c r="D352" i="1" a="1"/>
  <c r="D350" i="1" a="1"/>
  <c r="D348" i="1" a="1"/>
  <c r="D346" i="1" a="1"/>
  <c r="D344" i="1" a="1"/>
  <c r="D342" i="1" a="1"/>
  <c r="D340" i="1" a="1"/>
  <c r="D338" i="1" a="1"/>
  <c r="D336" i="1" a="1"/>
  <c r="D334" i="1" a="1"/>
  <c r="D332" i="1" a="1"/>
  <c r="D612" i="1" a="1"/>
  <c r="D611" i="1" a="1"/>
  <c r="D610" i="1" a="1"/>
  <c r="D609" i="1" a="1"/>
  <c r="D608" i="1" a="1"/>
  <c r="D607" i="1" a="1"/>
  <c r="D606" i="1" a="1"/>
  <c r="D605" i="1" a="1"/>
  <c r="D604" i="1" a="1"/>
  <c r="D603" i="1" a="1"/>
  <c r="D602" i="1" a="1"/>
  <c r="D601" i="1" a="1"/>
  <c r="D600" i="1" a="1"/>
  <c r="D599" i="1" a="1"/>
  <c r="D598" i="1" a="1"/>
  <c r="D597" i="1" a="1"/>
  <c r="D596" i="1" a="1"/>
  <c r="D595" i="1" a="1"/>
  <c r="D594" i="1" a="1"/>
  <c r="D593" i="1" a="1"/>
  <c r="D592" i="1" a="1"/>
  <c r="D591" i="1" a="1"/>
  <c r="D590" i="1" a="1"/>
  <c r="D589" i="1" a="1"/>
  <c r="D588" i="1" a="1"/>
  <c r="D586" i="1" a="1"/>
  <c r="D584" i="1" a="1"/>
  <c r="D582" i="1" a="1"/>
  <c r="D580" i="1" a="1"/>
  <c r="D578" i="1" a="1"/>
  <c r="D576" i="1" a="1"/>
  <c r="D574" i="1" a="1"/>
  <c r="D572" i="1" a="1"/>
  <c r="D570" i="1" a="1"/>
  <c r="D568" i="1" a="1"/>
  <c r="D566" i="1" a="1"/>
  <c r="D564" i="1" a="1"/>
  <c r="D562" i="1" a="1"/>
  <c r="D560" i="1" a="1"/>
  <c r="D558" i="1" a="1"/>
  <c r="D556" i="1" a="1"/>
  <c r="D554" i="1" a="1"/>
  <c r="D552" i="1" a="1"/>
  <c r="D550" i="1" a="1"/>
  <c r="D548" i="1" a="1"/>
  <c r="D546" i="1" a="1"/>
  <c r="D544" i="1" a="1"/>
  <c r="D542" i="1" a="1"/>
  <c r="D540" i="1" a="1"/>
  <c r="D538" i="1" a="1"/>
  <c r="D536" i="1" a="1"/>
  <c r="D534" i="1" a="1"/>
  <c r="D532" i="1" a="1"/>
  <c r="D530" i="1" a="1"/>
  <c r="D528" i="1" a="1"/>
  <c r="D526" i="1" a="1"/>
  <c r="D524" i="1" a="1"/>
  <c r="D522" i="1" a="1"/>
  <c r="D520" i="1" a="1"/>
  <c r="D518" i="1" a="1"/>
  <c r="D516" i="1" a="1"/>
  <c r="D514" i="1" a="1"/>
  <c r="D512" i="1" a="1"/>
  <c r="D510" i="1" a="1"/>
  <c r="D508" i="1" a="1"/>
  <c r="D506" i="1" a="1"/>
  <c r="D504" i="1" a="1"/>
  <c r="D502" i="1" a="1"/>
  <c r="D500" i="1" a="1"/>
  <c r="D498" i="1" a="1"/>
  <c r="D496" i="1" a="1"/>
  <c r="D494" i="1" a="1"/>
  <c r="D492" i="1" a="1"/>
  <c r="D490" i="1" a="1"/>
  <c r="D488" i="1" a="1"/>
  <c r="D486" i="1" a="1"/>
  <c r="D484" i="1" a="1"/>
  <c r="D482" i="1" a="1"/>
  <c r="D480" i="1" a="1"/>
  <c r="D478" i="1" a="1"/>
  <c r="D476" i="1" a="1"/>
  <c r="D474" i="1" a="1"/>
  <c r="D472" i="1" a="1"/>
  <c r="D470" i="1" a="1"/>
  <c r="D468" i="1" a="1"/>
  <c r="D466" i="1" a="1"/>
  <c r="D464" i="1" a="1"/>
  <c r="D462" i="1" a="1"/>
  <c r="D460" i="1" a="1"/>
  <c r="D458" i="1" a="1"/>
  <c r="D456" i="1" a="1"/>
  <c r="D454" i="1" a="1"/>
  <c r="D452" i="1" a="1"/>
  <c r="D450" i="1" a="1"/>
  <c r="D448" i="1" a="1"/>
  <c r="D446" i="1" a="1"/>
  <c r="D444" i="1" a="1"/>
  <c r="D442" i="1" a="1"/>
  <c r="D440" i="1" a="1"/>
  <c r="D438" i="1" a="1"/>
  <c r="D436" i="1" a="1"/>
  <c r="D434" i="1" a="1"/>
  <c r="D432" i="1" a="1"/>
  <c r="D430" i="1" a="1"/>
  <c r="D428" i="1" a="1"/>
  <c r="D426" i="1" a="1"/>
  <c r="D424" i="1" a="1"/>
  <c r="D422" i="1" a="1"/>
  <c r="D420" i="1" a="1"/>
  <c r="D418" i="1" a="1"/>
  <c r="D416" i="1" a="1"/>
  <c r="D414" i="1" a="1"/>
  <c r="D412" i="1" a="1"/>
  <c r="D410" i="1" a="1"/>
  <c r="D408" i="1" a="1"/>
  <c r="D406" i="1" a="1"/>
  <c r="D404" i="1" a="1"/>
  <c r="D402" i="1" a="1"/>
  <c r="D400" i="1" a="1"/>
  <c r="D398" i="1" a="1"/>
  <c r="D396" i="1" a="1"/>
  <c r="D394" i="1" a="1"/>
  <c r="D392" i="1" a="1"/>
  <c r="D390" i="1" a="1"/>
  <c r="D388" i="1" a="1"/>
  <c r="D386" i="1" a="1"/>
  <c r="D384" i="1" a="1"/>
  <c r="D382" i="1" a="1"/>
  <c r="D380" i="1" a="1"/>
  <c r="D378" i="1" a="1"/>
  <c r="D376" i="1" a="1"/>
  <c r="D374" i="1" a="1"/>
  <c r="D372" i="1" a="1"/>
  <c r="D370" i="1" a="1"/>
  <c r="D368" i="1" a="1"/>
  <c r="D366" i="1" a="1"/>
  <c r="D364" i="1" a="1"/>
  <c r="D362" i="1" a="1"/>
  <c r="D360" i="1" a="1"/>
  <c r="D359" i="1" a="1"/>
  <c r="D357" i="1" a="1"/>
  <c r="D355" i="1" a="1"/>
  <c r="D353" i="1" a="1"/>
  <c r="D351" i="1" a="1"/>
  <c r="D349" i="1" a="1"/>
  <c r="D347" i="1" a="1"/>
  <c r="D345" i="1" a="1"/>
  <c r="D343" i="1" a="1"/>
  <c r="D341" i="1" a="1"/>
  <c r="D339" i="1" a="1"/>
  <c r="D337" i="1" a="1"/>
  <c r="D335" i="1" a="1"/>
  <c r="D333" i="1" a="1"/>
  <c r="D331" i="1" a="1"/>
  <c r="D330" i="1" a="1"/>
  <c r="D329" i="1" a="1"/>
  <c r="D328" i="1" a="1"/>
  <c r="D327" i="1" a="1"/>
  <c r="D326" i="1" a="1"/>
  <c r="D325" i="1" a="1"/>
  <c r="D324" i="1" a="1"/>
  <c r="D323" i="1" a="1"/>
  <c r="D322" i="1" a="1"/>
  <c r="D321" i="1" a="1"/>
  <c r="D320" i="1" a="1"/>
  <c r="D319" i="1" a="1"/>
  <c r="D317" i="1" a="1"/>
  <c r="D315" i="1" a="1"/>
  <c r="D313" i="1" a="1"/>
  <c r="D311" i="1" a="1"/>
  <c r="D308" i="1" a="1"/>
  <c r="D307" i="1" a="1"/>
  <c r="D306" i="1" a="1"/>
  <c r="D305" i="1" a="1"/>
  <c r="D304" i="1" a="1"/>
  <c r="D303" i="1" a="1"/>
  <c r="D302" i="1" a="1"/>
  <c r="D301" i="1" a="1"/>
  <c r="D300" i="1" a="1"/>
  <c r="D299" i="1" a="1"/>
  <c r="D298" i="1" a="1"/>
  <c r="D297" i="1" a="1"/>
  <c r="D296" i="1" a="1"/>
  <c r="D295" i="1" a="1"/>
  <c r="D294" i="1" a="1"/>
  <c r="D293" i="1" a="1"/>
  <c r="D292" i="1" a="1"/>
  <c r="D291" i="1" a="1"/>
  <c r="D290" i="1" a="1"/>
  <c r="D289" i="1" a="1"/>
  <c r="D288" i="1" a="1"/>
  <c r="D287" i="1" a="1"/>
  <c r="D285" i="1" a="1"/>
  <c r="D283" i="1" a="1"/>
  <c r="D281" i="1" a="1"/>
  <c r="D279" i="1" a="1"/>
  <c r="D277" i="1" a="1"/>
  <c r="D275" i="1" a="1"/>
  <c r="D273" i="1" a="1"/>
  <c r="D271" i="1" a="1"/>
  <c r="D269" i="1" a="1"/>
  <c r="D267" i="1" a="1"/>
  <c r="D265" i="1" a="1"/>
  <c r="D263" i="1" a="1"/>
  <c r="D261" i="1" a="1"/>
  <c r="D259" i="1" a="1"/>
  <c r="D257" i="1" a="1"/>
  <c r="D255" i="1" a="1"/>
  <c r="D253" i="1" a="1"/>
  <c r="D251" i="1" a="1"/>
  <c r="D249" i="1" a="1"/>
  <c r="D247" i="1" a="1"/>
  <c r="D245" i="1" a="1"/>
  <c r="D243" i="1" a="1"/>
  <c r="D241" i="1" a="1"/>
  <c r="D239" i="1" a="1"/>
  <c r="D237" i="1" a="1"/>
  <c r="D235" i="1" a="1"/>
  <c r="D233" i="1" a="1"/>
  <c r="D231" i="1" a="1"/>
  <c r="D229" i="1" a="1"/>
  <c r="D227" i="1" a="1"/>
  <c r="D225" i="1" a="1"/>
  <c r="D223" i="1" a="1"/>
  <c r="D221" i="1" a="1"/>
  <c r="D219" i="1" a="1"/>
  <c r="D217" i="1" a="1"/>
  <c r="D215" i="1" a="1"/>
  <c r="D213" i="1" a="1"/>
  <c r="D211" i="1" a="1"/>
  <c r="D209" i="1" a="1"/>
  <c r="D207" i="1" a="1"/>
  <c r="D205" i="1" a="1"/>
  <c r="D203" i="1" a="1"/>
  <c r="D201" i="1" a="1"/>
  <c r="D199" i="1" a="1"/>
  <c r="D197" i="1" a="1"/>
  <c r="D195" i="1" a="1"/>
  <c r="D193" i="1" a="1"/>
  <c r="D191" i="1" a="1"/>
  <c r="D189" i="1" a="1"/>
  <c r="D187" i="1" a="1"/>
  <c r="D185" i="1" a="1"/>
  <c r="D183" i="1" a="1"/>
  <c r="D181" i="1" a="1"/>
  <c r="D179" i="1" a="1"/>
  <c r="D177" i="1" a="1"/>
  <c r="D175" i="1" a="1"/>
  <c r="D173" i="1" a="1"/>
  <c r="D171" i="1" a="1"/>
  <c r="D169" i="1" a="1"/>
  <c r="D167" i="1" a="1"/>
  <c r="D165" i="1" a="1"/>
  <c r="D163" i="1" a="1"/>
  <c r="D161" i="1" a="1"/>
  <c r="D159" i="1" a="1"/>
  <c r="D160" i="1" a="1"/>
  <c r="D142" i="1" a="1"/>
  <c r="D158" i="1" a="1"/>
  <c r="D156" i="1" a="1"/>
  <c r="D154" i="1" a="1"/>
  <c r="D152" i="1" a="1"/>
  <c r="D150" i="1" a="1"/>
  <c r="D148" i="1" a="1"/>
  <c r="D146" i="1" a="1"/>
  <c r="D144" i="1" a="1"/>
  <c r="D143" i="1" a="1"/>
  <c r="D141" i="1" a="1"/>
  <c r="D140" i="1" a="1"/>
  <c r="D139" i="1" a="1"/>
  <c r="D138" i="1" a="1"/>
  <c r="D137" i="1" a="1"/>
  <c r="D136" i="1" a="1"/>
  <c r="D135" i="1" a="1"/>
  <c r="D134" i="1" a="1"/>
  <c r="D133" i="1" a="1"/>
  <c r="D132" i="1" a="1"/>
  <c r="D131" i="1" a="1"/>
  <c r="D130" i="1" a="1"/>
  <c r="D129" i="1" a="1"/>
  <c r="D128" i="1" a="1"/>
  <c r="D127" i="1" a="1"/>
  <c r="D126" i="1" a="1"/>
  <c r="D125" i="1" a="1"/>
  <c r="D124" i="1" a="1"/>
  <c r="D123" i="1" a="1"/>
  <c r="D122" i="1" a="1"/>
  <c r="D121" i="1" a="1"/>
  <c r="D120" i="1" a="1"/>
  <c r="D119" i="1" a="1"/>
  <c r="D118" i="1" a="1"/>
  <c r="D117" i="1" a="1"/>
  <c r="D116" i="1" a="1"/>
  <c r="D115" i="1" a="1"/>
  <c r="D114" i="1" a="1"/>
  <c r="D113" i="1" a="1"/>
  <c r="D112" i="1" a="1"/>
  <c r="D111" i="1" a="1"/>
  <c r="D110" i="1" a="1"/>
  <c r="D109" i="1" a="1"/>
  <c r="D108" i="1" a="1"/>
  <c r="D107" i="1" a="1"/>
  <c r="D106" i="1" a="1"/>
  <c r="D105" i="1" a="1"/>
  <c r="D104" i="1" a="1"/>
  <c r="D103" i="1" a="1"/>
  <c r="D102" i="1" a="1"/>
  <c r="D101" i="1" a="1"/>
  <c r="D100" i="1" a="1"/>
  <c r="D99" i="1" a="1"/>
  <c r="D98" i="1" a="1"/>
  <c r="D97" i="1" a="1"/>
  <c r="D96" i="1" a="1"/>
  <c r="D95" i="1" a="1"/>
  <c r="D94" i="1" a="1"/>
  <c r="D93" i="1" a="1"/>
  <c r="D92" i="1" a="1"/>
  <c r="D90" i="1" a="1"/>
  <c r="D88" i="1" a="1"/>
  <c r="D86" i="1" a="1"/>
  <c r="D84" i="1" a="1"/>
  <c r="D82" i="1" a="1"/>
  <c r="D60" i="1" a="1"/>
  <c r="D81" i="1" a="1"/>
  <c r="D79" i="1" a="1"/>
  <c r="D77" i="1" a="1"/>
  <c r="D75" i="1" a="1"/>
  <c r="D73" i="1" a="1"/>
  <c r="D71" i="1" a="1"/>
  <c r="D69" i="1" a="1"/>
  <c r="D67" i="1" a="1"/>
  <c r="D65" i="1" a="1"/>
  <c r="D63" i="1" a="1"/>
  <c r="D61" i="1" a="1"/>
  <c r="D59" i="1" a="1"/>
  <c r="D26" i="1" a="1"/>
  <c r="D27" i="1" s="1" a="1"/>
  <c r="D7" i="1" a="1"/>
  <c r="D58" i="1" a="1"/>
  <c r="D57" i="1" a="1"/>
  <c r="D56" i="1" a="1"/>
  <c r="D55" i="1" a="1"/>
  <c r="D54" i="1" a="1"/>
  <c r="D53" i="1" a="1"/>
  <c r="D50" i="1" a="1"/>
  <c r="D48" i="1" a="1"/>
  <c r="D46" i="1" a="1"/>
  <c r="D47" i="1" s="1" a="1"/>
  <c r="D44" i="1" a="1"/>
  <c r="B44" i="1" s="1" a="1"/>
  <c r="D42" i="1" a="1"/>
  <c r="D40" i="1" a="1"/>
  <c r="D38" i="1" a="1"/>
  <c r="D34" i="1" a="1"/>
  <c r="K3" i="9"/>
  <c r="B513" i="1" l="1" a="1"/>
  <c r="B1000" i="1" a="1"/>
  <c r="C8" i="1" a="1"/>
  <c r="C9" i="1" s="1" a="1"/>
  <c r="C10" i="1" s="1" a="1"/>
  <c r="B174" i="1" a="1"/>
  <c r="B206" i="1" a="1"/>
  <c r="B222" i="1" a="1"/>
  <c r="B145" i="1" a="1"/>
  <c r="B190" i="1" a="1"/>
  <c r="B968" i="1" a="1"/>
  <c r="B385" i="1" a="1"/>
  <c r="B417" i="1" a="1"/>
  <c r="B226" i="1" a="1"/>
  <c r="B492" i="1" a="1"/>
  <c r="B494" i="1" a="1"/>
  <c r="B496" i="1" a="1"/>
  <c r="B498" i="1" a="1"/>
  <c r="B500" i="1" a="1"/>
  <c r="B502" i="1" a="1"/>
  <c r="B504" i="1" a="1"/>
  <c r="B506" i="1" a="1"/>
  <c r="B508" i="1" a="1"/>
  <c r="B510" i="1" a="1"/>
  <c r="B512" i="1" a="1"/>
  <c r="B514" i="1" a="1"/>
  <c r="B516" i="1" a="1"/>
  <c r="B518" i="1" a="1"/>
  <c r="B520" i="1" a="1"/>
  <c r="B522" i="1" a="1"/>
  <c r="B524" i="1" a="1"/>
  <c r="B526" i="1" a="1"/>
  <c r="B528" i="1" a="1"/>
  <c r="B530" i="1" a="1"/>
  <c r="B532" i="1" a="1"/>
  <c r="B534" i="1" a="1"/>
  <c r="B536" i="1" a="1"/>
  <c r="B538" i="1" a="1"/>
  <c r="B540" i="1" a="1"/>
  <c r="B542" i="1" a="1"/>
  <c r="B544" i="1" a="1"/>
  <c r="B545" i="1" a="1"/>
  <c r="B546" i="1" a="1"/>
  <c r="B548" i="1" a="1"/>
  <c r="B550" i="1" a="1"/>
  <c r="B552" i="1" a="1"/>
  <c r="B554" i="1" a="1"/>
  <c r="B556" i="1" a="1"/>
  <c r="B558" i="1" a="1"/>
  <c r="B560" i="1" a="1"/>
  <c r="B562" i="1" a="1"/>
  <c r="B564" i="1" a="1"/>
  <c r="B566" i="1" a="1"/>
  <c r="B568" i="1" a="1"/>
  <c r="B570" i="1" a="1"/>
  <c r="B572" i="1" a="1"/>
  <c r="B574" i="1" a="1"/>
  <c r="B576" i="1" a="1"/>
  <c r="B577" i="1" a="1"/>
  <c r="B578" i="1" a="1"/>
  <c r="B580" i="1" a="1"/>
  <c r="B582" i="1" a="1"/>
  <c r="B584" i="1" a="1"/>
  <c r="B586" i="1" a="1"/>
  <c r="B588" i="1" a="1"/>
  <c r="B589" i="1" a="1"/>
  <c r="B590" i="1" a="1"/>
  <c r="B591" i="1" a="1"/>
  <c r="B592" i="1" a="1"/>
  <c r="B593" i="1" a="1"/>
  <c r="B594" i="1" a="1"/>
  <c r="B595" i="1" a="1"/>
  <c r="B596" i="1" a="1"/>
  <c r="B597" i="1" a="1"/>
  <c r="B598" i="1" a="1"/>
  <c r="B599" i="1" a="1"/>
  <c r="B600" i="1" a="1"/>
  <c r="B601" i="1" a="1"/>
  <c r="B602" i="1" a="1"/>
  <c r="B603" i="1" a="1"/>
  <c r="B604" i="1" a="1"/>
  <c r="B605" i="1" a="1"/>
  <c r="B606" i="1" a="1"/>
  <c r="B607" i="1" a="1"/>
  <c r="B608" i="1" a="1"/>
  <c r="B609" i="1" a="1"/>
  <c r="B758" i="1" a="1"/>
  <c r="B774" i="1" a="1"/>
  <c r="B792" i="1" a="1"/>
  <c r="B808" i="1" a="1"/>
  <c r="B824" i="1" a="1"/>
  <c r="B840" i="1" a="1"/>
  <c r="B856" i="1" a="1"/>
  <c r="B872" i="1" a="1"/>
  <c r="B888" i="1" a="1"/>
  <c r="B904" i="1" a="1"/>
  <c r="B920" i="1" a="1"/>
  <c r="B936" i="1" a="1"/>
  <c r="B952" i="1" a="1"/>
  <c r="B984" i="1" a="1"/>
  <c r="B1016" i="1" a="1"/>
  <c r="B1032" i="1" a="1"/>
  <c r="B1048" i="1" a="1"/>
  <c r="B1064" i="1" a="1"/>
  <c r="B1080" i="1" a="1"/>
  <c r="B1096" i="1" a="1"/>
  <c r="B1112" i="1" a="1"/>
  <c r="B1128" i="1" a="1"/>
  <c r="B1136" i="1" a="1"/>
  <c r="B1144" i="1" a="1"/>
  <c r="B1152" i="1" a="1"/>
  <c r="B1160" i="1" a="1"/>
  <c r="B1168" i="1" a="1"/>
  <c r="B1289" i="1" a="1"/>
  <c r="B1297" i="1" a="1"/>
  <c r="B1305" i="1" a="1"/>
  <c r="B1313" i="1" a="1"/>
  <c r="B1321" i="1" a="1"/>
  <c r="B1329" i="1" a="1"/>
  <c r="B1337" i="1" a="1"/>
  <c r="B1345" i="1" a="1"/>
  <c r="B1353" i="1" a="1"/>
  <c r="B1794" i="1" a="1"/>
  <c r="B1826" i="1" a="1"/>
  <c r="B1842" i="1" a="1"/>
  <c r="B1858" i="1" a="1"/>
  <c r="B1874" i="1" a="1"/>
  <c r="B1890" i="1" a="1"/>
  <c r="B1906" i="1" a="1"/>
  <c r="B1922" i="1" a="1"/>
  <c r="B1938" i="1" a="1"/>
  <c r="B1954" i="1" a="1"/>
  <c r="B1970" i="1" a="1"/>
  <c r="B1986" i="1" a="1"/>
  <c r="B19" i="1" a="1"/>
  <c r="B26" i="1" a="1"/>
  <c r="B33" i="1" a="1"/>
  <c r="B37" i="1" a="1"/>
  <c r="B42" i="1" a="1"/>
  <c r="B43" i="1" a="1"/>
  <c r="B45" i="1" a="1"/>
  <c r="B46" i="1" a="1"/>
  <c r="B47" i="1" a="1"/>
  <c r="B50" i="1" a="1"/>
  <c r="B51" i="1" a="1"/>
  <c r="B52" i="1" a="1"/>
  <c r="B53" i="1" a="1"/>
  <c r="B54" i="1" a="1"/>
  <c r="B55" i="1" a="1"/>
  <c r="B56" i="1" a="1"/>
  <c r="B57" i="1" a="1"/>
  <c r="B58" i="1" a="1"/>
  <c r="B59" i="1" a="1"/>
  <c r="B60" i="1" a="1"/>
  <c r="B61" i="1" a="1"/>
  <c r="B63" i="1" a="1"/>
  <c r="B64" i="1" a="1"/>
  <c r="B65" i="1" a="1"/>
  <c r="B66" i="1" a="1"/>
  <c r="B67" i="1" a="1"/>
  <c r="B68" i="1" a="1"/>
  <c r="B69" i="1" a="1"/>
  <c r="B70" i="1" a="1"/>
  <c r="B71" i="1" a="1"/>
  <c r="B72" i="1" a="1"/>
  <c r="B73" i="1" a="1"/>
  <c r="B74" i="1" a="1"/>
  <c r="B75" i="1" a="1"/>
  <c r="B76" i="1" a="1"/>
  <c r="B77" i="1" a="1"/>
  <c r="B79" i="1" a="1"/>
  <c r="B80" i="1" a="1"/>
  <c r="B81" i="1" a="1"/>
  <c r="B82" i="1" a="1"/>
  <c r="B83" i="1" a="1"/>
  <c r="B84" i="1" a="1"/>
  <c r="B86" i="1" a="1"/>
  <c r="B87" i="1" a="1"/>
  <c r="B88" i="1" a="1"/>
  <c r="B89" i="1" a="1"/>
  <c r="B90" i="1" a="1"/>
  <c r="B91" i="1" a="1"/>
  <c r="B92" i="1" a="1"/>
  <c r="B93" i="1" a="1"/>
  <c r="B94" i="1" a="1"/>
  <c r="B95" i="1" a="1"/>
  <c r="B96" i="1" a="1"/>
  <c r="B97" i="1" a="1"/>
  <c r="B98" i="1" a="1"/>
  <c r="B99" i="1" a="1"/>
  <c r="B100" i="1" a="1"/>
  <c r="B101" i="1" a="1"/>
  <c r="B102" i="1" a="1"/>
  <c r="B103" i="1" a="1"/>
  <c r="B104" i="1" a="1"/>
  <c r="B105" i="1" a="1"/>
  <c r="B106" i="1" a="1"/>
  <c r="B107" i="1" a="1"/>
  <c r="B108" i="1" a="1"/>
  <c r="B109" i="1" a="1"/>
  <c r="B110" i="1" a="1"/>
  <c r="B111" i="1" a="1"/>
  <c r="B112" i="1" a="1"/>
  <c r="B113" i="1" a="1"/>
  <c r="B114" i="1" a="1"/>
  <c r="B115" i="1" a="1"/>
  <c r="B116" i="1" a="1"/>
  <c r="B117" i="1" a="1"/>
  <c r="B118" i="1" a="1"/>
  <c r="B119" i="1" a="1"/>
  <c r="B120" i="1" a="1"/>
  <c r="B121" i="1" a="1"/>
  <c r="B122" i="1" a="1"/>
  <c r="B123" i="1" a="1"/>
  <c r="B124" i="1" a="1"/>
  <c r="B125" i="1" a="1"/>
  <c r="B126" i="1" a="1"/>
  <c r="B127" i="1" a="1"/>
  <c r="B128" i="1" a="1"/>
  <c r="B129" i="1" a="1"/>
  <c r="B130" i="1" a="1"/>
  <c r="B131" i="1" a="1"/>
  <c r="B132" i="1" a="1"/>
  <c r="B133" i="1" a="1"/>
  <c r="B134" i="1" a="1"/>
  <c r="B135" i="1" a="1"/>
  <c r="B136" i="1" a="1"/>
  <c r="B137" i="1" a="1"/>
  <c r="B138" i="1" a="1"/>
  <c r="B139" i="1" a="1"/>
  <c r="B140" i="1" a="1"/>
  <c r="B141" i="1" a="1"/>
  <c r="B142" i="1" a="1"/>
  <c r="B143" i="1" a="1"/>
  <c r="B144" i="1" a="1"/>
  <c r="B146" i="1" a="1"/>
  <c r="B147" i="1" a="1"/>
  <c r="B148" i="1" a="1"/>
  <c r="B149" i="1" a="1"/>
  <c r="B150" i="1" a="1"/>
  <c r="B151" i="1" a="1"/>
  <c r="B152" i="1" a="1"/>
  <c r="B154" i="1" a="1"/>
  <c r="B155" i="1" a="1"/>
  <c r="B156" i="1" a="1"/>
  <c r="B157" i="1" a="1"/>
  <c r="B158" i="1" a="1"/>
  <c r="B159" i="1" a="1"/>
  <c r="B160" i="1" a="1"/>
  <c r="B161" i="1" a="1"/>
  <c r="B162" i="1" a="1"/>
  <c r="B163" i="1" a="1"/>
  <c r="B164" i="1" a="1"/>
  <c r="B165" i="1" a="1"/>
  <c r="B167" i="1" a="1"/>
  <c r="B168" i="1" a="1"/>
  <c r="B169" i="1" a="1"/>
  <c r="B170" i="1" a="1"/>
  <c r="B171" i="1" a="1"/>
  <c r="B172" i="1" a="1"/>
  <c r="B173" i="1" a="1"/>
  <c r="B175" i="1" a="1"/>
  <c r="B176" i="1" a="1"/>
  <c r="B177" i="1" a="1"/>
  <c r="B178" i="1" a="1"/>
  <c r="B179" i="1" a="1"/>
  <c r="B180" i="1" a="1"/>
  <c r="B181" i="1" a="1"/>
  <c r="B183" i="1" a="1"/>
  <c r="B184" i="1" a="1"/>
  <c r="B185" i="1" a="1"/>
  <c r="B186" i="1" a="1"/>
  <c r="B187" i="1" a="1"/>
  <c r="B188" i="1" a="1"/>
  <c r="B189" i="1" a="1"/>
  <c r="B191" i="1" a="1"/>
  <c r="B192" i="1" a="1"/>
  <c r="B193" i="1" a="1"/>
  <c r="B194" i="1" a="1"/>
  <c r="B195" i="1" a="1"/>
  <c r="B196" i="1" a="1"/>
  <c r="B197" i="1" a="1"/>
  <c r="B199" i="1" a="1"/>
  <c r="B200" i="1" a="1"/>
  <c r="B201" i="1" a="1"/>
  <c r="B202" i="1" a="1"/>
  <c r="B203" i="1" a="1"/>
  <c r="B204" i="1" a="1"/>
  <c r="B205" i="1" a="1"/>
  <c r="B207" i="1" a="1"/>
  <c r="B208" i="1" a="1"/>
  <c r="B210" i="1" a="1"/>
  <c r="B212" i="1" a="1"/>
  <c r="B216" i="1" a="1"/>
  <c r="B218" i="1" a="1"/>
  <c r="B220" i="1" a="1"/>
  <c r="B224" i="1" a="1"/>
  <c r="B228" i="1" a="1"/>
  <c r="B1389" i="1" a="1"/>
  <c r="B1398" i="1" a="1"/>
  <c r="B1404" i="1" a="1"/>
  <c r="B1410" i="1" a="1"/>
  <c r="B1415" i="1" a="1"/>
  <c r="B1422" i="1" a="1"/>
  <c r="B232" i="1" a="1"/>
  <c r="B233" i="1" a="1"/>
  <c r="B234" i="1" a="1"/>
  <c r="B235" i="1" a="1"/>
  <c r="B236" i="1" a="1"/>
  <c r="B237" i="1" a="1"/>
  <c r="B238" i="1" a="1"/>
  <c r="B239" i="1" a="1"/>
  <c r="B240" i="1" a="1"/>
  <c r="B241" i="1" a="1"/>
  <c r="B242" i="1" a="1"/>
  <c r="B243" i="1" a="1"/>
  <c r="B244" i="1" a="1"/>
  <c r="B245" i="1" a="1"/>
  <c r="B247" i="1" a="1"/>
  <c r="B248" i="1" a="1"/>
  <c r="B249" i="1" a="1"/>
  <c r="B250" i="1" a="1"/>
  <c r="B251" i="1" a="1"/>
  <c r="B252" i="1" a="1"/>
  <c r="B253" i="1" a="1"/>
  <c r="B254" i="1" a="1"/>
  <c r="B255" i="1" a="1"/>
  <c r="B256" i="1" a="1"/>
  <c r="B257" i="1" a="1"/>
  <c r="B258" i="1" a="1"/>
  <c r="B259" i="1" a="1"/>
  <c r="B260" i="1" a="1"/>
  <c r="B261" i="1" a="1"/>
  <c r="B263" i="1" a="1"/>
  <c r="B264" i="1" a="1"/>
  <c r="B265" i="1" a="1"/>
  <c r="B266" i="1" a="1"/>
  <c r="B267" i="1" a="1"/>
  <c r="B268" i="1" a="1"/>
  <c r="B269" i="1" a="1"/>
  <c r="B270" i="1" a="1"/>
  <c r="B271" i="1" a="1"/>
  <c r="B272" i="1" a="1"/>
  <c r="B273" i="1" a="1"/>
  <c r="B274" i="1" a="1"/>
  <c r="B275" i="1" a="1"/>
  <c r="B276" i="1" a="1"/>
  <c r="B277" i="1" a="1"/>
  <c r="B279" i="1" a="1"/>
  <c r="B280" i="1" a="1"/>
  <c r="B281" i="1" a="1"/>
  <c r="B282" i="1" a="1"/>
  <c r="B283" i="1" a="1"/>
  <c r="B284" i="1" a="1"/>
  <c r="B285" i="1" a="1"/>
  <c r="B286" i="1" a="1"/>
  <c r="B287" i="1" a="1"/>
  <c r="B288" i="1" a="1"/>
  <c r="B289" i="1" a="1"/>
  <c r="B290" i="1" a="1"/>
  <c r="B291" i="1" a="1"/>
  <c r="B292" i="1" a="1"/>
  <c r="B293" i="1" a="1"/>
  <c r="B294" i="1" a="1"/>
  <c r="B295" i="1" a="1"/>
  <c r="B296" i="1" a="1"/>
  <c r="B297" i="1" a="1"/>
  <c r="B298" i="1" a="1"/>
  <c r="B299" i="1" a="1"/>
  <c r="B300" i="1" a="1"/>
  <c r="B301" i="1" a="1"/>
  <c r="B302" i="1" a="1"/>
  <c r="B303" i="1" a="1"/>
  <c r="B304" i="1" a="1"/>
  <c r="B305" i="1" a="1"/>
  <c r="B306" i="1" a="1"/>
  <c r="B307" i="1" a="1"/>
  <c r="B308" i="1" a="1"/>
  <c r="B310" i="1" a="1"/>
  <c r="B311" i="1" a="1"/>
  <c r="B312" i="1" a="1"/>
  <c r="B313" i="1" a="1"/>
  <c r="B314" i="1" a="1"/>
  <c r="B315" i="1" a="1"/>
  <c r="B317" i="1" a="1"/>
  <c r="B318" i="1" a="1"/>
  <c r="B319" i="1" a="1"/>
  <c r="B320" i="1" a="1"/>
  <c r="B321" i="1" a="1"/>
  <c r="B322" i="1" a="1"/>
  <c r="B323" i="1" a="1"/>
  <c r="B324" i="1" a="1"/>
  <c r="B325" i="1" a="1"/>
  <c r="B326" i="1" a="1"/>
  <c r="B327" i="1" a="1"/>
  <c r="B328" i="1" a="1"/>
  <c r="B329" i="1" a="1"/>
  <c r="B330" i="1" a="1"/>
  <c r="B331" i="1" a="1"/>
  <c r="B332" i="1" a="1"/>
  <c r="B333" i="1" a="1"/>
  <c r="B334" i="1" a="1"/>
  <c r="B335" i="1" a="1"/>
  <c r="B336" i="1" a="1"/>
  <c r="B337" i="1" a="1"/>
  <c r="B338" i="1" a="1"/>
  <c r="B339" i="1" a="1"/>
  <c r="B340" i="1" a="1"/>
  <c r="B341" i="1" a="1"/>
  <c r="B342" i="1" a="1"/>
  <c r="B343" i="1" a="1"/>
  <c r="B344" i="1" a="1"/>
  <c r="B345" i="1" a="1"/>
  <c r="B346" i="1" a="1"/>
  <c r="B347" i="1" a="1"/>
  <c r="B348" i="1" a="1"/>
  <c r="B349" i="1" a="1"/>
  <c r="B350" i="1" a="1"/>
  <c r="B351" i="1" a="1"/>
  <c r="B352" i="1" a="1"/>
  <c r="B353" i="1" a="1"/>
  <c r="B354" i="1" a="1"/>
  <c r="B355" i="1" a="1"/>
  <c r="B356" i="1" a="1"/>
  <c r="B357" i="1" a="1"/>
  <c r="B358" i="1" a="1"/>
  <c r="B359" i="1" a="1"/>
  <c r="B360" i="1" a="1"/>
  <c r="B362" i="1" a="1"/>
  <c r="B363" i="1" a="1"/>
  <c r="B364" i="1" a="1"/>
  <c r="B365" i="1" a="1"/>
  <c r="B366" i="1" a="1"/>
  <c r="B367" i="1" a="1"/>
  <c r="B368" i="1" a="1"/>
  <c r="B369" i="1" a="1"/>
  <c r="B370" i="1" a="1"/>
  <c r="B371" i="1" a="1"/>
  <c r="B372" i="1" a="1"/>
  <c r="B373" i="1" a="1"/>
  <c r="B374" i="1" a="1"/>
  <c r="B375" i="1" a="1"/>
  <c r="B376" i="1" a="1"/>
  <c r="B378" i="1" a="1"/>
  <c r="B379" i="1" a="1"/>
  <c r="B380" i="1" a="1"/>
  <c r="B381" i="1" a="1"/>
  <c r="B382" i="1" a="1"/>
  <c r="B383" i="1" a="1"/>
  <c r="B384" i="1" a="1"/>
  <c r="B386" i="1" a="1"/>
  <c r="B387" i="1" a="1"/>
  <c r="B388" i="1" a="1"/>
  <c r="B389" i="1" a="1"/>
  <c r="B390" i="1" a="1"/>
  <c r="B391" i="1" a="1"/>
  <c r="B392" i="1" a="1"/>
  <c r="B394" i="1" a="1"/>
  <c r="B395" i="1" a="1"/>
  <c r="B396" i="1" a="1"/>
  <c r="B397" i="1" a="1"/>
  <c r="B398" i="1" a="1"/>
  <c r="B399" i="1" a="1"/>
  <c r="B400" i="1" a="1"/>
  <c r="B401" i="1" a="1"/>
  <c r="B402" i="1" a="1"/>
  <c r="B403" i="1" a="1"/>
  <c r="B404" i="1" a="1"/>
  <c r="B405" i="1" a="1"/>
  <c r="B406" i="1" a="1"/>
  <c r="B407" i="1" a="1"/>
  <c r="B408" i="1" a="1"/>
  <c r="B410" i="1" a="1"/>
  <c r="B411" i="1" a="1"/>
  <c r="B412" i="1" a="1"/>
  <c r="B413" i="1" a="1"/>
  <c r="B414" i="1" a="1"/>
  <c r="B415" i="1" a="1"/>
  <c r="B416" i="1" a="1"/>
  <c r="B418" i="1" a="1"/>
  <c r="B419" i="1" a="1"/>
  <c r="B420" i="1" a="1"/>
  <c r="B421" i="1" a="1"/>
  <c r="B422" i="1" a="1"/>
  <c r="B423" i="1" a="1"/>
  <c r="B523" i="1" a="1"/>
  <c r="B525" i="1" a="1"/>
  <c r="B529" i="1" a="1"/>
  <c r="B531" i="1" a="1"/>
  <c r="B535" i="1" a="1"/>
  <c r="B539" i="1" a="1"/>
  <c r="B541" i="1" a="1"/>
  <c r="B547" i="1" a="1"/>
  <c r="B551" i="1" a="1"/>
  <c r="B555" i="1" a="1"/>
  <c r="B559" i="1" a="1"/>
  <c r="B561" i="1" a="1"/>
  <c r="B565" i="1" a="1"/>
  <c r="B573" i="1" a="1"/>
  <c r="B579" i="1" a="1"/>
  <c r="B583" i="1" a="1"/>
  <c r="B587" i="1" a="1"/>
  <c r="B611" i="1" a="1"/>
  <c r="B613" i="1" a="1"/>
  <c r="B615" i="1" a="1"/>
  <c r="B618" i="1" a="1"/>
  <c r="B775" i="1" a="1"/>
  <c r="B777" i="1" a="1"/>
  <c r="B779" i="1" a="1"/>
  <c r="B781" i="1" a="1"/>
  <c r="B783" i="1" a="1"/>
  <c r="B788" i="1" a="1"/>
  <c r="B790" i="1" a="1"/>
  <c r="B793" i="1" a="1"/>
  <c r="B795" i="1" a="1"/>
  <c r="B797" i="1" a="1"/>
  <c r="B801" i="1" a="1"/>
  <c r="B804" i="1" a="1"/>
  <c r="B807" i="1" a="1"/>
  <c r="B842" i="1" a="1"/>
  <c r="B844" i="1" a="1"/>
  <c r="B847" i="1" a="1"/>
  <c r="B850" i="1" a="1"/>
  <c r="B855" i="1" a="1"/>
  <c r="B858" i="1" a="1"/>
  <c r="B862" i="1" a="1"/>
  <c r="B867" i="1" a="1"/>
  <c r="B871" i="1" a="1"/>
  <c r="B875" i="1" a="1"/>
  <c r="B878" i="1" a="1"/>
  <c r="B882" i="1" a="1"/>
  <c r="B887" i="1" a="1"/>
  <c r="B894" i="1" a="1"/>
  <c r="B899" i="1" a="1"/>
  <c r="B914" i="1" a="1"/>
  <c r="B921" i="1" a="1"/>
  <c r="B926" i="1" a="1"/>
  <c r="B931" i="1" a="1"/>
  <c r="B937" i="1" a="1"/>
  <c r="B941" i="1" a="1"/>
  <c r="B946" i="1" a="1"/>
  <c r="B951" i="1" a="1"/>
  <c r="B955" i="1" a="1"/>
  <c r="B961" i="1" a="1"/>
  <c r="B966" i="1" a="1"/>
  <c r="B970" i="1" a="1"/>
  <c r="B973" i="1" a="1"/>
  <c r="B977" i="1" a="1"/>
  <c r="B982" i="1" a="1"/>
  <c r="B986" i="1" a="1"/>
  <c r="B989" i="1" a="1"/>
  <c r="B993" i="1" a="1"/>
  <c r="B998" i="1" a="1"/>
  <c r="B1001" i="1" a="1"/>
  <c r="B1003" i="1" a="1"/>
  <c r="B1011" i="1" a="1"/>
  <c r="B1031" i="1" a="1"/>
  <c r="B1035" i="1" a="1"/>
  <c r="B1041" i="1" a="1"/>
  <c r="B1047" i="1" a="1"/>
  <c r="B1053" i="1" a="1"/>
  <c r="B1057" i="1" a="1"/>
  <c r="B1063" i="1" a="1"/>
  <c r="B1069" i="1" a="1"/>
  <c r="B1075" i="1" a="1"/>
  <c r="B1095" i="1" a="1"/>
  <c r="B1099" i="1" a="1"/>
  <c r="B1105" i="1" a="1"/>
  <c r="B1111" i="1" a="1"/>
  <c r="B1117" i="1" a="1"/>
  <c r="B1122" i="1" a="1"/>
  <c r="B1138" i="1" a="1"/>
  <c r="B1155" i="1" a="1"/>
  <c r="B1173" i="1" a="1"/>
  <c r="B1177" i="1" a="1"/>
  <c r="B1181" i="1" a="1"/>
  <c r="B1186" i="1" a="1"/>
  <c r="B1191" i="1" a="1"/>
  <c r="B1196" i="1" a="1"/>
  <c r="B1202" i="1" a="1"/>
  <c r="B1208" i="1" a="1"/>
  <c r="B1213" i="1" a="1"/>
  <c r="B1217" i="1" a="1"/>
  <c r="B1222" i="1" a="1"/>
  <c r="B1226" i="1" a="1"/>
  <c r="B1231" i="1" a="1"/>
  <c r="B1237" i="1" a="1"/>
  <c r="B1242" i="1" a="1"/>
  <c r="B1246" i="1" a="1"/>
  <c r="B1251" i="1" a="1"/>
  <c r="B1256" i="1" a="1"/>
  <c r="B1260" i="1" a="1"/>
  <c r="B1268" i="1" a="1"/>
  <c r="B1273" i="1" a="1"/>
  <c r="B1278" i="1" a="1"/>
  <c r="B1283" i="1" a="1"/>
  <c r="B1300" i="1" a="1"/>
  <c r="B1316" i="1" a="1"/>
  <c r="B1322" i="1" a="1"/>
  <c r="B1327" i="1" a="1"/>
  <c r="B1332" i="1" a="1"/>
  <c r="B1348" i="1" a="1"/>
  <c r="B1354" i="1" a="1"/>
  <c r="B1358" i="1" a="1"/>
  <c r="B1362" i="1" a="1"/>
  <c r="B1367" i="1" a="1"/>
  <c r="B1372" i="1" a="1"/>
  <c r="B1376" i="1" a="1"/>
  <c r="B1381" i="1" a="1"/>
  <c r="B1385" i="1" a="1"/>
  <c r="B1393" i="1" a="1"/>
  <c r="B1397" i="1" a="1"/>
  <c r="B1402" i="1" a="1"/>
  <c r="B1408" i="1" a="1"/>
  <c r="B1414" i="1" a="1"/>
  <c r="B1419" i="1" a="1"/>
  <c r="B1425" i="1" a="1"/>
  <c r="B424" i="1" a="1"/>
  <c r="B426" i="1" a="1"/>
  <c r="B427" i="1" a="1"/>
  <c r="B428" i="1" a="1"/>
  <c r="B429" i="1" a="1"/>
  <c r="B430" i="1" a="1"/>
  <c r="B431" i="1" a="1"/>
  <c r="B432" i="1" a="1"/>
  <c r="B433" i="1" a="1"/>
  <c r="B434" i="1" a="1"/>
  <c r="B435" i="1" a="1"/>
  <c r="B436" i="1" a="1"/>
  <c r="B437" i="1" a="1"/>
  <c r="B438" i="1" a="1"/>
  <c r="B439" i="1" a="1"/>
  <c r="B440" i="1" a="1"/>
  <c r="B442" i="1" a="1"/>
  <c r="B443" i="1" a="1"/>
  <c r="B444" i="1" a="1"/>
  <c r="B445" i="1" a="1"/>
  <c r="B446" i="1" a="1"/>
  <c r="B447" i="1" a="1"/>
  <c r="B448" i="1" a="1"/>
  <c r="B449" i="1" a="1"/>
  <c r="B450" i="1" a="1"/>
  <c r="B451" i="1" a="1"/>
  <c r="B452" i="1" a="1"/>
  <c r="B453" i="1" a="1"/>
  <c r="B454" i="1" a="1"/>
  <c r="B455" i="1" a="1"/>
  <c r="B456" i="1" a="1"/>
  <c r="B458" i="1" a="1"/>
  <c r="B459" i="1" a="1"/>
  <c r="B460" i="1" a="1"/>
  <c r="B461" i="1" a="1"/>
  <c r="B462" i="1" a="1"/>
  <c r="B463" i="1" a="1"/>
  <c r="B464" i="1" a="1"/>
  <c r="B465" i="1" a="1"/>
  <c r="B466" i="1" a="1"/>
  <c r="B467" i="1" a="1"/>
  <c r="B468" i="1" a="1"/>
  <c r="B469" i="1" a="1"/>
  <c r="B470" i="1" a="1"/>
  <c r="B471" i="1" a="1"/>
  <c r="B472" i="1" a="1"/>
  <c r="B474" i="1" a="1"/>
  <c r="B475" i="1" a="1"/>
  <c r="B476" i="1" a="1"/>
  <c r="B477" i="1" a="1"/>
  <c r="B478" i="1" a="1"/>
  <c r="B479" i="1" a="1"/>
  <c r="B480" i="1" a="1"/>
  <c r="B481" i="1" a="1"/>
  <c r="B482" i="1" a="1"/>
  <c r="B483" i="1" a="1"/>
  <c r="B484" i="1" a="1"/>
  <c r="B485" i="1" a="1"/>
  <c r="B486" i="1" a="1"/>
  <c r="B487" i="1" a="1"/>
  <c r="B488" i="1" a="1"/>
  <c r="B490" i="1" a="1"/>
  <c r="B491" i="1" a="1"/>
  <c r="B493" i="1" a="1"/>
  <c r="B495" i="1" a="1"/>
  <c r="B497" i="1" a="1"/>
  <c r="B499" i="1" a="1"/>
  <c r="B501" i="1" a="1"/>
  <c r="B503" i="1" a="1"/>
  <c r="B507" i="1" a="1"/>
  <c r="B509" i="1" a="1"/>
  <c r="B511" i="1" a="1"/>
  <c r="B515" i="1" a="1"/>
  <c r="B517" i="1" a="1"/>
  <c r="B519" i="1" a="1"/>
  <c r="B527" i="1" a="1"/>
  <c r="B533" i="1" a="1"/>
  <c r="B543" i="1" a="1"/>
  <c r="B549" i="1" a="1"/>
  <c r="B557" i="1" a="1"/>
  <c r="B563" i="1" a="1"/>
  <c r="B567" i="1" a="1"/>
  <c r="B571" i="1" a="1"/>
  <c r="B575" i="1" a="1"/>
  <c r="B581" i="1" a="1"/>
  <c r="B610" i="1" a="1"/>
  <c r="B612" i="1" a="1"/>
  <c r="B614" i="1" a="1"/>
  <c r="B616" i="1" a="1"/>
  <c r="B776" i="1" a="1"/>
  <c r="B778" i="1" a="1"/>
  <c r="B780" i="1" a="1"/>
  <c r="B782" i="1" a="1"/>
  <c r="B785" i="1" a="1"/>
  <c r="B787" i="1" a="1"/>
  <c r="B789" i="1" a="1"/>
  <c r="B796" i="1" a="1"/>
  <c r="B799" i="1" a="1"/>
  <c r="B803" i="1" a="1"/>
  <c r="B805" i="1" a="1"/>
  <c r="B843" i="1" a="1"/>
  <c r="B849" i="1" a="1"/>
  <c r="B854" i="1" a="1"/>
  <c r="B863" i="1" a="1"/>
  <c r="B869" i="1" a="1"/>
  <c r="B873" i="1" a="1"/>
  <c r="B877" i="1" a="1"/>
  <c r="B881" i="1" a="1"/>
  <c r="B886" i="1" a="1"/>
  <c r="B889" i="1" a="1"/>
  <c r="B891" i="1" a="1"/>
  <c r="B895" i="1" a="1"/>
  <c r="B898" i="1" a="1"/>
  <c r="B903" i="1" a="1"/>
  <c r="B905" i="1" a="1"/>
  <c r="B909" i="1" a="1"/>
  <c r="B911" i="1" a="1"/>
  <c r="B915" i="1" a="1"/>
  <c r="B919" i="1" a="1"/>
  <c r="B922" i="1" a="1"/>
  <c r="B925" i="1" a="1"/>
  <c r="B927" i="1" a="1"/>
  <c r="B933" i="1" a="1"/>
  <c r="B935" i="1" a="1"/>
  <c r="B939" i="1" a="1"/>
  <c r="B942" i="1" a="1"/>
  <c r="B945" i="1" a="1"/>
  <c r="B950" i="1" a="1"/>
  <c r="B953" i="1" a="1"/>
  <c r="B957" i="1" a="1"/>
  <c r="B959" i="1" a="1"/>
  <c r="B962" i="1" a="1"/>
  <c r="B965" i="1" a="1"/>
  <c r="B967" i="1" a="1"/>
  <c r="B969" i="1" a="1"/>
  <c r="B971" i="1" a="1"/>
  <c r="B974" i="1" a="1"/>
  <c r="B975" i="1" a="1"/>
  <c r="B978" i="1" a="1"/>
  <c r="B981" i="1" a="1"/>
  <c r="B983" i="1" a="1"/>
  <c r="B985" i="1" a="1"/>
  <c r="B987" i="1" a="1"/>
  <c r="B990" i="1" a="1"/>
  <c r="B991" i="1" a="1"/>
  <c r="B994" i="1" a="1"/>
  <c r="B995" i="1" a="1"/>
  <c r="B999" i="1" a="1"/>
  <c r="B1006" i="1" a="1"/>
  <c r="B1009" i="1" a="1"/>
  <c r="B1014" i="1" a="1"/>
  <c r="B1017" i="1" a="1"/>
  <c r="B1021" i="1" a="1"/>
  <c r="B1022" i="1" a="1"/>
  <c r="B1026" i="1" a="1"/>
  <c r="B1030" i="1" a="1"/>
  <c r="B1038" i="1" a="1"/>
  <c r="B1042" i="1" a="1"/>
  <c r="B1046" i="1" a="1"/>
  <c r="B1049" i="1" a="1"/>
  <c r="B1051" i="1" a="1"/>
  <c r="B1054" i="1" a="1"/>
  <c r="B1059" i="1" a="1"/>
  <c r="B1062" i="1" a="1"/>
  <c r="B1065" i="1" a="1"/>
  <c r="B1067" i="1" a="1"/>
  <c r="B1070" i="1" a="1"/>
  <c r="B1073" i="1" a="1"/>
  <c r="B1078" i="1" a="1"/>
  <c r="B1081" i="1" a="1"/>
  <c r="B1083" i="1" a="1"/>
  <c r="B1086" i="1" a="1"/>
  <c r="B1090" i="1" a="1"/>
  <c r="B1093" i="1" a="1"/>
  <c r="B1101" i="1" a="1"/>
  <c r="B1106" i="1" a="1"/>
  <c r="B1109" i="1" a="1"/>
  <c r="B1113" i="1" a="1"/>
  <c r="B1115" i="1" a="1"/>
  <c r="B1118" i="1" a="1"/>
  <c r="B1123" i="1" a="1"/>
  <c r="B1125" i="1" a="1"/>
  <c r="B1129" i="1" a="1"/>
  <c r="B1131" i="1" a="1"/>
  <c r="B1134" i="1" a="1"/>
  <c r="B1137" i="1" a="1"/>
  <c r="B1141" i="1" a="1"/>
  <c r="B1142" i="1" a="1"/>
  <c r="B1145" i="1" a="1"/>
  <c r="B1146" i="1" a="1"/>
  <c r="B1149" i="1" a="1"/>
  <c r="B1157" i="1" a="1"/>
  <c r="B1161" i="1" a="1"/>
  <c r="B1163" i="1" a="1"/>
  <c r="B1166" i="1" a="1"/>
  <c r="B1169" i="1" a="1"/>
  <c r="B1171" i="1" a="1"/>
  <c r="B1174" i="1" a="1"/>
  <c r="B1176" i="1" a="1"/>
  <c r="B1179" i="1" a="1"/>
  <c r="B1183" i="1" a="1"/>
  <c r="B1184" i="1" a="1"/>
  <c r="B1188" i="1" a="1"/>
  <c r="B1190" i="1" a="1"/>
  <c r="B1194" i="1" a="1"/>
  <c r="B1195" i="1" a="1"/>
  <c r="B1199" i="1" a="1"/>
  <c r="B1200" i="1" a="1"/>
  <c r="B1204" i="1" a="1"/>
  <c r="B1206" i="1" a="1"/>
  <c r="B1210" i="1" a="1"/>
  <c r="B1211" i="1" a="1"/>
  <c r="B1215" i="1" a="1"/>
  <c r="B1219" i="1" a="1"/>
  <c r="B1221" i="1" a="1"/>
  <c r="B1224" i="1" a="1"/>
  <c r="B1227" i="1" a="1"/>
  <c r="B1230" i="1" a="1"/>
  <c r="B1234" i="1" a="1"/>
  <c r="B1236" i="1" a="1"/>
  <c r="B1239" i="1" a="1"/>
  <c r="B1241" i="1" a="1"/>
  <c r="B1244" i="1" a="1"/>
  <c r="B1248" i="1" a="1"/>
  <c r="B1250" i="1" a="1"/>
  <c r="B1254" i="1" a="1"/>
  <c r="B1255" i="1" a="1"/>
  <c r="B1259" i="1" a="1"/>
  <c r="B1262" i="1" a="1"/>
  <c r="B1264" i="1" a="1"/>
  <c r="B1267" i="1" a="1"/>
  <c r="B1270" i="1" a="1"/>
  <c r="B1272" i="1" a="1"/>
  <c r="B1276" i="1" a="1"/>
  <c r="B1279" i="1" a="1"/>
  <c r="B1282" i="1" a="1"/>
  <c r="B1284" i="1" a="1"/>
  <c r="B1288" i="1" a="1"/>
  <c r="B1291" i="1" a="1"/>
  <c r="B1294" i="1" a="1"/>
  <c r="B1296" i="1" a="1"/>
  <c r="B1298" i="1" a="1"/>
  <c r="B1302" i="1" a="1"/>
  <c r="B1304" i="1" a="1"/>
  <c r="B1306" i="1" a="1"/>
  <c r="B1308" i="1" a="1"/>
  <c r="B1312" i="1" a="1"/>
  <c r="B1319" i="1" a="1"/>
  <c r="B1323" i="1" a="1"/>
  <c r="B1326" i="1" a="1"/>
  <c r="B1328" i="1" a="1"/>
  <c r="B1331" i="1" a="1"/>
  <c r="B1334" i="1" a="1"/>
  <c r="B1336" i="1" a="1"/>
  <c r="B1339" i="1" a="1"/>
  <c r="B1340" i="1" a="1"/>
  <c r="B1344" i="1" a="1"/>
  <c r="B1351" i="1" a="1"/>
  <c r="B1355" i="1" a="1"/>
  <c r="B1357" i="1" a="1"/>
  <c r="B1359" i="1" a="1"/>
  <c r="B1363" i="1" a="1"/>
  <c r="B1365" i="1" a="1"/>
  <c r="B1368" i="1" a="1"/>
  <c r="B1370" i="1" a="1"/>
  <c r="B1373" i="1" a="1"/>
  <c r="B1377" i="1" a="1"/>
  <c r="B1379" i="1" a="1"/>
  <c r="B1382" i="1" a="1"/>
  <c r="B1386" i="1" a="1"/>
  <c r="B1388" i="1" a="1"/>
  <c r="B1391" i="1" a="1"/>
  <c r="B1394" i="1" a="1"/>
  <c r="B1399" i="1" a="1"/>
  <c r="B1401" i="1" a="1"/>
  <c r="B1405" i="1" a="1"/>
  <c r="B1409" i="1" a="1"/>
  <c r="B1413" i="1" a="1"/>
  <c r="B1416" i="1" a="1"/>
  <c r="B1420" i="1" a="1"/>
  <c r="B1423" i="1" a="1"/>
  <c r="B1427" i="1" a="1"/>
  <c r="B619" i="1" a="1"/>
  <c r="B620" i="1" a="1"/>
  <c r="B621" i="1" a="1"/>
  <c r="B622" i="1" a="1"/>
  <c r="B623" i="1" a="1"/>
  <c r="B624" i="1" a="1"/>
  <c r="B625" i="1" a="1"/>
  <c r="B626" i="1" a="1"/>
  <c r="B627" i="1" a="1"/>
  <c r="B628" i="1" a="1"/>
  <c r="B629" i="1" a="1"/>
  <c r="B630" i="1" a="1"/>
  <c r="B632" i="1" a="1"/>
  <c r="B633" i="1" a="1"/>
  <c r="B634" i="1" a="1"/>
  <c r="B635" i="1" a="1"/>
  <c r="B636" i="1" a="1"/>
  <c r="B637" i="1" a="1"/>
  <c r="B638" i="1" a="1"/>
  <c r="B639" i="1" a="1"/>
  <c r="B640" i="1" a="1"/>
  <c r="B641" i="1" a="1"/>
  <c r="B642" i="1" a="1"/>
  <c r="B643" i="1" a="1"/>
  <c r="B644" i="1" a="1"/>
  <c r="B645" i="1" a="1"/>
  <c r="B646" i="1" a="1"/>
  <c r="B648" i="1" a="1"/>
  <c r="B649" i="1" a="1"/>
  <c r="B650" i="1" a="1"/>
  <c r="B651" i="1" a="1"/>
  <c r="B652" i="1" a="1"/>
  <c r="B653" i="1" a="1"/>
  <c r="B654" i="1" a="1"/>
  <c r="B655" i="1" a="1"/>
  <c r="B656" i="1" a="1"/>
  <c r="B657" i="1" a="1"/>
  <c r="B658" i="1" a="1"/>
  <c r="B659" i="1" a="1"/>
  <c r="B660" i="1" a="1"/>
  <c r="B661" i="1" a="1"/>
  <c r="B662" i="1" a="1"/>
  <c r="B663" i="1" a="1"/>
  <c r="B664" i="1" a="1"/>
  <c r="B665" i="1" a="1"/>
  <c r="B666" i="1" a="1"/>
  <c r="B667" i="1" a="1"/>
  <c r="B668" i="1" a="1"/>
  <c r="B669" i="1" a="1"/>
  <c r="B670" i="1" a="1"/>
  <c r="B671" i="1" a="1"/>
  <c r="B672" i="1" a="1"/>
  <c r="B673" i="1" a="1"/>
  <c r="B674" i="1" a="1"/>
  <c r="B675" i="1" a="1"/>
  <c r="B676" i="1" a="1"/>
  <c r="B677" i="1" a="1"/>
  <c r="B678" i="1" a="1"/>
  <c r="B679" i="1" a="1"/>
  <c r="B680" i="1" a="1"/>
  <c r="B681" i="1" a="1"/>
  <c r="B682" i="1" a="1"/>
  <c r="B683" i="1" a="1"/>
  <c r="B684" i="1" a="1"/>
  <c r="B685" i="1" a="1"/>
  <c r="B686" i="1" a="1"/>
  <c r="B687" i="1" a="1"/>
  <c r="B688" i="1" a="1"/>
  <c r="B689" i="1" a="1"/>
  <c r="B690" i="1" a="1"/>
  <c r="B691" i="1" a="1"/>
  <c r="B692" i="1" a="1"/>
  <c r="B693" i="1" a="1"/>
  <c r="B694" i="1" a="1"/>
  <c r="B695" i="1" a="1"/>
  <c r="B696" i="1" a="1"/>
  <c r="B697" i="1" a="1"/>
  <c r="B698" i="1" a="1"/>
  <c r="B699" i="1" a="1"/>
  <c r="B700" i="1" a="1"/>
  <c r="B701" i="1" a="1"/>
  <c r="B702" i="1" a="1"/>
  <c r="B703" i="1" a="1"/>
  <c r="B704" i="1" a="1"/>
  <c r="B705" i="1" a="1"/>
  <c r="B706" i="1" a="1"/>
  <c r="B707" i="1" a="1"/>
  <c r="B708" i="1" a="1"/>
  <c r="B709" i="1" a="1"/>
  <c r="B710" i="1" a="1"/>
  <c r="B711" i="1" a="1"/>
  <c r="B712" i="1" a="1"/>
  <c r="B713" i="1" a="1"/>
  <c r="B714" i="1" a="1"/>
  <c r="B715" i="1" a="1"/>
  <c r="B716" i="1" a="1"/>
  <c r="B717" i="1" a="1"/>
  <c r="B719" i="1" a="1"/>
  <c r="B720" i="1" a="1"/>
  <c r="B721" i="1" a="1"/>
  <c r="B722" i="1" a="1"/>
  <c r="B723" i="1" a="1"/>
  <c r="B724" i="1" a="1"/>
  <c r="B725" i="1" a="1"/>
  <c r="B726" i="1" a="1"/>
  <c r="B727" i="1" a="1"/>
  <c r="B728" i="1" a="1"/>
  <c r="B729" i="1" a="1"/>
  <c r="B730" i="1" a="1"/>
  <c r="B731" i="1" a="1"/>
  <c r="B732" i="1" a="1"/>
  <c r="B733" i="1" a="1"/>
  <c r="B735" i="1" a="1"/>
  <c r="B736" i="1" a="1"/>
  <c r="B737" i="1" a="1"/>
  <c r="B738" i="1" a="1"/>
  <c r="B739" i="1" a="1"/>
  <c r="B740" i="1" a="1"/>
  <c r="B741" i="1" a="1"/>
  <c r="B742" i="1" a="1"/>
  <c r="B743" i="1" a="1"/>
  <c r="B744" i="1" a="1"/>
  <c r="B745" i="1" a="1"/>
  <c r="B746" i="1" a="1"/>
  <c r="B747" i="1" a="1"/>
  <c r="B748" i="1" a="1"/>
  <c r="B749" i="1" a="1"/>
  <c r="B751" i="1" a="1"/>
  <c r="B752" i="1" a="1"/>
  <c r="B753" i="1" a="1"/>
  <c r="B754" i="1" a="1"/>
  <c r="B755" i="1" a="1"/>
  <c r="B756" i="1" a="1"/>
  <c r="B757" i="1" a="1"/>
  <c r="B759" i="1" a="1"/>
  <c r="B760" i="1" a="1"/>
  <c r="B761" i="1" a="1"/>
  <c r="B762" i="1" a="1"/>
  <c r="B763" i="1" a="1"/>
  <c r="B764" i="1" a="1"/>
  <c r="B765" i="1" a="1"/>
  <c r="B767" i="1" a="1"/>
  <c r="B768" i="1" a="1"/>
  <c r="B769" i="1" a="1"/>
  <c r="B770" i="1" a="1"/>
  <c r="B771" i="1" a="1"/>
  <c r="B772" i="1" a="1"/>
  <c r="B773" i="1" a="1"/>
  <c r="B786" i="1" a="1"/>
  <c r="B791" i="1" a="1"/>
  <c r="B794" i="1" a="1"/>
  <c r="B798" i="1" a="1"/>
  <c r="B802" i="1" a="1"/>
  <c r="B806" i="1" a="1"/>
  <c r="B809" i="1" a="1"/>
  <c r="B846" i="1" a="1"/>
  <c r="B853" i="1" a="1"/>
  <c r="B857" i="1" a="1"/>
  <c r="B861" i="1" a="1"/>
  <c r="B866" i="1" a="1"/>
  <c r="B885" i="1" a="1"/>
  <c r="B890" i="1" a="1"/>
  <c r="B893" i="1" a="1"/>
  <c r="B897" i="1" a="1"/>
  <c r="B901" i="1" a="1"/>
  <c r="B906" i="1" a="1"/>
  <c r="B910" i="1" a="1"/>
  <c r="B917" i="1" a="1"/>
  <c r="B930" i="1" a="1"/>
  <c r="B947" i="1" a="1"/>
  <c r="B1005" i="1" a="1"/>
  <c r="B1010" i="1" a="1"/>
  <c r="B1015" i="1" a="1"/>
  <c r="B1019" i="1" a="1"/>
  <c r="B1025" i="1" a="1"/>
  <c r="B1029" i="1" a="1"/>
  <c r="B1033" i="1" a="1"/>
  <c r="B1037" i="1" a="1"/>
  <c r="B1043" i="1" a="1"/>
  <c r="B1058" i="1" a="1"/>
  <c r="B1074" i="1" a="1"/>
  <c r="B1079" i="1" a="1"/>
  <c r="B1085" i="1" a="1"/>
  <c r="B1089" i="1" a="1"/>
  <c r="B1094" i="1" a="1"/>
  <c r="B1097" i="1" a="1"/>
  <c r="B1102" i="1" a="1"/>
  <c r="B1107" i="1" a="1"/>
  <c r="B1121" i="1" a="1"/>
  <c r="B1127" i="1" a="1"/>
  <c r="B1133" i="1" a="1"/>
  <c r="B1135" i="1" a="1"/>
  <c r="B1139" i="1" a="1"/>
  <c r="B1143" i="1" a="1"/>
  <c r="B1147" i="1" a="1"/>
  <c r="B1151" i="1" a="1"/>
  <c r="B1154" i="1" a="1"/>
  <c r="B1158" i="1" a="1"/>
  <c r="B1162" i="1" a="1"/>
  <c r="B1167" i="1" a="1"/>
  <c r="B1170" i="1" a="1"/>
  <c r="B1175" i="1" a="1"/>
  <c r="B1178" i="1" a="1"/>
  <c r="B1182" i="1" a="1"/>
  <c r="B1185" i="1" a="1"/>
  <c r="B1189" i="1" a="1"/>
  <c r="B1193" i="1" a="1"/>
  <c r="B1197" i="1" a="1"/>
  <c r="B1201" i="1" a="1"/>
  <c r="B1205" i="1" a="1"/>
  <c r="B1209" i="1" a="1"/>
  <c r="B1212" i="1" a="1"/>
  <c r="B1216" i="1" a="1"/>
  <c r="B1220" i="1" a="1"/>
  <c r="B1225" i="1" a="1"/>
  <c r="B1229" i="1" a="1"/>
  <c r="B1232" i="1" a="1"/>
  <c r="B1235" i="1" a="1"/>
  <c r="B1240" i="1" a="1"/>
  <c r="B1245" i="1" a="1"/>
  <c r="B1249" i="1" a="1"/>
  <c r="B1253" i="1" a="1"/>
  <c r="B1258" i="1" a="1"/>
  <c r="B1261" i="1" a="1"/>
  <c r="B1265" i="1" a="1"/>
  <c r="B1269" i="1" a="1"/>
  <c r="B1274" i="1" a="1"/>
  <c r="B1277" i="1" a="1"/>
  <c r="B1281" i="1" a="1"/>
  <c r="B1287" i="1" a="1"/>
  <c r="B1290" i="1" a="1"/>
  <c r="B1295" i="1" a="1"/>
  <c r="B1299" i="1" a="1"/>
  <c r="B1303" i="1" a="1"/>
  <c r="B1307" i="1" a="1"/>
  <c r="B1310" i="1" a="1"/>
  <c r="B1314" i="1" a="1"/>
  <c r="B1318" i="1" a="1"/>
  <c r="B1330" i="1" a="1"/>
  <c r="B1335" i="1" a="1"/>
  <c r="B1338" i="1" a="1"/>
  <c r="B1343" i="1" a="1"/>
  <c r="B1346" i="1" a="1"/>
  <c r="B1350" i="1" a="1"/>
  <c r="B1361" i="1" a="1"/>
  <c r="B1366" i="1" a="1"/>
  <c r="B1371" i="1" a="1"/>
  <c r="B1375" i="1" a="1"/>
  <c r="B1378" i="1" a="1"/>
  <c r="B1383" i="1" a="1"/>
  <c r="B1387" i="1" a="1"/>
  <c r="B1392" i="1" a="1"/>
  <c r="B1396" i="1" a="1"/>
  <c r="B1403" i="1" a="1"/>
  <c r="B1407" i="1" a="1"/>
  <c r="B1411" i="1" a="1"/>
  <c r="B1417" i="1" a="1"/>
  <c r="B1421" i="1" a="1"/>
  <c r="B1426" i="1" a="1"/>
  <c r="B810" i="1" a="1"/>
  <c r="B811" i="1" a="1"/>
  <c r="B812" i="1" a="1"/>
  <c r="B813" i="1" a="1"/>
  <c r="B814" i="1" a="1"/>
  <c r="B815" i="1" a="1"/>
  <c r="B817" i="1" a="1"/>
  <c r="B818" i="1" a="1"/>
  <c r="B819" i="1" a="1"/>
  <c r="B820" i="1" a="1"/>
  <c r="B821" i="1" a="1"/>
  <c r="B822" i="1" a="1"/>
  <c r="B823" i="1" a="1"/>
  <c r="B825" i="1" a="1"/>
  <c r="B826" i="1" a="1"/>
  <c r="B827" i="1" a="1"/>
  <c r="B828" i="1" a="1"/>
  <c r="B829" i="1" a="1"/>
  <c r="B830" i="1" a="1"/>
  <c r="B831" i="1" a="1"/>
  <c r="B833" i="1" a="1"/>
  <c r="B834" i="1" a="1"/>
  <c r="B835" i="1" a="1"/>
  <c r="B836" i="1" a="1"/>
  <c r="B837" i="1" a="1"/>
  <c r="B838" i="1" a="1"/>
  <c r="B839" i="1" a="1"/>
  <c r="B841" i="1" a="1"/>
  <c r="B845" i="1" a="1"/>
  <c r="B851" i="1" a="1"/>
  <c r="B859" i="1" a="1"/>
  <c r="B865" i="1" a="1"/>
  <c r="B870" i="1" a="1"/>
  <c r="B874" i="1" a="1"/>
  <c r="B879" i="1" a="1"/>
  <c r="B883" i="1" a="1"/>
  <c r="B902" i="1" a="1"/>
  <c r="B907" i="1" a="1"/>
  <c r="B913" i="1" a="1"/>
  <c r="B918" i="1" a="1"/>
  <c r="B923" i="1" a="1"/>
  <c r="B929" i="1" a="1"/>
  <c r="B934" i="1" a="1"/>
  <c r="B938" i="1" a="1"/>
  <c r="B943" i="1" a="1"/>
  <c r="B949" i="1" a="1"/>
  <c r="B954" i="1" a="1"/>
  <c r="B958" i="1" a="1"/>
  <c r="B963" i="1" a="1"/>
  <c r="B979" i="1" a="1"/>
  <c r="B997" i="1" a="1"/>
  <c r="B1002" i="1" a="1"/>
  <c r="B1007" i="1" a="1"/>
  <c r="B1013" i="1" a="1"/>
  <c r="B1018" i="1" a="1"/>
  <c r="B1023" i="1" a="1"/>
  <c r="B1027" i="1" a="1"/>
  <c r="B1034" i="1" a="1"/>
  <c r="B1039" i="1" a="1"/>
  <c r="B1045" i="1" a="1"/>
  <c r="B1050" i="1" a="1"/>
  <c r="B1055" i="1" a="1"/>
  <c r="B1061" i="1" a="1"/>
  <c r="B1066" i="1" a="1"/>
  <c r="B1071" i="1" a="1"/>
  <c r="B1077" i="1" a="1"/>
  <c r="B1082" i="1" a="1"/>
  <c r="B1087" i="1" a="1"/>
  <c r="B1091" i="1" a="1"/>
  <c r="B1098" i="1" a="1"/>
  <c r="B1103" i="1" a="1"/>
  <c r="B1110" i="1" a="1"/>
  <c r="B1114" i="1" a="1"/>
  <c r="B1119" i="1" a="1"/>
  <c r="B1126" i="1" a="1"/>
  <c r="B1130" i="1" a="1"/>
  <c r="B1150" i="1" a="1"/>
  <c r="B1153" i="1" a="1"/>
  <c r="B1159" i="1" a="1"/>
  <c r="B1165" i="1" a="1"/>
  <c r="B1180" i="1" a="1"/>
  <c r="B1187" i="1" a="1"/>
  <c r="B1192" i="1" a="1"/>
  <c r="B1198" i="1" a="1"/>
  <c r="B1203" i="1" a="1"/>
  <c r="B1207" i="1" a="1"/>
  <c r="B1214" i="1" a="1"/>
  <c r="B1218" i="1" a="1"/>
  <c r="B1223" i="1" a="1"/>
  <c r="B1228" i="1" a="1"/>
  <c r="B1233" i="1" a="1"/>
  <c r="B1238" i="1" a="1"/>
  <c r="B1243" i="1" a="1"/>
  <c r="B1247" i="1" a="1"/>
  <c r="B1252" i="1" a="1"/>
  <c r="B1257" i="1" a="1"/>
  <c r="B1263" i="1" a="1"/>
  <c r="B1266" i="1" a="1"/>
  <c r="B1271" i="1" a="1"/>
  <c r="B1275" i="1" a="1"/>
  <c r="B1280" i="1" a="1"/>
  <c r="B1286" i="1" a="1"/>
  <c r="B1292" i="1" a="1"/>
  <c r="B1311" i="1" a="1"/>
  <c r="B1315" i="1" a="1"/>
  <c r="B1320" i="1" a="1"/>
  <c r="B1324" i="1" a="1"/>
  <c r="B1342" i="1" a="1"/>
  <c r="B1347" i="1" a="1"/>
  <c r="B1352" i="1" a="1"/>
  <c r="B1356" i="1" a="1"/>
  <c r="B1360" i="1" a="1"/>
  <c r="B1364" i="1" a="1"/>
  <c r="B1369" i="1" a="1"/>
  <c r="B1374" i="1" a="1"/>
  <c r="B1380" i="1" a="1"/>
  <c r="B1384" i="1" a="1"/>
  <c r="B1390" i="1" a="1"/>
  <c r="B1395" i="1" a="1"/>
  <c r="B1400" i="1" a="1"/>
  <c r="B1406" i="1" a="1"/>
  <c r="B1412" i="1" a="1"/>
  <c r="B1418" i="1" a="1"/>
  <c r="B1424" i="1" a="1"/>
  <c r="B1428" i="1" a="1"/>
  <c r="B1429" i="1" a="1"/>
  <c r="B1430" i="1" a="1"/>
  <c r="B1431" i="1" a="1"/>
  <c r="B1432" i="1" a="1"/>
  <c r="B1433" i="1" a="1"/>
  <c r="B1434" i="1" a="1"/>
  <c r="B1435" i="1" a="1"/>
  <c r="B1436" i="1" a="1"/>
  <c r="B1437" i="1" a="1"/>
  <c r="B1438" i="1" a="1"/>
  <c r="B1439" i="1" a="1"/>
  <c r="B1440" i="1" a="1"/>
  <c r="B1441" i="1" a="1"/>
  <c r="B1442" i="1" a="1"/>
  <c r="B1443" i="1" a="1"/>
  <c r="B1444" i="1" a="1"/>
  <c r="B1445" i="1" a="1"/>
  <c r="B1446" i="1" a="1"/>
  <c r="B1447" i="1" a="1"/>
  <c r="B1448" i="1" a="1"/>
  <c r="B1449" i="1" a="1"/>
  <c r="B1450" i="1" a="1"/>
  <c r="B1451" i="1" a="1"/>
  <c r="B1452" i="1" a="1"/>
  <c r="B1453" i="1" a="1"/>
  <c r="B1454" i="1" a="1"/>
  <c r="B1455" i="1" a="1"/>
  <c r="B1456" i="1" a="1"/>
  <c r="B1457" i="1" a="1"/>
  <c r="B1458" i="1" a="1"/>
  <c r="B1459" i="1" a="1"/>
  <c r="B1460" i="1" a="1"/>
  <c r="B1461" i="1" a="1"/>
  <c r="B1462" i="1" a="1"/>
  <c r="B1463" i="1" a="1"/>
  <c r="B1464" i="1" a="1"/>
  <c r="B1465" i="1" a="1"/>
  <c r="B1466" i="1" a="1"/>
  <c r="B1467" i="1" a="1"/>
  <c r="B1468" i="1" a="1"/>
  <c r="B1469" i="1" a="1"/>
  <c r="B1470" i="1" a="1"/>
  <c r="B1471" i="1" a="1"/>
  <c r="B1472" i="1" a="1"/>
  <c r="B1473" i="1" a="1"/>
  <c r="B1474" i="1" a="1"/>
  <c r="B1475" i="1" a="1"/>
  <c r="B1476" i="1" a="1"/>
  <c r="B1477" i="1" a="1"/>
  <c r="B1478" i="1" a="1"/>
  <c r="B1479" i="1" a="1"/>
  <c r="B1480" i="1" a="1"/>
  <c r="B1481" i="1" a="1"/>
  <c r="B1482" i="1" a="1"/>
  <c r="B1483" i="1" a="1"/>
  <c r="B1484" i="1" a="1"/>
  <c r="B1485" i="1" a="1"/>
  <c r="B1486" i="1" a="1"/>
  <c r="B1487" i="1" a="1"/>
  <c r="B1488" i="1" a="1"/>
  <c r="B1489" i="1" a="1"/>
  <c r="B1490" i="1" a="1"/>
  <c r="B1491" i="1" a="1"/>
  <c r="B1492" i="1" a="1"/>
  <c r="B1493" i="1" a="1"/>
  <c r="B1494" i="1" a="1"/>
  <c r="B1495" i="1" a="1"/>
  <c r="B1496" i="1" a="1"/>
  <c r="B1497" i="1" a="1"/>
  <c r="B1498" i="1" a="1"/>
  <c r="B1499" i="1" a="1"/>
  <c r="B1500" i="1" a="1"/>
  <c r="B1501" i="1" a="1"/>
  <c r="B1502" i="1" a="1"/>
  <c r="B1503" i="1" a="1"/>
  <c r="B1504" i="1" a="1"/>
  <c r="B1505" i="1" a="1"/>
  <c r="B1507" i="1" a="1"/>
  <c r="B1508" i="1" a="1"/>
  <c r="B1509" i="1" a="1"/>
  <c r="B1510" i="1" a="1"/>
  <c r="B1511" i="1" a="1"/>
  <c r="B1512" i="1" a="1"/>
  <c r="B1513" i="1" a="1"/>
  <c r="B1515" i="1" a="1"/>
  <c r="B1516" i="1" a="1"/>
  <c r="B1517" i="1" a="1"/>
  <c r="B1518" i="1" a="1"/>
  <c r="B1519" i="1" a="1"/>
  <c r="B1520" i="1" a="1"/>
  <c r="B1521" i="1" a="1"/>
  <c r="B1523" i="1" a="1"/>
  <c r="B1524" i="1" a="1"/>
  <c r="B1525" i="1" a="1"/>
  <c r="B1526" i="1" a="1"/>
  <c r="B1527" i="1" a="1"/>
  <c r="B1528" i="1" a="1"/>
  <c r="B1529" i="1" a="1"/>
  <c r="B1531" i="1" a="1"/>
  <c r="B1532" i="1" a="1"/>
  <c r="B1533" i="1" a="1"/>
  <c r="B1534" i="1" a="1"/>
  <c r="B1535" i="1" a="1"/>
  <c r="B1536" i="1" a="1"/>
  <c r="B1537" i="1" a="1"/>
  <c r="B1539" i="1" a="1"/>
  <c r="B1540" i="1" a="1"/>
  <c r="B1541" i="1" a="1"/>
  <c r="B1542" i="1" a="1"/>
  <c r="B1543" i="1" a="1"/>
  <c r="B1544" i="1" a="1"/>
  <c r="B1545" i="1" a="1"/>
  <c r="B1547" i="1" a="1"/>
  <c r="B1548" i="1" a="1"/>
  <c r="B1549" i="1" a="1"/>
  <c r="B1550" i="1" a="1"/>
  <c r="B1551" i="1" a="1"/>
  <c r="B1552" i="1" a="1"/>
  <c r="B1553" i="1" a="1"/>
  <c r="B1555" i="1" a="1"/>
  <c r="B1556" i="1" a="1"/>
  <c r="B1557" i="1" a="1"/>
  <c r="B1558" i="1" a="1"/>
  <c r="B1559" i="1" a="1"/>
  <c r="B1560" i="1" a="1"/>
  <c r="B1561" i="1" a="1"/>
  <c r="B1563" i="1" a="1"/>
  <c r="B1564" i="1" a="1"/>
  <c r="B1565" i="1" a="1"/>
  <c r="B1566" i="1" a="1"/>
  <c r="B1567" i="1" a="1"/>
  <c r="B1568" i="1" a="1"/>
  <c r="B1569" i="1" a="1"/>
  <c r="B1571" i="1" a="1"/>
  <c r="B1572" i="1" a="1"/>
  <c r="B1573" i="1" a="1"/>
  <c r="B1574" i="1" a="1"/>
  <c r="B1575" i="1" a="1"/>
  <c r="B1576" i="1" a="1"/>
  <c r="B1577" i="1" a="1"/>
  <c r="B1579" i="1" a="1"/>
  <c r="B1580" i="1" a="1"/>
  <c r="B1581" i="1" a="1"/>
  <c r="B1582" i="1" a="1"/>
  <c r="B1583" i="1" a="1"/>
  <c r="B1584" i="1" a="1"/>
  <c r="B1585" i="1" a="1"/>
  <c r="B1587" i="1" a="1"/>
  <c r="B1588" i="1" a="1"/>
  <c r="B1589" i="1" a="1"/>
  <c r="B1590" i="1" a="1"/>
  <c r="B1591" i="1" a="1"/>
  <c r="B1592" i="1" a="1"/>
  <c r="B1593" i="1" a="1"/>
  <c r="B1595" i="1" a="1"/>
  <c r="B1596" i="1" a="1"/>
  <c r="B1597" i="1" a="1"/>
  <c r="B1598" i="1" a="1"/>
  <c r="B1599" i="1" a="1"/>
  <c r="B1600" i="1" a="1"/>
  <c r="B1601" i="1" a="1"/>
  <c r="B1603" i="1" a="1"/>
  <c r="B1604" i="1" a="1"/>
  <c r="B1605" i="1" a="1"/>
  <c r="B1606" i="1" a="1"/>
  <c r="B1607" i="1" a="1"/>
  <c r="B1608" i="1" a="1"/>
  <c r="B1609" i="1" a="1"/>
  <c r="B1611" i="1" a="1"/>
  <c r="B1612" i="1" a="1"/>
  <c r="B1613" i="1" a="1"/>
  <c r="B1614" i="1" a="1"/>
  <c r="B1615" i="1" a="1"/>
  <c r="B1616" i="1" a="1"/>
  <c r="B1617" i="1" a="1"/>
  <c r="B1619" i="1" a="1"/>
  <c r="B1620" i="1" a="1"/>
  <c r="B1621" i="1" a="1"/>
  <c r="B1622" i="1" a="1"/>
  <c r="B1623" i="1" a="1"/>
  <c r="B1624" i="1" a="1"/>
  <c r="B1625" i="1" a="1"/>
  <c r="B1772" i="1" a="1"/>
  <c r="B1773" i="1" a="1"/>
  <c r="B1774" i="1" a="1"/>
  <c r="B1775" i="1" a="1"/>
  <c r="B1776" i="1" a="1"/>
  <c r="B1777" i="1" a="1"/>
  <c r="B1778" i="1" a="1"/>
  <c r="B1780" i="1" a="1"/>
  <c r="B1781" i="1" a="1"/>
  <c r="B1783" i="1" a="1"/>
  <c r="B1785" i="1" a="1"/>
  <c r="B1787" i="1" a="1"/>
  <c r="B1789" i="1" a="1"/>
  <c r="B1791" i="1" a="1"/>
  <c r="B1792" i="1" a="1"/>
  <c r="B1803" i="1" a="1"/>
  <c r="B1805" i="1" a="1"/>
  <c r="B1807" i="1" a="1"/>
  <c r="B1810" i="1" a="1"/>
  <c r="B1812" i="1" a="1"/>
  <c r="B1814" i="1" a="1"/>
  <c r="B1815" i="1" a="1"/>
  <c r="B1816" i="1" a="1"/>
  <c r="B1817" i="1" a="1"/>
  <c r="B1818" i="1" a="1"/>
  <c r="B1819" i="1" a="1"/>
  <c r="B1820" i="1" a="1"/>
  <c r="B1821" i="1" a="1"/>
  <c r="B1822" i="1" a="1"/>
  <c r="B1823" i="1" a="1"/>
  <c r="B1824" i="1" a="1"/>
  <c r="B1825" i="1" a="1"/>
  <c r="B1827" i="1" a="1"/>
  <c r="B1828" i="1" a="1"/>
  <c r="B1829" i="1" a="1"/>
  <c r="B1830" i="1" a="1"/>
  <c r="B1831" i="1" a="1"/>
  <c r="B1832" i="1" a="1"/>
  <c r="B1833" i="1" a="1"/>
  <c r="B1834" i="1" a="1"/>
  <c r="B1835" i="1" a="1"/>
  <c r="B1836" i="1" a="1"/>
  <c r="B1837" i="1" a="1"/>
  <c r="B1838" i="1" a="1"/>
  <c r="B1839" i="1" a="1"/>
  <c r="B1840" i="1" a="1"/>
  <c r="B1841" i="1" a="1"/>
  <c r="B1843" i="1" a="1"/>
  <c r="B1844" i="1" a="1"/>
  <c r="B1845" i="1" a="1"/>
  <c r="B1846" i="1" a="1"/>
  <c r="B1847" i="1" a="1"/>
  <c r="B1848" i="1" a="1"/>
  <c r="B1849" i="1" a="1"/>
  <c r="B1850" i="1" a="1"/>
  <c r="B1851" i="1" a="1"/>
  <c r="B1852" i="1" a="1"/>
  <c r="B1853" i="1" a="1"/>
  <c r="B1854" i="1" a="1"/>
  <c r="B1855" i="1" a="1"/>
  <c r="B1856" i="1" a="1"/>
  <c r="B1857" i="1" a="1"/>
  <c r="B1859" i="1" a="1"/>
  <c r="B1860" i="1" a="1"/>
  <c r="B1861" i="1" a="1"/>
  <c r="B1862" i="1" a="1"/>
  <c r="B1863" i="1" a="1"/>
  <c r="B1864" i="1" a="1"/>
  <c r="B1865" i="1" a="1"/>
  <c r="B1866" i="1" a="1"/>
  <c r="B1867" i="1" a="1"/>
  <c r="B1868" i="1" a="1"/>
  <c r="B1869" i="1" a="1"/>
  <c r="B1870" i="1" a="1"/>
  <c r="B1871" i="1" a="1"/>
  <c r="B1872" i="1" a="1"/>
  <c r="B1873" i="1" a="1"/>
  <c r="B1877" i="1" a="1"/>
  <c r="B1878" i="1" a="1"/>
  <c r="B1880" i="1" a="1"/>
  <c r="B1882" i="1" a="1"/>
  <c r="B1884" i="1" a="1"/>
  <c r="B1886" i="1" a="1"/>
  <c r="B1888" i="1" a="1"/>
  <c r="B1893" i="1" a="1"/>
  <c r="B1895" i="1" a="1"/>
  <c r="B1897" i="1" a="1"/>
  <c r="B1899" i="1" a="1"/>
  <c r="B1901" i="1" a="1"/>
  <c r="B1903" i="1" a="1"/>
  <c r="B1905" i="1" a="1"/>
  <c r="B1907" i="1" a="1"/>
  <c r="B1908" i="1" a="1"/>
  <c r="B1909" i="1" a="1"/>
  <c r="B1910" i="1" a="1"/>
  <c r="B1911" i="1" a="1"/>
  <c r="B1912" i="1" a="1"/>
  <c r="B1913" i="1" a="1"/>
  <c r="B1915" i="1" a="1"/>
  <c r="B1916" i="1" a="1"/>
  <c r="B1918" i="1" a="1"/>
  <c r="B1920" i="1" a="1"/>
  <c r="B1926" i="1" a="1"/>
  <c r="B1928" i="1" a="1"/>
  <c r="B1930" i="1" a="1"/>
  <c r="B1932" i="1" a="1"/>
  <c r="B1934" i="1" a="1"/>
  <c r="B1936" i="1" a="1"/>
  <c r="B1941" i="1" a="1"/>
  <c r="B1943" i="1" a="1"/>
  <c r="B1945" i="1" a="1"/>
  <c r="B1947" i="1" a="1"/>
  <c r="B1949" i="1" a="1"/>
  <c r="B1951" i="1" a="1"/>
  <c r="B1953" i="1" a="1"/>
  <c r="B1955" i="1" a="1"/>
  <c r="B1956" i="1" a="1"/>
  <c r="B1958" i="1" a="1"/>
  <c r="B1960" i="1" a="1"/>
  <c r="B1962" i="1" a="1"/>
  <c r="B1964" i="1" a="1"/>
  <c r="B1966" i="1" a="1"/>
  <c r="B1968" i="1" a="1"/>
  <c r="B1974" i="1" a="1"/>
  <c r="B1976" i="1" a="1"/>
  <c r="B1978" i="1" a="1"/>
  <c r="B1980" i="1" a="1"/>
  <c r="B1982" i="1" a="1"/>
  <c r="B1984" i="1" a="1"/>
  <c r="B1989" i="1" a="1"/>
  <c r="B1991" i="1" a="1"/>
  <c r="B1627" i="1" a="1"/>
  <c r="B1628" i="1" a="1"/>
  <c r="B1629" i="1" a="1"/>
  <c r="B1630" i="1" a="1"/>
  <c r="B1631" i="1" a="1"/>
  <c r="B1632" i="1" a="1"/>
  <c r="B1633" i="1" a="1"/>
  <c r="B1634" i="1" a="1"/>
  <c r="B1635" i="1" a="1"/>
  <c r="B1636" i="1" a="1"/>
  <c r="B1637" i="1" a="1"/>
  <c r="B1638" i="1" a="1"/>
  <c r="B1639" i="1" a="1"/>
  <c r="B1640" i="1" a="1"/>
  <c r="B1641" i="1" a="1"/>
  <c r="B1642" i="1" a="1"/>
  <c r="B1643" i="1" a="1"/>
  <c r="B1644" i="1" a="1"/>
  <c r="B1645" i="1" a="1"/>
  <c r="B1646" i="1" a="1"/>
  <c r="B1647" i="1" a="1"/>
  <c r="B1648" i="1" a="1"/>
  <c r="B1649" i="1" a="1"/>
  <c r="B1650" i="1" a="1"/>
  <c r="B1651" i="1" a="1"/>
  <c r="B1652" i="1" a="1"/>
  <c r="B1653" i="1" a="1"/>
  <c r="B1654" i="1" a="1"/>
  <c r="B1655" i="1" a="1"/>
  <c r="B1656" i="1" a="1"/>
  <c r="B1657" i="1" a="1"/>
  <c r="B1658" i="1" a="1"/>
  <c r="B1659" i="1" a="1"/>
  <c r="B1660" i="1" a="1"/>
  <c r="B1661" i="1" a="1"/>
  <c r="B1662" i="1" a="1"/>
  <c r="B1663" i="1" a="1"/>
  <c r="B1664" i="1" a="1"/>
  <c r="B1665" i="1" a="1"/>
  <c r="B1666" i="1" a="1"/>
  <c r="B1667" i="1" a="1"/>
  <c r="B1668" i="1" a="1"/>
  <c r="B1669" i="1" a="1"/>
  <c r="B1670" i="1" a="1"/>
  <c r="B1671" i="1" a="1"/>
  <c r="B1672" i="1" a="1"/>
  <c r="B1673" i="1" a="1"/>
  <c r="B1674" i="1" a="1"/>
  <c r="B1675" i="1" a="1"/>
  <c r="B1676" i="1" a="1"/>
  <c r="B1677" i="1" a="1"/>
  <c r="B1678" i="1" a="1"/>
  <c r="B1679" i="1" a="1"/>
  <c r="B1680" i="1" a="1"/>
  <c r="B1681" i="1" a="1"/>
  <c r="B1682" i="1" a="1"/>
  <c r="B1683" i="1" a="1"/>
  <c r="B1684" i="1" a="1"/>
  <c r="B1685" i="1" a="1"/>
  <c r="B1686" i="1" a="1"/>
  <c r="B1687" i="1" a="1"/>
  <c r="B1688" i="1" a="1"/>
  <c r="B1689" i="1" a="1"/>
  <c r="B1690" i="1" a="1"/>
  <c r="B1691" i="1" a="1"/>
  <c r="B1692" i="1" a="1"/>
  <c r="B1693" i="1" a="1"/>
  <c r="B1694" i="1" a="1"/>
  <c r="B1695" i="1" a="1"/>
  <c r="B1696" i="1" a="1"/>
  <c r="B1697" i="1" a="1"/>
  <c r="B1698" i="1" a="1"/>
  <c r="B1699" i="1" a="1"/>
  <c r="B1700" i="1" a="1"/>
  <c r="B1701" i="1" a="1"/>
  <c r="B1702" i="1" a="1"/>
  <c r="B1703" i="1" a="1"/>
  <c r="B1704" i="1" a="1"/>
  <c r="B1705" i="1" a="1"/>
  <c r="B1706" i="1" a="1"/>
  <c r="B1707" i="1" a="1"/>
  <c r="B1708" i="1" a="1"/>
  <c r="B1709" i="1" a="1"/>
  <c r="B1710" i="1" a="1"/>
  <c r="B1711" i="1" a="1"/>
  <c r="B1712" i="1" a="1"/>
  <c r="B1713" i="1" a="1"/>
  <c r="B1714" i="1" a="1"/>
  <c r="B1715" i="1" a="1"/>
  <c r="B1716" i="1" a="1"/>
  <c r="B1717" i="1" a="1"/>
  <c r="B1718" i="1" a="1"/>
  <c r="B1719" i="1" a="1"/>
  <c r="B1720" i="1" a="1"/>
  <c r="B1721" i="1" a="1"/>
  <c r="B1722" i="1" a="1"/>
  <c r="B1723" i="1" a="1"/>
  <c r="B1724" i="1" a="1"/>
  <c r="B1725" i="1" a="1"/>
  <c r="B1726" i="1" a="1"/>
  <c r="B1727" i="1" a="1"/>
  <c r="B1728" i="1" a="1"/>
  <c r="B1729" i="1" a="1"/>
  <c r="B1730" i="1" a="1"/>
  <c r="B1731" i="1" a="1"/>
  <c r="B1732" i="1" a="1"/>
  <c r="B1733" i="1" a="1"/>
  <c r="B1734" i="1" a="1"/>
  <c r="B1735" i="1" a="1"/>
  <c r="B1736" i="1" a="1"/>
  <c r="B1737" i="1" a="1"/>
  <c r="B1738" i="1" a="1"/>
  <c r="B1739" i="1" a="1"/>
  <c r="B1740" i="1" a="1"/>
  <c r="B1741" i="1" a="1"/>
  <c r="B1742" i="1" a="1"/>
  <c r="B1743" i="1" a="1"/>
  <c r="B1744" i="1" a="1"/>
  <c r="B1745" i="1" a="1"/>
  <c r="B1746" i="1" a="1"/>
  <c r="B1747" i="1" a="1"/>
  <c r="B1748" i="1" a="1"/>
  <c r="B1749" i="1" a="1"/>
  <c r="B1750" i="1" a="1"/>
  <c r="B1751" i="1" a="1"/>
  <c r="B1752" i="1" a="1"/>
  <c r="B1753" i="1" a="1"/>
  <c r="B1754" i="1" a="1"/>
  <c r="B1755" i="1" a="1"/>
  <c r="B1756" i="1" a="1"/>
  <c r="B1757" i="1" a="1"/>
  <c r="B1758" i="1" a="1"/>
  <c r="B1759" i="1" a="1"/>
  <c r="B1760" i="1" a="1"/>
  <c r="B1761" i="1" a="1"/>
  <c r="B1762" i="1" a="1"/>
  <c r="B1763" i="1" a="1"/>
  <c r="B1764" i="1" a="1"/>
  <c r="B1765" i="1" a="1"/>
  <c r="B1766" i="1" a="1"/>
  <c r="B1767" i="1" a="1"/>
  <c r="B1768" i="1" a="1"/>
  <c r="B1769" i="1" a="1"/>
  <c r="B1770" i="1" a="1"/>
  <c r="B1771" i="1" a="1"/>
  <c r="B1779" i="1" a="1"/>
  <c r="B1782" i="1" a="1"/>
  <c r="B1784" i="1" a="1"/>
  <c r="B1786" i="1" a="1"/>
  <c r="B1788" i="1" a="1"/>
  <c r="B1790" i="1" a="1"/>
  <c r="B1793" i="1" a="1"/>
  <c r="B1795" i="1" a="1"/>
  <c r="B1796" i="1" a="1"/>
  <c r="B1797" i="1" a="1"/>
  <c r="B1798" i="1" a="1"/>
  <c r="B1799" i="1" a="1"/>
  <c r="B1800" i="1" a="1"/>
  <c r="B1801" i="1" a="1"/>
  <c r="B1802" i="1" a="1"/>
  <c r="B1804" i="1" a="1"/>
  <c r="B1806" i="1" a="1"/>
  <c r="B1808" i="1" a="1"/>
  <c r="B1809" i="1" a="1"/>
  <c r="B1811" i="1" a="1"/>
  <c r="B1813" i="1" a="1"/>
  <c r="B1875" i="1" a="1"/>
  <c r="B1876" i="1" a="1"/>
  <c r="B1879" i="1" a="1"/>
  <c r="B1881" i="1" a="1"/>
  <c r="B1883" i="1" a="1"/>
  <c r="B1885" i="1" a="1"/>
  <c r="B1887" i="1" a="1"/>
  <c r="B1889" i="1" a="1"/>
  <c r="B1891" i="1" a="1"/>
  <c r="B1892" i="1" a="1"/>
  <c r="B1894" i="1" a="1"/>
  <c r="B1896" i="1" a="1"/>
  <c r="B1898" i="1" a="1"/>
  <c r="B1900" i="1" a="1"/>
  <c r="B1902" i="1" a="1"/>
  <c r="B1904" i="1" a="1"/>
  <c r="B1914" i="1" a="1"/>
  <c r="B1917" i="1" a="1"/>
  <c r="B1919" i="1" a="1"/>
  <c r="B1921" i="1" a="1"/>
  <c r="B1923" i="1" a="1"/>
  <c r="B1924" i="1" a="1"/>
  <c r="B1925" i="1" a="1"/>
  <c r="B1927" i="1" a="1"/>
  <c r="B1929" i="1" a="1"/>
  <c r="B1931" i="1" a="1"/>
  <c r="B1933" i="1" a="1"/>
  <c r="B1935" i="1" a="1"/>
  <c r="B1937" i="1" a="1"/>
  <c r="B1939" i="1" a="1"/>
  <c r="B1940" i="1" a="1"/>
  <c r="B1942" i="1" a="1"/>
  <c r="B1944" i="1" a="1"/>
  <c r="B1946" i="1" a="1"/>
  <c r="B1948" i="1" a="1"/>
  <c r="B1950" i="1" a="1"/>
  <c r="B1952" i="1" a="1"/>
  <c r="B1957" i="1" a="1"/>
  <c r="B1959" i="1" a="1"/>
  <c r="B1961" i="1" a="1"/>
  <c r="B1963" i="1" a="1"/>
  <c r="B1965" i="1" a="1"/>
  <c r="B1967" i="1" a="1"/>
  <c r="B1969" i="1" a="1"/>
  <c r="B1971" i="1" a="1"/>
  <c r="B1972" i="1" a="1"/>
  <c r="B1973" i="1" a="1"/>
  <c r="B1975" i="1" a="1"/>
  <c r="B1977" i="1" a="1"/>
  <c r="B1979" i="1" a="1"/>
  <c r="B1981" i="1" a="1"/>
  <c r="B1983" i="1" a="1"/>
  <c r="B1985" i="1" a="1"/>
  <c r="B1987" i="1" a="1"/>
  <c r="B1988" i="1" a="1"/>
  <c r="B1990" i="1" a="1"/>
  <c r="B1992" i="1" a="1"/>
  <c r="B1993" i="1" a="1"/>
  <c r="B1994" i="1" a="1"/>
  <c r="B1995" i="1" a="1"/>
  <c r="B1996" i="1" a="1"/>
  <c r="B1997" i="1" a="1"/>
  <c r="B1998" i="1" a="1"/>
  <c r="B1999" i="1" a="1"/>
  <c r="B2000" i="1" a="1"/>
  <c r="D28" i="1" a="1"/>
  <c r="B27" i="1" a="1"/>
  <c r="B7" i="1" a="1"/>
  <c r="D49" i="1" a="1"/>
  <c r="B49" i="1" s="1" a="1"/>
  <c r="B48" i="1" a="1"/>
  <c r="D41" i="1" a="1"/>
  <c r="B41" i="1" s="1" a="1"/>
  <c r="B40" i="1" a="1"/>
  <c r="D39" i="1" a="1"/>
  <c r="B39" i="1" s="1" a="1"/>
  <c r="B38" i="1" a="1"/>
  <c r="D35" i="1" a="1"/>
  <c r="B34" i="1" a="1"/>
  <c r="E4" i="20"/>
  <c r="D8" i="1" a="1"/>
  <c r="H146" i="2"/>
  <c r="G146" i="2" s="1" a="1"/>
  <c r="H130" i="2"/>
  <c r="G130" i="2" s="1" a="1"/>
  <c r="H121" i="2"/>
  <c r="G121" i="2" s="1" a="1"/>
  <c r="H86" i="2"/>
  <c r="G86" i="2" s="1" a="1"/>
  <c r="H85" i="2"/>
  <c r="G85" i="2" s="1" a="1"/>
  <c r="H80" i="2"/>
  <c r="G80" i="2" s="1" a="1"/>
  <c r="D21" i="1" a="1"/>
  <c r="E1" i="16"/>
  <c r="C11" i="1" l="1" a="1"/>
  <c r="B28" i="1" a="1"/>
  <c r="D29" i="1" a="1"/>
  <c r="B35" i="1" a="1"/>
  <c r="D36" i="1" a="1"/>
  <c r="B36" i="1" s="1" a="1"/>
  <c r="D9" i="1" a="1"/>
  <c r="B8" i="1" a="1"/>
  <c r="D22" i="1" a="1"/>
  <c r="B21" i="1" a="1"/>
  <c r="L130" i="2"/>
  <c r="K130" i="2" s="1" a="1"/>
  <c r="J130" i="2"/>
  <c r="I130" i="2" s="1" a="1"/>
  <c r="L86" i="2"/>
  <c r="K86" i="2" s="1" a="1"/>
  <c r="J86" i="2"/>
  <c r="I86" i="2" s="1" a="1"/>
  <c r="L85" i="2"/>
  <c r="K85" i="2" s="1" a="1"/>
  <c r="J85" i="2"/>
  <c r="I85" i="2" s="1" a="1"/>
  <c r="J80" i="2"/>
  <c r="I80" i="2" s="1" a="1"/>
  <c r="L80" i="2"/>
  <c r="K80" i="2" s="1" a="1"/>
  <c r="H145" i="2"/>
  <c r="G145" i="2" s="1" a="1"/>
  <c r="H137" i="2"/>
  <c r="G137" i="2" s="1" a="1"/>
  <c r="H122" i="2"/>
  <c r="G122" i="2" s="1" a="1"/>
  <c r="J1" i="1" l="1"/>
  <c r="C12" i="1" a="1"/>
  <c r="C13" i="1" s="1" a="1"/>
  <c r="C14" i="1" s="1" a="1"/>
  <c r="C15" i="1" s="1" a="1"/>
  <c r="C16" i="1" s="1" a="1"/>
  <c r="C17" i="1" s="1" a="1"/>
  <c r="C18" i="1" s="1" a="1"/>
  <c r="B29" i="1" a="1"/>
  <c r="D30" i="1" a="1"/>
  <c r="B9" i="1" a="1"/>
  <c r="D10" i="1" a="1"/>
  <c r="B22" i="1" a="1"/>
  <c r="D23" i="1" a="1"/>
  <c r="L122" i="2"/>
  <c r="K122" i="2" s="1" a="1"/>
  <c r="J122" i="2"/>
  <c r="I122" i="2" s="1" a="1"/>
  <c r="J146" i="2"/>
  <c r="I146" i="2" s="1" a="1"/>
  <c r="L146" i="2"/>
  <c r="K146" i="2" s="1" a="1"/>
  <c r="L145" i="2"/>
  <c r="K145" i="2" s="1" a="1"/>
  <c r="J145" i="2"/>
  <c r="I145" i="2" s="1" a="1"/>
  <c r="L137" i="2"/>
  <c r="K137" i="2" s="1" a="1"/>
  <c r="J137" i="2"/>
  <c r="I137" i="2" s="1" a="1"/>
  <c r="H93" i="2"/>
  <c r="G93" i="2" s="1" a="1"/>
  <c r="H94" i="2"/>
  <c r="G94" i="2" s="1" a="1"/>
  <c r="H83" i="2"/>
  <c r="G83" i="2" s="1" a="1"/>
  <c r="F4" i="8"/>
  <c r="B10" i="1" l="1" a="1"/>
  <c r="D11" i="1" a="1"/>
  <c r="B30" i="1" a="1"/>
  <c r="D31" i="1" a="1"/>
  <c r="B23" i="1" a="1"/>
  <c r="D24" i="1" a="1"/>
  <c r="L10" i="2"/>
  <c r="K10" i="2" s="1" a="1"/>
  <c r="J10" i="2"/>
  <c r="I10" i="2" s="1" a="1"/>
  <c r="J121" i="2"/>
  <c r="I121" i="2" s="1" a="1"/>
  <c r="L121" i="2"/>
  <c r="K121" i="2" s="1" a="1"/>
  <c r="L84" i="2"/>
  <c r="K84" i="2" s="1" a="1"/>
  <c r="J84" i="2"/>
  <c r="I84" i="2" s="1" a="1"/>
  <c r="L83" i="2"/>
  <c r="K83" i="2" s="1" a="1"/>
  <c r="J83" i="2"/>
  <c r="I83" i="2" s="1" a="1"/>
  <c r="D10" i="2"/>
  <c r="C10" i="2" s="1" a="1"/>
  <c r="H84" i="2"/>
  <c r="G84" i="2" s="1" a="1"/>
  <c r="B4" i="2"/>
  <c r="B24" i="1" l="1" a="1"/>
  <c r="D25" i="1" a="1"/>
  <c r="B25" i="1" s="1" a="1"/>
  <c r="B11" i="1" a="1"/>
  <c r="D12" i="1" a="1"/>
  <c r="B31" i="1" a="1"/>
  <c r="D32" i="1" a="1"/>
  <c r="B32" i="1" s="1" a="1"/>
  <c r="L94" i="2"/>
  <c r="K94" i="2" s="1" a="1"/>
  <c r="J94" i="2"/>
  <c r="I94" i="2" s="1" a="1"/>
  <c r="L93" i="2"/>
  <c r="K93" i="2" s="1" a="1"/>
  <c r="J93" i="2"/>
  <c r="I93" i="2" s="1" a="1"/>
  <c r="D15" i="1" a="1"/>
  <c r="B15" i="1" s="1" a="1"/>
  <c r="H17" i="15"/>
  <c r="G17" i="15"/>
  <c r="H16" i="15"/>
  <c r="G16" i="15"/>
  <c r="H15" i="15"/>
  <c r="G15" i="15"/>
  <c r="H14" i="15"/>
  <c r="G14" i="15"/>
  <c r="H13" i="15"/>
  <c r="G13" i="15"/>
  <c r="H12" i="15"/>
  <c r="G12" i="15"/>
  <c r="H11" i="15"/>
  <c r="G11" i="15"/>
  <c r="H10" i="15"/>
  <c r="G10" i="15"/>
  <c r="H9" i="15"/>
  <c r="G9" i="15"/>
  <c r="H8" i="15"/>
  <c r="G8" i="15"/>
  <c r="H7" i="15"/>
  <c r="G7" i="15"/>
  <c r="H6" i="15"/>
  <c r="G6" i="15"/>
  <c r="H5" i="15"/>
  <c r="G5" i="15"/>
  <c r="Q4" i="15"/>
  <c r="H4" i="15"/>
  <c r="G4" i="15" s="1"/>
  <c r="H3" i="15"/>
  <c r="D13" i="1" l="1" a="1"/>
  <c r="B12" i="1" a="1"/>
  <c r="D16" i="1" a="1"/>
  <c r="I1" i="9"/>
  <c r="G3" i="15"/>
  <c r="B5" i="2"/>
  <c r="B6" i="2"/>
  <c r="B7" i="2"/>
  <c r="B8" i="2"/>
  <c r="B9" i="2"/>
  <c r="B11" i="2"/>
  <c r="B12" i="2"/>
  <c r="B39" i="2"/>
  <c r="B40" i="2"/>
  <c r="B45" i="2"/>
  <c r="B46" i="2"/>
  <c r="B47" i="2"/>
  <c r="B48" i="2"/>
  <c r="B49" i="2"/>
  <c r="B50" i="2"/>
  <c r="B51" i="2"/>
  <c r="B52" i="2"/>
  <c r="B53" i="2"/>
  <c r="B54" i="2"/>
  <c r="B56" i="2"/>
  <c r="B63" i="2"/>
  <c r="B64" i="2"/>
  <c r="B66" i="2"/>
  <c r="A66" i="2" s="1" a="1"/>
  <c r="B68" i="2"/>
  <c r="B70" i="2"/>
  <c r="B71" i="2"/>
  <c r="B72" i="2"/>
  <c r="B75" i="2"/>
  <c r="A75" i="2" s="1" a="1"/>
  <c r="B78" i="2"/>
  <c r="B79" i="2"/>
  <c r="B96" i="2"/>
  <c r="A96" i="2" s="1" a="1"/>
  <c r="B99" i="2"/>
  <c r="B100" i="2"/>
  <c r="B110" i="2"/>
  <c r="A110" i="2" s="1" a="1"/>
  <c r="Q14" i="15"/>
  <c r="Q13" i="15"/>
  <c r="Q12" i="15"/>
  <c r="Q11" i="15"/>
  <c r="Q10" i="15"/>
  <c r="Q9" i="15"/>
  <c r="Q8" i="15"/>
  <c r="Q7" i="15"/>
  <c r="Q6" i="15"/>
  <c r="Q5" i="15"/>
  <c r="P14" i="15"/>
  <c r="P13" i="15"/>
  <c r="P12" i="15"/>
  <c r="P11" i="15"/>
  <c r="P10" i="15"/>
  <c r="P9" i="15"/>
  <c r="P8" i="15"/>
  <c r="P7" i="15"/>
  <c r="P6" i="15"/>
  <c r="P5" i="15"/>
  <c r="P4" i="15"/>
  <c r="Q3" i="15"/>
  <c r="P3" i="15"/>
  <c r="L15" i="15"/>
  <c r="L14" i="15"/>
  <c r="L13" i="15"/>
  <c r="L12" i="15"/>
  <c r="L11" i="15"/>
  <c r="L10" i="15"/>
  <c r="L9" i="15"/>
  <c r="L8" i="15"/>
  <c r="L7" i="15"/>
  <c r="L6" i="15"/>
  <c r="L5" i="15"/>
  <c r="L4" i="15"/>
  <c r="L3" i="15"/>
  <c r="D14" i="1" l="1" a="1"/>
  <c r="B13" i="1" a="1"/>
  <c r="B16" i="1" a="1"/>
  <c r="A159" i="2" a="1"/>
  <c r="A158" i="2" a="1"/>
  <c r="A157" i="2" a="1"/>
  <c r="A156" i="2" a="1"/>
  <c r="A155" i="2" a="1"/>
  <c r="A154" i="2" a="1"/>
  <c r="A147" i="2" a="1"/>
  <c r="A144" i="2" a="1"/>
  <c r="A142" i="2" a="1"/>
  <c r="A138" i="2" a="1"/>
  <c r="A72" i="2" a="1"/>
  <c r="A129" i="2" a="1"/>
  <c r="A127" i="2" a="1"/>
  <c r="A118" i="2" a="1"/>
  <c r="A116" i="2" a="1"/>
  <c r="A115" i="2" a="1"/>
  <c r="A114" i="2" a="1"/>
  <c r="A113" i="2" a="1"/>
  <c r="A112" i="2" a="1"/>
  <c r="A78" i="2" a="1"/>
  <c r="A101" i="2" a="1"/>
  <c r="A99" i="2" a="1"/>
  <c r="A89" i="2" a="1"/>
  <c r="A87" i="2" a="1"/>
  <c r="A82" i="2" a="1"/>
  <c r="A81" i="2" a="1"/>
  <c r="A79" i="2" a="1"/>
  <c r="A70" i="2" a="1"/>
  <c r="A56" i="2" a="1"/>
  <c r="D17" i="1" a="1"/>
  <c r="H1" i="9"/>
  <c r="R2" i="2"/>
  <c r="D4" i="4"/>
  <c r="B14" i="1" l="1" a="1"/>
  <c r="D18" i="1" a="1"/>
  <c r="B17" i="1" a="1"/>
  <c r="B15" i="17"/>
  <c r="B4" i="17"/>
  <c r="F33" i="17"/>
  <c r="I7" i="9"/>
  <c r="F35" i="17"/>
  <c r="F32" i="17"/>
  <c r="F28" i="17"/>
  <c r="F21" i="17"/>
  <c r="F34" i="17"/>
  <c r="F29" i="17"/>
  <c r="F27" i="17"/>
  <c r="F24" i="17"/>
  <c r="F23" i="17"/>
  <c r="A11" i="1" a="1"/>
  <c r="A10" i="1" a="1"/>
  <c r="H149" i="2"/>
  <c r="G149" i="2" s="1" a="1"/>
  <c r="H117" i="2"/>
  <c r="G117" i="2" s="1" a="1"/>
  <c r="H153" i="2"/>
  <c r="G153" i="2" s="1" a="1"/>
  <c r="H119" i="2"/>
  <c r="G119" i="2" s="1" a="1"/>
  <c r="H128" i="2"/>
  <c r="G128" i="2" s="1" a="1"/>
  <c r="H104" i="2"/>
  <c r="G104" i="2" s="1" a="1"/>
  <c r="H103" i="2"/>
  <c r="G103" i="2" s="1" a="1"/>
  <c r="H102" i="2"/>
  <c r="G102" i="2" s="1" a="1"/>
  <c r="D28" i="2"/>
  <c r="C28" i="2" s="1" a="1"/>
  <c r="A1930" i="1" a="1"/>
  <c r="A1954" i="1" a="1"/>
  <c r="A1890" i="1" a="1"/>
  <c r="A1826" i="1" a="1"/>
  <c r="A1770" i="1" a="1"/>
  <c r="A1706" i="1" a="1"/>
  <c r="A1642" i="1" a="1"/>
  <c r="A1574" i="1" a="1"/>
  <c r="A1510" i="1" a="1"/>
  <c r="A1297" i="1" a="1"/>
  <c r="A1096" i="1" a="1"/>
  <c r="A1048" i="1" a="1"/>
  <c r="A1016" i="1" a="1"/>
  <c r="A888" i="1" a="1"/>
  <c r="A824" i="1" a="1"/>
  <c r="A726" i="1" a="1"/>
  <c r="A577" i="1" a="1"/>
  <c r="A513" i="1" a="1"/>
  <c r="A417" i="1" a="1"/>
  <c r="A286" i="1" a="1"/>
  <c r="A222" i="1" a="1"/>
  <c r="A174" i="1" a="1"/>
  <c r="A47" i="1" a="1"/>
  <c r="A1794" i="1" a="1"/>
  <c r="A1698" i="1" a="1"/>
  <c r="A1534" i="1" a="1"/>
  <c r="A1337" i="1" a="1"/>
  <c r="A1168" i="1" a="1"/>
  <c r="A19" i="1" a="1"/>
  <c r="A1994" i="1" a="1"/>
  <c r="A1922" i="1" a="1"/>
  <c r="A1802" i="1" a="1"/>
  <c r="A1674" i="1" a="1"/>
  <c r="A1542" i="1" a="1"/>
  <c r="A1144" i="1" a="1"/>
  <c r="A1032" i="1" a="1"/>
  <c r="A856" i="1" a="1"/>
  <c r="A639" i="1" a="1"/>
  <c r="A433" i="1" a="1"/>
  <c r="A270" i="1" a="1"/>
  <c r="A145" i="1" a="1"/>
  <c r="A1762" i="1" a="1"/>
  <c r="A1353" i="1" a="1"/>
  <c r="A1136" i="1" a="1"/>
  <c r="A1858" i="1" a="1"/>
  <c r="A1606" i="1" a="1"/>
  <c r="A1080" i="1" a="1"/>
  <c r="A758" i="1" a="1"/>
  <c r="A385" i="1" a="1"/>
  <c r="A6" i="1" a="1"/>
  <c r="A1289" i="1" a="1"/>
  <c r="A1866" i="1" a="1"/>
  <c r="A1738" i="1" a="1"/>
  <c r="A952" i="1" a="1"/>
  <c r="A206" i="1" a="1"/>
  <c r="A545" i="1" a="1"/>
  <c r="A1329" i="1" a="1"/>
  <c r="A1634" i="1" a="1"/>
  <c r="A710" i="1" a="1"/>
  <c r="A617" i="1" a="1"/>
  <c r="A309" i="1" a="1"/>
  <c r="A62" i="1" a="1"/>
  <c r="A44" i="1" a="1"/>
  <c r="A56" i="1" a="1"/>
  <c r="A26" i="1" a="1"/>
  <c r="A67" i="1" a="1"/>
  <c r="A60" i="1" a="1"/>
  <c r="A93" i="1" a="1"/>
  <c r="A101" i="1" a="1"/>
  <c r="A109" i="1" a="1"/>
  <c r="A117" i="1" a="1"/>
  <c r="A125" i="1" a="1"/>
  <c r="A133" i="1" a="1"/>
  <c r="A141" i="1" a="1"/>
  <c r="A152" i="1" a="1"/>
  <c r="A163" i="1" a="1"/>
  <c r="A183" i="1" a="1"/>
  <c r="A195" i="1" a="1"/>
  <c r="A215" i="1" a="1"/>
  <c r="A231" i="1" a="1"/>
  <c r="A247" i="1" a="1"/>
  <c r="A263" i="1" a="1"/>
  <c r="A279" i="1" a="1"/>
  <c r="A289" i="1" a="1"/>
  <c r="A297" i="1" a="1"/>
  <c r="A305" i="1" a="1"/>
  <c r="A317" i="1" a="1"/>
  <c r="A326" i="1" a="1"/>
  <c r="A337" i="1" a="1"/>
  <c r="A349" i="1" a="1"/>
  <c r="A364" i="1" a="1"/>
  <c r="A380" i="1" a="1"/>
  <c r="A396" i="1" a="1"/>
  <c r="A412" i="1" a="1"/>
  <c r="A428" i="1" a="1"/>
  <c r="A444" i="1" a="1"/>
  <c r="A460" i="1" a="1"/>
  <c r="A476" i="1" a="1"/>
  <c r="A488" i="1" a="1"/>
  <c r="A504" i="1" a="1"/>
  <c r="A520" i="1" a="1"/>
  <c r="A536" i="1" a="1"/>
  <c r="A552" i="1" a="1"/>
  <c r="A568" i="1" a="1"/>
  <c r="A584" i="1" a="1"/>
  <c r="A592" i="1" a="1"/>
  <c r="A600" i="1" a="1"/>
  <c r="A608" i="1" a="1"/>
  <c r="A338" i="1" a="1"/>
  <c r="A354" i="1" a="1"/>
  <c r="A615" i="1" a="1"/>
  <c r="A626" i="1" a="1"/>
  <c r="A642" i="1" a="1"/>
  <c r="A658" i="1" a="1"/>
  <c r="A664" i="1" a="1"/>
  <c r="A680" i="1" a="1"/>
  <c r="A696" i="1" a="1"/>
  <c r="A665" i="1" a="1"/>
  <c r="A681" i="1" a="1"/>
  <c r="A697" i="1" a="1"/>
  <c r="A709" i="1" a="1"/>
  <c r="A723" i="1" a="1"/>
  <c r="A739" i="1" a="1"/>
  <c r="A755" i="1" a="1"/>
  <c r="A771" i="1" a="1"/>
  <c r="A787" i="1" a="1"/>
  <c r="A799" i="1" a="1"/>
  <c r="A815" i="1" a="1"/>
  <c r="A831" i="1" a="1"/>
  <c r="A847" i="1" a="1"/>
  <c r="A863" i="1" a="1"/>
  <c r="A875" i="1" a="1"/>
  <c r="A891" i="1" a="1"/>
  <c r="A907" i="1" a="1"/>
  <c r="A923" i="1" a="1"/>
  <c r="A939" i="1" a="1"/>
  <c r="A955" i="1" a="1"/>
  <c r="A971" i="1" a="1"/>
  <c r="A987" i="1" a="1"/>
  <c r="A1003" i="1" a="1"/>
  <c r="A1019" i="1" a="1"/>
  <c r="A1031" i="1" a="1"/>
  <c r="A1047" i="1" a="1"/>
  <c r="A1067" i="1" a="1"/>
  <c r="A1079" i="1" a="1"/>
  <c r="A1095" i="1" a="1"/>
  <c r="A1111" i="1" a="1"/>
  <c r="A34" i="1" a="1"/>
  <c r="A42" i="1" a="1"/>
  <c r="A50" i="1" a="1"/>
  <c r="A55" i="1" a="1"/>
  <c r="A61" i="1" a="1"/>
  <c r="A69" i="1" a="1"/>
  <c r="A77" i="1" a="1"/>
  <c r="A84" i="1" a="1"/>
  <c r="A92" i="1" a="1"/>
  <c r="A96" i="1" a="1"/>
  <c r="A100" i="1" a="1"/>
  <c r="A104" i="1" a="1"/>
  <c r="A108" i="1" a="1"/>
  <c r="A112" i="1" a="1"/>
  <c r="A116" i="1" a="1"/>
  <c r="A120" i="1" a="1"/>
  <c r="A124" i="1" a="1"/>
  <c r="A128" i="1" a="1"/>
  <c r="A132" i="1" a="1"/>
  <c r="A136" i="1" a="1"/>
  <c r="A140" i="1" a="1"/>
  <c r="A146" i="1" a="1"/>
  <c r="A154" i="1" a="1"/>
  <c r="A160" i="1" a="1"/>
  <c r="A165" i="1" a="1"/>
  <c r="A173" i="1" a="1"/>
  <c r="A181" i="1" a="1"/>
  <c r="A189" i="1" a="1"/>
  <c r="A197" i="1" a="1"/>
  <c r="A205" i="1" a="1"/>
  <c r="A213" i="1" a="1"/>
  <c r="A221" i="1" a="1"/>
  <c r="A229" i="1" a="1"/>
  <c r="A237" i="1" a="1"/>
  <c r="A245" i="1" a="1"/>
  <c r="A253" i="1" a="1"/>
  <c r="A261" i="1" a="1"/>
  <c r="A269" i="1" a="1"/>
  <c r="A277" i="1" a="1"/>
  <c r="A285" i="1" a="1"/>
  <c r="A290" i="1" a="1"/>
  <c r="A294" i="1" a="1"/>
  <c r="A298" i="1" a="1"/>
  <c r="A302" i="1" a="1"/>
  <c r="A306" i="1" a="1"/>
  <c r="A315" i="1" a="1"/>
  <c r="A321" i="1" a="1"/>
  <c r="A325" i="1" a="1"/>
  <c r="A329" i="1" a="1"/>
  <c r="A335" i="1" a="1"/>
  <c r="A343" i="1" a="1"/>
  <c r="A351" i="1" a="1"/>
  <c r="A359" i="1" a="1"/>
  <c r="A366" i="1" a="1"/>
  <c r="A374" i="1" a="1"/>
  <c r="A382" i="1" a="1"/>
  <c r="A390" i="1" a="1"/>
  <c r="A398" i="1" a="1"/>
  <c r="A406" i="1" a="1"/>
  <c r="A414" i="1" a="1"/>
  <c r="A422" i="1" a="1"/>
  <c r="A430" i="1" a="1"/>
  <c r="A438" i="1" a="1"/>
  <c r="A446" i="1" a="1"/>
  <c r="A454" i="1" a="1"/>
  <c r="A462" i="1" a="1"/>
  <c r="A470" i="1" a="1"/>
  <c r="A478" i="1" a="1"/>
  <c r="A486" i="1" a="1"/>
  <c r="A494" i="1" a="1"/>
  <c r="A502" i="1" a="1"/>
  <c r="A510" i="1" a="1"/>
  <c r="A518" i="1" a="1"/>
  <c r="A526" i="1" a="1"/>
  <c r="A534" i="1" a="1"/>
  <c r="A542" i="1" a="1"/>
  <c r="A550" i="1" a="1"/>
  <c r="A558" i="1" a="1"/>
  <c r="A566" i="1" a="1"/>
  <c r="A574" i="1" a="1"/>
  <c r="A582" i="1" a="1"/>
  <c r="A589" i="1" a="1"/>
  <c r="A593" i="1" a="1"/>
  <c r="A597" i="1" a="1"/>
  <c r="A601" i="1" a="1"/>
  <c r="A605" i="1" a="1"/>
  <c r="A609" i="1" a="1"/>
  <c r="A332" i="1" a="1"/>
  <c r="A340" i="1" a="1"/>
  <c r="A348" i="1" a="1"/>
  <c r="A356" i="1" a="1"/>
  <c r="A616" i="1" a="1"/>
  <c r="A620" i="1" a="1"/>
  <c r="A628" i="1" a="1"/>
  <c r="A636" i="1" a="1"/>
  <c r="A644" i="1" a="1"/>
  <c r="A652" i="1" a="1"/>
  <c r="A659" i="1" a="1"/>
  <c r="A663" i="1" a="1"/>
  <c r="A670" i="1" a="1"/>
  <c r="A678" i="1" a="1"/>
  <c r="A686" i="1" a="1"/>
  <c r="A694" i="1" a="1"/>
  <c r="A702" i="1" a="1"/>
  <c r="A1176" i="1" a="1"/>
  <c r="A671" i="1" a="1"/>
  <c r="A679" i="1" a="1"/>
  <c r="A687" i="1" a="1"/>
  <c r="A695" i="1" a="1"/>
  <c r="A703" i="1" a="1"/>
  <c r="A713" i="1" a="1"/>
  <c r="A721" i="1" a="1"/>
  <c r="A729" i="1" a="1"/>
  <c r="A737" i="1" a="1"/>
  <c r="A745" i="1" a="1"/>
  <c r="A753" i="1" a="1"/>
  <c r="A761" i="1" a="1"/>
  <c r="A769" i="1" a="1"/>
  <c r="A777" i="1" a="1"/>
  <c r="A785" i="1" a="1"/>
  <c r="A793" i="1" a="1"/>
  <c r="A801" i="1" a="1"/>
  <c r="A809" i="1" a="1"/>
  <c r="A817" i="1" a="1"/>
  <c r="A825" i="1" a="1"/>
  <c r="A833" i="1" a="1"/>
  <c r="A841" i="1" a="1"/>
  <c r="A849" i="1" a="1"/>
  <c r="A857" i="1" a="1"/>
  <c r="A865" i="1" a="1"/>
  <c r="A873" i="1" a="1"/>
  <c r="A881" i="1" a="1"/>
  <c r="A889" i="1" a="1"/>
  <c r="A897" i="1" a="1"/>
  <c r="A905" i="1" a="1"/>
  <c r="A913" i="1" a="1"/>
  <c r="A921" i="1" a="1"/>
  <c r="A929" i="1" a="1"/>
  <c r="A937" i="1" a="1"/>
  <c r="A945" i="1" a="1"/>
  <c r="A953" i="1" a="1"/>
  <c r="A961" i="1" a="1"/>
  <c r="A969" i="1" a="1"/>
  <c r="A977" i="1" a="1"/>
  <c r="A985" i="1" a="1"/>
  <c r="A993" i="1" a="1"/>
  <c r="A1001" i="1" a="1"/>
  <c r="A1009" i="1" a="1"/>
  <c r="A1017" i="1" a="1"/>
  <c r="A1025" i="1" a="1"/>
  <c r="A1033" i="1" a="1"/>
  <c r="A1041" i="1" a="1"/>
  <c r="A1049" i="1" a="1"/>
  <c r="A1057" i="1" a="1"/>
  <c r="A1065" i="1" a="1"/>
  <c r="A1073" i="1" a="1"/>
  <c r="A1081" i="1" a="1"/>
  <c r="A1089" i="1" a="1"/>
  <c r="A1097" i="1" a="1"/>
  <c r="A1105" i="1" a="1"/>
  <c r="A1113" i="1" a="1"/>
  <c r="A1121" i="1" a="1"/>
  <c r="A1129" i="1" a="1"/>
  <c r="A1137" i="1" a="1"/>
  <c r="A1145" i="1" a="1"/>
  <c r="A1153" i="1" a="1"/>
  <c r="A1161" i="1" a="1"/>
  <c r="A1169" i="1" a="1"/>
  <c r="A1177" i="1" a="1"/>
  <c r="A1181" i="1" a="1"/>
  <c r="A1185" i="1" a="1"/>
  <c r="A1189" i="1" a="1"/>
  <c r="A1193" i="1" a="1"/>
  <c r="A1197" i="1" a="1"/>
  <c r="A1201" i="1" a="1"/>
  <c r="A1205" i="1" a="1"/>
  <c r="A1209" i="1" a="1"/>
  <c r="A1213" i="1" a="1"/>
  <c r="A1217" i="1" a="1"/>
  <c r="A1221" i="1" a="1"/>
  <c r="A1225" i="1" a="1"/>
  <c r="A1229" i="1" a="1"/>
  <c r="A1233" i="1" a="1"/>
  <c r="A1237" i="1" a="1"/>
  <c r="A1241" i="1" a="1"/>
  <c r="A1245" i="1" a="1"/>
  <c r="A1249" i="1" a="1"/>
  <c r="A1253" i="1" a="1"/>
  <c r="A1257" i="1" a="1"/>
  <c r="A1261" i="1" a="1"/>
  <c r="A1265" i="1" a="1"/>
  <c r="A1269" i="1" a="1"/>
  <c r="A1273" i="1" a="1"/>
  <c r="A1281" i="1" a="1"/>
  <c r="A1280" i="1" a="1"/>
  <c r="A1288" i="1" a="1"/>
  <c r="A1296" i="1" a="1"/>
  <c r="A1304" i="1" a="1"/>
  <c r="A1312" i="1" a="1"/>
  <c r="A1320" i="1" a="1"/>
  <c r="A1328" i="1" a="1"/>
  <c r="A1336" i="1" a="1"/>
  <c r="A1344" i="1" a="1"/>
  <c r="A1352" i="1" a="1"/>
  <c r="A1358" i="1" a="1"/>
  <c r="A1362" i="1" a="1"/>
  <c r="A32" i="1" a="1"/>
  <c r="A48" i="1" a="1"/>
  <c r="A58" i="1" a="1"/>
  <c r="A28" i="1" a="1"/>
  <c r="A71" i="1" a="1"/>
  <c r="A82" i="1" a="1"/>
  <c r="A95" i="1" a="1"/>
  <c r="A103" i="1" a="1"/>
  <c r="A111" i="1" a="1"/>
  <c r="A119" i="1" a="1"/>
  <c r="A127" i="1" a="1"/>
  <c r="A135" i="1" a="1"/>
  <c r="A148" i="1" a="1"/>
  <c r="A159" i="1" a="1"/>
  <c r="A175" i="1" a="1"/>
  <c r="A191" i="1" a="1"/>
  <c r="A207" i="1" a="1"/>
  <c r="A219" i="1" a="1"/>
  <c r="A235" i="1" a="1"/>
  <c r="A251" i="1" a="1"/>
  <c r="A267" i="1" a="1"/>
  <c r="A287" i="1" a="1"/>
  <c r="A295" i="1" a="1"/>
  <c r="A303" i="1" a="1"/>
  <c r="A313" i="1" a="1"/>
  <c r="A324" i="1" a="1"/>
  <c r="A333" i="1" a="1"/>
  <c r="A353" i="1" a="1"/>
  <c r="A368" i="1" a="1"/>
  <c r="A384" i="1" a="1"/>
  <c r="A400" i="1" a="1"/>
  <c r="A416" i="1" a="1"/>
  <c r="A432" i="1" a="1"/>
  <c r="A448" i="1" a="1"/>
  <c r="A464" i="1" a="1"/>
  <c r="A480" i="1" a="1"/>
  <c r="A500" i="1" a="1"/>
  <c r="A516" i="1" a="1"/>
  <c r="A532" i="1" a="1"/>
  <c r="A548" i="1" a="1"/>
  <c r="A564" i="1" a="1"/>
  <c r="A580" i="1" a="1"/>
  <c r="A594" i="1" a="1"/>
  <c r="A602" i="1" a="1"/>
  <c r="A610" i="1" a="1"/>
  <c r="A342" i="1" a="1"/>
  <c r="A358" i="1" a="1"/>
  <c r="A618" i="1" a="1"/>
  <c r="A638" i="1" a="1"/>
  <c r="A654" i="1" a="1"/>
  <c r="A668" i="1" a="1"/>
  <c r="A684" i="1" a="1"/>
  <c r="A700" i="1" a="1"/>
  <c r="A669" i="1" a="1"/>
  <c r="A685" i="1" a="1"/>
  <c r="A705" i="1" a="1"/>
  <c r="A719" i="1" a="1"/>
  <c r="A735" i="1" a="1"/>
  <c r="A751" i="1" a="1"/>
  <c r="A767" i="1" a="1"/>
  <c r="A783" i="1" a="1"/>
  <c r="A803" i="1" a="1"/>
  <c r="A819" i="1" a="1"/>
  <c r="A835" i="1" a="1"/>
  <c r="A851" i="1" a="1"/>
  <c r="A871" i="1" a="1"/>
  <c r="A887" i="1" a="1"/>
  <c r="A903" i="1" a="1"/>
  <c r="A919" i="1" a="1"/>
  <c r="A935" i="1" a="1"/>
  <c r="A951" i="1" a="1"/>
  <c r="A967" i="1" a="1"/>
  <c r="A983" i="1" a="1"/>
  <c r="A999" i="1" a="1"/>
  <c r="A1015" i="1" a="1"/>
  <c r="A1035" i="1" a="1"/>
  <c r="A1051" i="1" a="1"/>
  <c r="A1063" i="1" a="1"/>
  <c r="A1083" i="1" a="1"/>
  <c r="A1099" i="1" a="1"/>
  <c r="A1115" i="1" a="1"/>
  <c r="A1123" i="1" a="1"/>
  <c r="A1131" i="1" a="1"/>
  <c r="A1139" i="1" a="1"/>
  <c r="A1147" i="1" a="1"/>
  <c r="A1159" i="1" a="1"/>
  <c r="A1167" i="1" a="1"/>
  <c r="A1175" i="1" a="1"/>
  <c r="A1180" i="1" a="1"/>
  <c r="A1184" i="1" a="1"/>
  <c r="A1188" i="1" a="1"/>
  <c r="A1192" i="1" a="1"/>
  <c r="A1196" i="1" a="1"/>
  <c r="A1200" i="1" a="1"/>
  <c r="A1204" i="1" a="1"/>
  <c r="A1208" i="1" a="1"/>
  <c r="A1212" i="1" a="1"/>
  <c r="A1216" i="1" a="1"/>
  <c r="A1220" i="1" a="1"/>
  <c r="A1224" i="1" a="1"/>
  <c r="A1228" i="1" a="1"/>
  <c r="A1232" i="1" a="1"/>
  <c r="A1236" i="1" a="1"/>
  <c r="A1240" i="1" a="1"/>
  <c r="A1244" i="1" a="1"/>
  <c r="A1248" i="1" a="1"/>
  <c r="A1252" i="1" a="1"/>
  <c r="A1256" i="1" a="1"/>
  <c r="A1260" i="1" a="1"/>
  <c r="A1264" i="1" a="1"/>
  <c r="A1268" i="1" a="1"/>
  <c r="A1272" i="1" a="1"/>
  <c r="A1279" i="1" a="1"/>
  <c r="A1278" i="1" a="1"/>
  <c r="A1286" i="1" a="1"/>
  <c r="A1294" i="1" a="1"/>
  <c r="A1302" i="1" a="1"/>
  <c r="A1310" i="1" a="1"/>
  <c r="A1318" i="1" a="1"/>
  <c r="A1326" i="1" a="1"/>
  <c r="A1334" i="1" a="1"/>
  <c r="A1342" i="1" a="1"/>
  <c r="A1350" i="1" a="1"/>
  <c r="A1357" i="1" a="1"/>
  <c r="A1361" i="1" a="1"/>
  <c r="A1365" i="1" a="1"/>
  <c r="A1369" i="1" a="1"/>
  <c r="A1373" i="1" a="1"/>
  <c r="A1377" i="1" a="1"/>
  <c r="A1381" i="1" a="1"/>
  <c r="A1385" i="1" a="1"/>
  <c r="A1392" i="1" a="1"/>
  <c r="A1400" i="1" a="1"/>
  <c r="A1408" i="1" a="1"/>
  <c r="A1416" i="1" a="1"/>
  <c r="A1424" i="1" a="1"/>
  <c r="A1432" i="1" a="1"/>
  <c r="A1440" i="1" a="1"/>
  <c r="A1448" i="1" a="1"/>
  <c r="A1456" i="1" a="1"/>
  <c r="A1464" i="1" a="1"/>
  <c r="A1472" i="1" a="1"/>
  <c r="A1480" i="1" a="1"/>
  <c r="A1488" i="1" a="1"/>
  <c r="A1496" i="1" a="1"/>
  <c r="A1505" i="1" a="1"/>
  <c r="A1513" i="1" a="1"/>
  <c r="A1521" i="1" a="1"/>
  <c r="A1529" i="1" a="1"/>
  <c r="A1537" i="1" a="1"/>
  <c r="A1545" i="1" a="1"/>
  <c r="A1553" i="1" a="1"/>
  <c r="A1561" i="1" a="1"/>
  <c r="A1569" i="1" a="1"/>
  <c r="A1577" i="1" a="1"/>
  <c r="A1585" i="1" a="1"/>
  <c r="A1593" i="1" a="1"/>
  <c r="A1601" i="1" a="1"/>
  <c r="A1609" i="1" a="1"/>
  <c r="A1617" i="1" a="1"/>
  <c r="A1625" i="1" a="1"/>
  <c r="A1633" i="1" a="1"/>
  <c r="A1641" i="1" a="1"/>
  <c r="A1649" i="1" a="1"/>
  <c r="A1657" i="1" a="1"/>
  <c r="A1665" i="1" a="1"/>
  <c r="A1673" i="1" a="1"/>
  <c r="A1681" i="1" a="1"/>
  <c r="A1689" i="1" a="1"/>
  <c r="A1697" i="1" a="1"/>
  <c r="A1705" i="1" a="1"/>
  <c r="A1713" i="1" a="1"/>
  <c r="A1721" i="1" a="1"/>
  <c r="A1729" i="1" a="1"/>
  <c r="A1737" i="1" a="1"/>
  <c r="A1745" i="1" a="1"/>
  <c r="A1753" i="1" a="1"/>
  <c r="A1761" i="1" a="1"/>
  <c r="A1769" i="1" a="1"/>
  <c r="A1777" i="1" a="1"/>
  <c r="A1785" i="1" a="1"/>
  <c r="A1793" i="1" a="1"/>
  <c r="A1801" i="1" a="1"/>
  <c r="A1809" i="1" a="1"/>
  <c r="A1817" i="1" a="1"/>
  <c r="A1825" i="1" a="1"/>
  <c r="A1833" i="1" a="1"/>
  <c r="A1841" i="1" a="1"/>
  <c r="A1849" i="1" a="1"/>
  <c r="A1857" i="1" a="1"/>
  <c r="A1865" i="1" a="1"/>
  <c r="A1873" i="1" a="1"/>
  <c r="A1881" i="1" a="1"/>
  <c r="A1889" i="1" a="1"/>
  <c r="A1897" i="1" a="1"/>
  <c r="A1905" i="1" a="1"/>
  <c r="A1913" i="1" a="1"/>
  <c r="A1921" i="1" a="1"/>
  <c r="A1929" i="1" a="1"/>
  <c r="A1937" i="1" a="1"/>
  <c r="A1945" i="1" a="1"/>
  <c r="A1953" i="1" a="1"/>
  <c r="A1961" i="1" a="1"/>
  <c r="A1969" i="1" a="1"/>
  <c r="A1977" i="1" a="1"/>
  <c r="A1985" i="1" a="1"/>
  <c r="A1993" i="1" a="1"/>
  <c r="A1391" i="1" a="1"/>
  <c r="A1399" i="1" a="1"/>
  <c r="A1407" i="1" a="1"/>
  <c r="A1415" i="1" a="1"/>
  <c r="A1423" i="1" a="1"/>
  <c r="A1431" i="1" a="1"/>
  <c r="A1439" i="1" a="1"/>
  <c r="A1447" i="1" a="1"/>
  <c r="A1455" i="1" a="1"/>
  <c r="A1463" i="1" a="1"/>
  <c r="A1471" i="1" a="1"/>
  <c r="A1479" i="1" a="1"/>
  <c r="A1487" i="1" a="1"/>
  <c r="A1495" i="1" a="1"/>
  <c r="A1368" i="1" a="1"/>
  <c r="A1372" i="1" a="1"/>
  <c r="A1376" i="1" a="1"/>
  <c r="A1380" i="1" a="1"/>
  <c r="A1384" i="1" a="1"/>
  <c r="A1390" i="1" a="1"/>
  <c r="A1398" i="1" a="1"/>
  <c r="A1406" i="1" a="1"/>
  <c r="A1414" i="1" a="1"/>
  <c r="A1422" i="1" a="1"/>
  <c r="A1430" i="1" a="1"/>
  <c r="A1438" i="1" a="1"/>
  <c r="A1446" i="1" a="1"/>
  <c r="A1454" i="1" a="1"/>
  <c r="A1462" i="1" a="1"/>
  <c r="A1470" i="1" a="1"/>
  <c r="A1478" i="1" a="1"/>
  <c r="A1486" i="1" a="1"/>
  <c r="A1494" i="1" a="1"/>
  <c r="A1503" i="1" a="1"/>
  <c r="A1511" i="1" a="1"/>
  <c r="A1519" i="1" a="1"/>
  <c r="A1527" i="1" a="1"/>
  <c r="A1535" i="1" a="1"/>
  <c r="A1543" i="1" a="1"/>
  <c r="A1551" i="1" a="1"/>
  <c r="A1559" i="1" a="1"/>
  <c r="A1567" i="1" a="1"/>
  <c r="A1575" i="1" a="1"/>
  <c r="A1583" i="1" a="1"/>
  <c r="A1591" i="1" a="1"/>
  <c r="A1599" i="1" a="1"/>
  <c r="A1607" i="1" a="1"/>
  <c r="A1615" i="1" a="1"/>
  <c r="A1623" i="1" a="1"/>
  <c r="A1631" i="1" a="1"/>
  <c r="A1639" i="1" a="1"/>
  <c r="A1647" i="1" a="1"/>
  <c r="A1655" i="1" a="1"/>
  <c r="A1663" i="1" a="1"/>
  <c r="A1671" i="1" a="1"/>
  <c r="A1679" i="1" a="1"/>
  <c r="A1687" i="1" a="1"/>
  <c r="A1695" i="1" a="1"/>
  <c r="A1703" i="1" a="1"/>
  <c r="A1711" i="1" a="1"/>
  <c r="A1719" i="1" a="1"/>
  <c r="A1727" i="1" a="1"/>
  <c r="A1735" i="1" a="1"/>
  <c r="A1743" i="1" a="1"/>
  <c r="A1751" i="1" a="1"/>
  <c r="A1759" i="1" a="1"/>
  <c r="A1767" i="1" a="1"/>
  <c r="A1775" i="1" a="1"/>
  <c r="A1783" i="1" a="1"/>
  <c r="A1791" i="1" a="1"/>
  <c r="A1799" i="1" a="1"/>
  <c r="A1807" i="1" a="1"/>
  <c r="A1815" i="1" a="1"/>
  <c r="A1823" i="1" a="1"/>
  <c r="A1831" i="1" a="1"/>
  <c r="A1839" i="1" a="1"/>
  <c r="A1847" i="1" a="1"/>
  <c r="A1855" i="1" a="1"/>
  <c r="A1863" i="1" a="1"/>
  <c r="A1871" i="1" a="1"/>
  <c r="A1879" i="1" a="1"/>
  <c r="A1887" i="1" a="1"/>
  <c r="A1895" i="1" a="1"/>
  <c r="A1903" i="1" a="1"/>
  <c r="A1911" i="1" a="1"/>
  <c r="A1919" i="1" a="1"/>
  <c r="A1927" i="1" a="1"/>
  <c r="A36" i="1" a="1"/>
  <c r="A15" i="1" a="1"/>
  <c r="A59" i="1" a="1"/>
  <c r="A75" i="1" a="1"/>
  <c r="A86" i="1" a="1"/>
  <c r="A97" i="1" a="1"/>
  <c r="A105" i="1" a="1"/>
  <c r="A113" i="1" a="1"/>
  <c r="A121" i="1" a="1"/>
  <c r="A129" i="1" a="1"/>
  <c r="A137" i="1" a="1"/>
  <c r="A144" i="1" a="1"/>
  <c r="A142" i="1" a="1"/>
  <c r="A171" i="1" a="1"/>
  <c r="A187" i="1" a="1"/>
  <c r="A203" i="1" a="1"/>
  <c r="A223" i="1" a="1"/>
  <c r="A239" i="1" a="1"/>
  <c r="A255" i="1" a="1"/>
  <c r="A271" i="1" a="1"/>
  <c r="A283" i="1" a="1"/>
  <c r="A293" i="1" a="1"/>
  <c r="A301" i="1" a="1"/>
  <c r="A308" i="1" a="1"/>
  <c r="A322" i="1" a="1"/>
  <c r="A330" i="1" a="1"/>
  <c r="A345" i="1" a="1"/>
  <c r="A357" i="1" a="1"/>
  <c r="A372" i="1" a="1"/>
  <c r="A388" i="1" a="1"/>
  <c r="A404" i="1" a="1"/>
  <c r="A420" i="1" a="1"/>
  <c r="A436" i="1" a="1"/>
  <c r="A452" i="1" a="1"/>
  <c r="A468" i="1" a="1"/>
  <c r="A484" i="1" a="1"/>
  <c r="A496" i="1" a="1"/>
  <c r="A512" i="1" a="1"/>
  <c r="A528" i="1" a="1"/>
  <c r="A544" i="1" a="1"/>
  <c r="A560" i="1" a="1"/>
  <c r="A576" i="1" a="1"/>
  <c r="A590" i="1" a="1"/>
  <c r="A596" i="1" a="1"/>
  <c r="A604" i="1" a="1"/>
  <c r="A612" i="1" a="1"/>
  <c r="A346" i="1" a="1"/>
  <c r="A614" i="1" a="1"/>
  <c r="A622" i="1" a="1"/>
  <c r="A634" i="1" a="1"/>
  <c r="A650" i="1" a="1"/>
  <c r="A662" i="1" a="1"/>
  <c r="A672" i="1" a="1"/>
  <c r="A688" i="1" a="1"/>
  <c r="A704" i="1" a="1"/>
  <c r="A673" i="1" a="1"/>
  <c r="A689" i="1" a="1"/>
  <c r="A701" i="1" a="1"/>
  <c r="A715" i="1" a="1"/>
  <c r="A731" i="1" a="1"/>
  <c r="A747" i="1" a="1"/>
  <c r="A763" i="1" a="1"/>
  <c r="A779" i="1" a="1"/>
  <c r="A795" i="1" a="1"/>
  <c r="A807" i="1" a="1"/>
  <c r="A823" i="1" a="1"/>
  <c r="A839" i="1" a="1"/>
  <c r="A855" i="1" a="1"/>
  <c r="A867" i="1" a="1"/>
  <c r="A883" i="1" a="1"/>
  <c r="A899" i="1" a="1"/>
  <c r="A915" i="1" a="1"/>
  <c r="A931" i="1" a="1"/>
  <c r="A947" i="1" a="1"/>
  <c r="A963" i="1" a="1"/>
  <c r="A979" i="1" a="1"/>
  <c r="A995" i="1" a="1"/>
  <c r="A1011" i="1" a="1"/>
  <c r="A1027" i="1" a="1"/>
  <c r="A1039" i="1" a="1"/>
  <c r="A1059" i="1" a="1"/>
  <c r="A1075" i="1" a="1"/>
  <c r="A1087" i="1" a="1"/>
  <c r="A1103" i="1" a="1"/>
  <c r="A1155" i="1" a="1"/>
  <c r="A30" i="1" a="1"/>
  <c r="A38" i="1" a="1"/>
  <c r="A46" i="1" a="1"/>
  <c r="A53" i="1" a="1"/>
  <c r="A57" i="1" a="1"/>
  <c r="A23" i="1" a="1"/>
  <c r="A29" i="1" a="1"/>
  <c r="A65" i="1" a="1"/>
  <c r="A73" i="1" a="1"/>
  <c r="A81" i="1" a="1"/>
  <c r="A88" i="1" a="1"/>
  <c r="A94" i="1" a="1"/>
  <c r="A98" i="1" a="1"/>
  <c r="A102" i="1" a="1"/>
  <c r="A106" i="1" a="1"/>
  <c r="A110" i="1" a="1"/>
  <c r="A114" i="1" a="1"/>
  <c r="A118" i="1" a="1"/>
  <c r="A122" i="1" a="1"/>
  <c r="A126" i="1" a="1"/>
  <c r="A130" i="1" a="1"/>
  <c r="A134" i="1" a="1"/>
  <c r="A138" i="1" a="1"/>
  <c r="A143" i="1" a="1"/>
  <c r="A150" i="1" a="1"/>
  <c r="A158" i="1" a="1"/>
  <c r="A161" i="1" a="1"/>
  <c r="A169" i="1" a="1"/>
  <c r="A177" i="1" a="1"/>
  <c r="A185" i="1" a="1"/>
  <c r="A193" i="1" a="1"/>
  <c r="A201" i="1" a="1"/>
  <c r="A209" i="1" a="1"/>
  <c r="A217" i="1" a="1"/>
  <c r="A225" i="1" a="1"/>
  <c r="A233" i="1" a="1"/>
  <c r="A241" i="1" a="1"/>
  <c r="A249" i="1" a="1"/>
  <c r="A257" i="1" a="1"/>
  <c r="A265" i="1" a="1"/>
  <c r="A273" i="1" a="1"/>
  <c r="A281" i="1" a="1"/>
  <c r="A288" i="1" a="1"/>
  <c r="A292" i="1" a="1"/>
  <c r="A296" i="1" a="1"/>
  <c r="A300" i="1" a="1"/>
  <c r="A304" i="1" a="1"/>
  <c r="A311" i="1" a="1"/>
  <c r="A319" i="1" a="1"/>
  <c r="A323" i="1" a="1"/>
  <c r="A327" i="1" a="1"/>
  <c r="A331" i="1" a="1"/>
  <c r="A339" i="1" a="1"/>
  <c r="A347" i="1" a="1"/>
  <c r="A355" i="1" a="1"/>
  <c r="A362" i="1" a="1"/>
  <c r="A370" i="1" a="1"/>
  <c r="A378" i="1" a="1"/>
  <c r="A386" i="1" a="1"/>
  <c r="A394" i="1" a="1"/>
  <c r="A402" i="1" a="1"/>
  <c r="A410" i="1" a="1"/>
  <c r="A418" i="1" a="1"/>
  <c r="A426" i="1" a="1"/>
  <c r="A434" i="1" a="1"/>
  <c r="A442" i="1" a="1"/>
  <c r="A450" i="1" a="1"/>
  <c r="A458" i="1" a="1"/>
  <c r="A466" i="1" a="1"/>
  <c r="A474" i="1" a="1"/>
  <c r="A482" i="1" a="1"/>
  <c r="A490" i="1" a="1"/>
  <c r="A498" i="1" a="1"/>
  <c r="A506" i="1" a="1"/>
  <c r="A514" i="1" a="1"/>
  <c r="A522" i="1" a="1"/>
  <c r="A530" i="1" a="1"/>
  <c r="A538" i="1" a="1"/>
  <c r="A546" i="1" a="1"/>
  <c r="A554" i="1" a="1"/>
  <c r="A562" i="1" a="1"/>
  <c r="A570" i="1" a="1"/>
  <c r="A578" i="1" a="1"/>
  <c r="A586" i="1" a="1"/>
  <c r="A591" i="1" a="1"/>
  <c r="A595" i="1" a="1"/>
  <c r="A599" i="1" a="1"/>
  <c r="A603" i="1" a="1"/>
  <c r="A607" i="1" a="1"/>
  <c r="A611" i="1" a="1"/>
  <c r="A336" i="1" a="1"/>
  <c r="A344" i="1" a="1"/>
  <c r="A352" i="1" a="1"/>
  <c r="A587" i="1" a="1"/>
  <c r="A613" i="1" a="1"/>
  <c r="A624" i="1" a="1"/>
  <c r="A632" i="1" a="1"/>
  <c r="A640" i="1" a="1"/>
  <c r="A648" i="1" a="1"/>
  <c r="A656" i="1" a="1"/>
  <c r="A661" i="1" a="1"/>
  <c r="A666" i="1" a="1"/>
  <c r="A674" i="1" a="1"/>
  <c r="A682" i="1" a="1"/>
  <c r="A690" i="1" a="1"/>
  <c r="A698" i="1" a="1"/>
  <c r="A706" i="1" a="1"/>
  <c r="A667" i="1" a="1"/>
  <c r="A675" i="1" a="1"/>
  <c r="A683" i="1" a="1"/>
  <c r="A691" i="1" a="1"/>
  <c r="A699" i="1" a="1"/>
  <c r="A707" i="1" a="1"/>
  <c r="A717" i="1" a="1"/>
  <c r="A725" i="1" a="1"/>
  <c r="A733" i="1" a="1"/>
  <c r="A741" i="1" a="1"/>
  <c r="A749" i="1" a="1"/>
  <c r="A757" i="1" a="1"/>
  <c r="A765" i="1" a="1"/>
  <c r="A773" i="1" a="1"/>
  <c r="A781" i="1" a="1"/>
  <c r="A789" i="1" a="1"/>
  <c r="A797" i="1" a="1"/>
  <c r="A805" i="1" a="1"/>
  <c r="A813" i="1" a="1"/>
  <c r="A821" i="1" a="1"/>
  <c r="A829" i="1" a="1"/>
  <c r="A837" i="1" a="1"/>
  <c r="A845" i="1" a="1"/>
  <c r="A853" i="1" a="1"/>
  <c r="A861" i="1" a="1"/>
  <c r="A869" i="1" a="1"/>
  <c r="A877" i="1" a="1"/>
  <c r="A885" i="1" a="1"/>
  <c r="A893" i="1" a="1"/>
  <c r="A901" i="1" a="1"/>
  <c r="A909" i="1" a="1"/>
  <c r="A917" i="1" a="1"/>
  <c r="A925" i="1" a="1"/>
  <c r="A933" i="1" a="1"/>
  <c r="A941" i="1" a="1"/>
  <c r="A949" i="1" a="1"/>
  <c r="A957" i="1" a="1"/>
  <c r="A965" i="1" a="1"/>
  <c r="A973" i="1" a="1"/>
  <c r="A981" i="1" a="1"/>
  <c r="A989" i="1" a="1"/>
  <c r="A997" i="1" a="1"/>
  <c r="A1005" i="1" a="1"/>
  <c r="A1013" i="1" a="1"/>
  <c r="A1021" i="1" a="1"/>
  <c r="A1029" i="1" a="1"/>
  <c r="A1037" i="1" a="1"/>
  <c r="A1045" i="1" a="1"/>
  <c r="A1053" i="1" a="1"/>
  <c r="A1061" i="1" a="1"/>
  <c r="A1069" i="1" a="1"/>
  <c r="A1077" i="1" a="1"/>
  <c r="A1085" i="1" a="1"/>
  <c r="A1093" i="1" a="1"/>
  <c r="A1101" i="1" a="1"/>
  <c r="A1109" i="1" a="1"/>
  <c r="A1117" i="1" a="1"/>
  <c r="A1125" i="1" a="1"/>
  <c r="A1133" i="1" a="1"/>
  <c r="A1141" i="1" a="1"/>
  <c r="A1149" i="1" a="1"/>
  <c r="A1157" i="1" a="1"/>
  <c r="A1165" i="1" a="1"/>
  <c r="A1173" i="1" a="1"/>
  <c r="A1179" i="1" a="1"/>
  <c r="A1183" i="1" a="1"/>
  <c r="A1187" i="1" a="1"/>
  <c r="A1191" i="1" a="1"/>
  <c r="A1195" i="1" a="1"/>
  <c r="A1199" i="1" a="1"/>
  <c r="A1203" i="1" a="1"/>
  <c r="A1207" i="1" a="1"/>
  <c r="A1211" i="1" a="1"/>
  <c r="A1215" i="1" a="1"/>
  <c r="A1219" i="1" a="1"/>
  <c r="A1223" i="1" a="1"/>
  <c r="A1227" i="1" a="1"/>
  <c r="A1231" i="1" a="1"/>
  <c r="A1235" i="1" a="1"/>
  <c r="A1239" i="1" a="1"/>
  <c r="A1243" i="1" a="1"/>
  <c r="A1247" i="1" a="1"/>
  <c r="A1251" i="1" a="1"/>
  <c r="A1255" i="1" a="1"/>
  <c r="A1259" i="1" a="1"/>
  <c r="A1263" i="1" a="1"/>
  <c r="A1267" i="1" a="1"/>
  <c r="A1271" i="1" a="1"/>
  <c r="A1277" i="1" a="1"/>
  <c r="A1276" i="1" a="1"/>
  <c r="A1284" i="1" a="1"/>
  <c r="A1292" i="1" a="1"/>
  <c r="A1300" i="1" a="1"/>
  <c r="A1308" i="1" a="1"/>
  <c r="A1316" i="1" a="1"/>
  <c r="A1324" i="1" a="1"/>
  <c r="A1332" i="1" a="1"/>
  <c r="A1340" i="1" a="1"/>
  <c r="A1348" i="1" a="1"/>
  <c r="A1356" i="1" a="1"/>
  <c r="A1360" i="1" a="1"/>
  <c r="A1364" i="1" a="1"/>
  <c r="A40" i="1" a="1"/>
  <c r="A54" i="1" a="1"/>
  <c r="A22" i="1" a="1"/>
  <c r="A63" i="1" a="1"/>
  <c r="A79" i="1" a="1"/>
  <c r="A90" i="1" a="1"/>
  <c r="A99" i="1" a="1"/>
  <c r="A107" i="1" a="1"/>
  <c r="A115" i="1" a="1"/>
  <c r="A123" i="1" a="1"/>
  <c r="A131" i="1" a="1"/>
  <c r="A139" i="1" a="1"/>
  <c r="A156" i="1" a="1"/>
  <c r="A167" i="1" a="1"/>
  <c r="A179" i="1" a="1"/>
  <c r="A199" i="1" a="1"/>
  <c r="A211" i="1" a="1"/>
  <c r="A227" i="1" a="1"/>
  <c r="A243" i="1" a="1"/>
  <c r="A259" i="1" a="1"/>
  <c r="A275" i="1" a="1"/>
  <c r="A291" i="1" a="1"/>
  <c r="A299" i="1" a="1"/>
  <c r="A307" i="1" a="1"/>
  <c r="A320" i="1" a="1"/>
  <c r="A328" i="1" a="1"/>
  <c r="A341" i="1" a="1"/>
  <c r="A360" i="1" a="1"/>
  <c r="A376" i="1" a="1"/>
  <c r="A392" i="1" a="1"/>
  <c r="A408" i="1" a="1"/>
  <c r="A424" i="1" a="1"/>
  <c r="A440" i="1" a="1"/>
  <c r="A456" i="1" a="1"/>
  <c r="A472" i="1" a="1"/>
  <c r="A492" i="1" a="1"/>
  <c r="A508" i="1" a="1"/>
  <c r="A524" i="1" a="1"/>
  <c r="A540" i="1" a="1"/>
  <c r="A556" i="1" a="1"/>
  <c r="A572" i="1" a="1"/>
  <c r="A588" i="1" a="1"/>
  <c r="A598" i="1" a="1"/>
  <c r="A606" i="1" a="1"/>
  <c r="A334" i="1" a="1"/>
  <c r="A350" i="1" a="1"/>
  <c r="A657" i="1" a="1"/>
  <c r="A630" i="1" a="1"/>
  <c r="A646" i="1" a="1"/>
  <c r="A660" i="1" a="1"/>
  <c r="A676" i="1" a="1"/>
  <c r="A692" i="1" a="1"/>
  <c r="A708" i="1" a="1"/>
  <c r="A677" i="1" a="1"/>
  <c r="A693" i="1" a="1"/>
  <c r="A711" i="1" a="1"/>
  <c r="A727" i="1" a="1"/>
  <c r="A743" i="1" a="1"/>
  <c r="A759" i="1" a="1"/>
  <c r="A775" i="1" a="1"/>
  <c r="A791" i="1" a="1"/>
  <c r="A811" i="1" a="1"/>
  <c r="A827" i="1" a="1"/>
  <c r="A843" i="1" a="1"/>
  <c r="A859" i="1" a="1"/>
  <c r="A879" i="1" a="1"/>
  <c r="A895" i="1" a="1"/>
  <c r="A911" i="1" a="1"/>
  <c r="A927" i="1" a="1"/>
  <c r="A943" i="1" a="1"/>
  <c r="A959" i="1" a="1"/>
  <c r="A975" i="1" a="1"/>
  <c r="A991" i="1" a="1"/>
  <c r="A1007" i="1" a="1"/>
  <c r="A1023" i="1" a="1"/>
  <c r="A1043" i="1" a="1"/>
  <c r="A1055" i="1" a="1"/>
  <c r="A1071" i="1" a="1"/>
  <c r="A1091" i="1" a="1"/>
  <c r="A1107" i="1" a="1"/>
  <c r="A1119" i="1" a="1"/>
  <c r="A1127" i="1" a="1"/>
  <c r="A1135" i="1" a="1"/>
  <c r="A1143" i="1" a="1"/>
  <c r="A1151" i="1" a="1"/>
  <c r="A1163" i="1" a="1"/>
  <c r="A1171" i="1" a="1"/>
  <c r="A1178" i="1" a="1"/>
  <c r="A1182" i="1" a="1"/>
  <c r="A1186" i="1" a="1"/>
  <c r="A1190" i="1" a="1"/>
  <c r="A1194" i="1" a="1"/>
  <c r="A1198" i="1" a="1"/>
  <c r="A1202" i="1" a="1"/>
  <c r="A1206" i="1" a="1"/>
  <c r="A1210" i="1" a="1"/>
  <c r="A1214" i="1" a="1"/>
  <c r="A1218" i="1" a="1"/>
  <c r="A1222" i="1" a="1"/>
  <c r="A1226" i="1" a="1"/>
  <c r="A1230" i="1" a="1"/>
  <c r="A1234" i="1" a="1"/>
  <c r="A1238" i="1" a="1"/>
  <c r="A1242" i="1" a="1"/>
  <c r="A1246" i="1" a="1"/>
  <c r="A1250" i="1" a="1"/>
  <c r="A1254" i="1" a="1"/>
  <c r="A1258" i="1" a="1"/>
  <c r="A1262" i="1" a="1"/>
  <c r="A1266" i="1" a="1"/>
  <c r="A1270" i="1" a="1"/>
  <c r="A1275" i="1" a="1"/>
  <c r="A1274" i="1" a="1"/>
  <c r="A1282" i="1" a="1"/>
  <c r="A1290" i="1" a="1"/>
  <c r="A1298" i="1" a="1"/>
  <c r="A1306" i="1" a="1"/>
  <c r="A1314" i="1" a="1"/>
  <c r="A1322" i="1" a="1"/>
  <c r="A1330" i="1" a="1"/>
  <c r="A1338" i="1" a="1"/>
  <c r="A1346" i="1" a="1"/>
  <c r="A1354" i="1" a="1"/>
  <c r="A1359" i="1" a="1"/>
  <c r="A1363" i="1" a="1"/>
  <c r="A1367" i="1" a="1"/>
  <c r="A1371" i="1" a="1"/>
  <c r="A1375" i="1" a="1"/>
  <c r="A1379" i="1" a="1"/>
  <c r="A1383" i="1" a="1"/>
  <c r="A1388" i="1" a="1"/>
  <c r="A1396" i="1" a="1"/>
  <c r="A1404" i="1" a="1"/>
  <c r="A1412" i="1" a="1"/>
  <c r="A1420" i="1" a="1"/>
  <c r="A1428" i="1" a="1"/>
  <c r="A1436" i="1" a="1"/>
  <c r="A1444" i="1" a="1"/>
  <c r="A1452" i="1" a="1"/>
  <c r="A1460" i="1" a="1"/>
  <c r="A1468" i="1" a="1"/>
  <c r="A1476" i="1" a="1"/>
  <c r="A1484" i="1" a="1"/>
  <c r="A1492" i="1" a="1"/>
  <c r="A1501" i="1" a="1"/>
  <c r="A1509" i="1" a="1"/>
  <c r="A1517" i="1" a="1"/>
  <c r="A1525" i="1" a="1"/>
  <c r="A1533" i="1" a="1"/>
  <c r="A1541" i="1" a="1"/>
  <c r="A1549" i="1" a="1"/>
  <c r="A1557" i="1" a="1"/>
  <c r="A1565" i="1" a="1"/>
  <c r="A1573" i="1" a="1"/>
  <c r="A1581" i="1" a="1"/>
  <c r="A1589" i="1" a="1"/>
  <c r="A1597" i="1" a="1"/>
  <c r="A1605" i="1" a="1"/>
  <c r="A1613" i="1" a="1"/>
  <c r="A1621" i="1" a="1"/>
  <c r="A1629" i="1" a="1"/>
  <c r="A1637" i="1" a="1"/>
  <c r="A1645" i="1" a="1"/>
  <c r="A1653" i="1" a="1"/>
  <c r="A1661" i="1" a="1"/>
  <c r="A1669" i="1" a="1"/>
  <c r="A1677" i="1" a="1"/>
  <c r="A1685" i="1" a="1"/>
  <c r="A1693" i="1" a="1"/>
  <c r="A1701" i="1" a="1"/>
  <c r="A1709" i="1" a="1"/>
  <c r="A1717" i="1" a="1"/>
  <c r="A1725" i="1" a="1"/>
  <c r="A1733" i="1" a="1"/>
  <c r="A1741" i="1" a="1"/>
  <c r="A1749" i="1" a="1"/>
  <c r="A1757" i="1" a="1"/>
  <c r="A1765" i="1" a="1"/>
  <c r="A1773" i="1" a="1"/>
  <c r="A1781" i="1" a="1"/>
  <c r="A1789" i="1" a="1"/>
  <c r="A1797" i="1" a="1"/>
  <c r="A1805" i="1" a="1"/>
  <c r="A1813" i="1" a="1"/>
  <c r="A1821" i="1" a="1"/>
  <c r="A1829" i="1" a="1"/>
  <c r="A1837" i="1" a="1"/>
  <c r="A1845" i="1" a="1"/>
  <c r="A1853" i="1" a="1"/>
  <c r="A1861" i="1" a="1"/>
  <c r="A1869" i="1" a="1"/>
  <c r="A1877" i="1" a="1"/>
  <c r="A1885" i="1" a="1"/>
  <c r="A1893" i="1" a="1"/>
  <c r="A1901" i="1" a="1"/>
  <c r="A1909" i="1" a="1"/>
  <c r="A1917" i="1" a="1"/>
  <c r="A1925" i="1" a="1"/>
  <c r="A1933" i="1" a="1"/>
  <c r="A1941" i="1" a="1"/>
  <c r="A1949" i="1" a="1"/>
  <c r="A1957" i="1" a="1"/>
  <c r="A1965" i="1" a="1"/>
  <c r="A1973" i="1" a="1"/>
  <c r="A1981" i="1" a="1"/>
  <c r="A1989" i="1" a="1"/>
  <c r="A1997" i="1" a="1"/>
  <c r="A1387" i="1" a="1"/>
  <c r="A1395" i="1" a="1"/>
  <c r="A1403" i="1" a="1"/>
  <c r="A1411" i="1" a="1"/>
  <c r="A1419" i="1" a="1"/>
  <c r="A1427" i="1" a="1"/>
  <c r="A1435" i="1" a="1"/>
  <c r="A1443" i="1" a="1"/>
  <c r="A1451" i="1" a="1"/>
  <c r="A1459" i="1" a="1"/>
  <c r="A1467" i="1" a="1"/>
  <c r="A1475" i="1" a="1"/>
  <c r="A1483" i="1" a="1"/>
  <c r="A1491" i="1" a="1"/>
  <c r="A1499" i="1" a="1"/>
  <c r="A1366" i="1" a="1"/>
  <c r="A1370" i="1" a="1"/>
  <c r="A1374" i="1" a="1"/>
  <c r="A1378" i="1" a="1"/>
  <c r="A1382" i="1" a="1"/>
  <c r="A1386" i="1" a="1"/>
  <c r="A1394" i="1" a="1"/>
  <c r="A1402" i="1" a="1"/>
  <c r="A1410" i="1" a="1"/>
  <c r="A1418" i="1" a="1"/>
  <c r="A1426" i="1" a="1"/>
  <c r="A1434" i="1" a="1"/>
  <c r="A1442" i="1" a="1"/>
  <c r="A1450" i="1" a="1"/>
  <c r="A1458" i="1" a="1"/>
  <c r="A1466" i="1" a="1"/>
  <c r="A1474" i="1" a="1"/>
  <c r="A1482" i="1" a="1"/>
  <c r="A1490" i="1" a="1"/>
  <c r="A1498" i="1" a="1"/>
  <c r="A1507" i="1" a="1"/>
  <c r="A1515" i="1" a="1"/>
  <c r="A1523" i="1" a="1"/>
  <c r="A1531" i="1" a="1"/>
  <c r="A1539" i="1" a="1"/>
  <c r="A1547" i="1" a="1"/>
  <c r="A1555" i="1" a="1"/>
  <c r="A1563" i="1" a="1"/>
  <c r="A1571" i="1" a="1"/>
  <c r="A1579" i="1" a="1"/>
  <c r="A1587" i="1" a="1"/>
  <c r="A1595" i="1" a="1"/>
  <c r="A1603" i="1" a="1"/>
  <c r="A1611" i="1" a="1"/>
  <c r="A1619" i="1" a="1"/>
  <c r="A1627" i="1" a="1"/>
  <c r="A1635" i="1" a="1"/>
  <c r="A1643" i="1" a="1"/>
  <c r="A1651" i="1" a="1"/>
  <c r="A1659" i="1" a="1"/>
  <c r="A1667" i="1" a="1"/>
  <c r="A1675" i="1" a="1"/>
  <c r="A1683" i="1" a="1"/>
  <c r="A1691" i="1" a="1"/>
  <c r="A1699" i="1" a="1"/>
  <c r="A1707" i="1" a="1"/>
  <c r="A1715" i="1" a="1"/>
  <c r="A1723" i="1" a="1"/>
  <c r="A1731" i="1" a="1"/>
  <c r="A1739" i="1" a="1"/>
  <c r="A1747" i="1" a="1"/>
  <c r="A1755" i="1" a="1"/>
  <c r="A1763" i="1" a="1"/>
  <c r="A1771" i="1" a="1"/>
  <c r="A1779" i="1" a="1"/>
  <c r="A1787" i="1" a="1"/>
  <c r="A1795" i="1" a="1"/>
  <c r="A1803" i="1" a="1"/>
  <c r="A1811" i="1" a="1"/>
  <c r="A1819" i="1" a="1"/>
  <c r="A1827" i="1" a="1"/>
  <c r="A1835" i="1" a="1"/>
  <c r="A1843" i="1" a="1"/>
  <c r="A1851" i="1" a="1"/>
  <c r="A1859" i="1" a="1"/>
  <c r="A1867" i="1" a="1"/>
  <c r="A1875" i="1" a="1"/>
  <c r="A1883" i="1" a="1"/>
  <c r="A1891" i="1" a="1"/>
  <c r="A1899" i="1" a="1"/>
  <c r="A1907" i="1" a="1"/>
  <c r="A1915" i="1" a="1"/>
  <c r="A1923" i="1" a="1"/>
  <c r="A1931" i="1" a="1"/>
  <c r="A1935" i="1" a="1"/>
  <c r="A1943" i="1" a="1"/>
  <c r="A1951" i="1" a="1"/>
  <c r="A1959" i="1" a="1"/>
  <c r="A1967" i="1" a="1"/>
  <c r="A1975" i="1" a="1"/>
  <c r="A1983" i="1" a="1"/>
  <c r="A1991" i="1" a="1"/>
  <c r="A1999" i="1" a="1"/>
  <c r="A1389" i="1" a="1"/>
  <c r="A1397" i="1" a="1"/>
  <c r="A1405" i="1" a="1"/>
  <c r="A1413" i="1" a="1"/>
  <c r="A1421" i="1" a="1"/>
  <c r="A1429" i="1" a="1"/>
  <c r="A1437" i="1" a="1"/>
  <c r="A1445" i="1" a="1"/>
  <c r="A1453" i="1" a="1"/>
  <c r="A1461" i="1" a="1"/>
  <c r="A1469" i="1" a="1"/>
  <c r="A1477" i="1" a="1"/>
  <c r="A1485" i="1" a="1"/>
  <c r="A1493" i="1" a="1"/>
  <c r="A45" i="1" a="1"/>
  <c r="A68" i="1" a="1"/>
  <c r="A83" i="1" a="1"/>
  <c r="A151" i="1" a="1"/>
  <c r="A172" i="1" a="1"/>
  <c r="A188" i="1" a="1"/>
  <c r="A204" i="1" a="1"/>
  <c r="A220" i="1" a="1"/>
  <c r="A236" i="1" a="1"/>
  <c r="A268" i="1" a="1"/>
  <c r="A367" i="1" a="1"/>
  <c r="A399" i="1" a="1"/>
  <c r="A431" i="1" a="1"/>
  <c r="A463" i="1" a="1"/>
  <c r="A495" i="1" a="1"/>
  <c r="A527" i="1" a="1"/>
  <c r="A559" i="1" a="1"/>
  <c r="A621" i="1" a="1"/>
  <c r="A653" i="1" a="1"/>
  <c r="A740" i="1" a="1"/>
  <c r="A772" i="1" a="1"/>
  <c r="A790" i="1" a="1"/>
  <c r="A806" i="1" a="1"/>
  <c r="A822" i="1" a="1"/>
  <c r="A838" i="1" a="1"/>
  <c r="A854" i="1" a="1"/>
  <c r="A870" i="1" a="1"/>
  <c r="A886" i="1" a="1"/>
  <c r="A902" i="1" a="1"/>
  <c r="A918" i="1" a="1"/>
  <c r="A934" i="1" a="1"/>
  <c r="A950" i="1" a="1"/>
  <c r="A966" i="1" a="1"/>
  <c r="A982" i="1" a="1"/>
  <c r="A998" i="1" a="1"/>
  <c r="A1014" i="1" a="1"/>
  <c r="A264" i="1" a="1"/>
  <c r="A318" i="1" a="1"/>
  <c r="A387" i="1" a="1"/>
  <c r="A419" i="1" a="1"/>
  <c r="A451" i="1" a="1"/>
  <c r="A483" i="1" a="1"/>
  <c r="A515" i="1" a="1"/>
  <c r="A547" i="1" a="1"/>
  <c r="A579" i="1" a="1"/>
  <c r="A649" i="1" a="1"/>
  <c r="A736" i="1" a="1"/>
  <c r="A768" i="1" a="1"/>
  <c r="A1038" i="1" a="1"/>
  <c r="A1070" i="1" a="1"/>
  <c r="A1102" i="1" a="1"/>
  <c r="A1134" i="1" a="1"/>
  <c r="A1166" i="1" a="1"/>
  <c r="A1291" i="1" a="1"/>
  <c r="A1307" i="1" a="1"/>
  <c r="A1323" i="1" a="1"/>
  <c r="A1339" i="1" a="1"/>
  <c r="A1355" i="1" a="1"/>
  <c r="A1512" i="1" a="1"/>
  <c r="A1528" i="1" a="1"/>
  <c r="A1544" i="1" a="1"/>
  <c r="A1560" i="1" a="1"/>
  <c r="A1576" i="1" a="1"/>
  <c r="A1592" i="1" a="1"/>
  <c r="A1608" i="1" a="1"/>
  <c r="A1624" i="1" a="1"/>
  <c r="A1640" i="1" a="1"/>
  <c r="A1656" i="1" a="1"/>
  <c r="A1672" i="1" a="1"/>
  <c r="A1688" i="1" a="1"/>
  <c r="A1704" i="1" a="1"/>
  <c r="A1720" i="1" a="1"/>
  <c r="A1736" i="1" a="1"/>
  <c r="A1752" i="1" a="1"/>
  <c r="A1768" i="1" a="1"/>
  <c r="A1784" i="1" a="1"/>
  <c r="A1800" i="1" a="1"/>
  <c r="A1816" i="1" a="1"/>
  <c r="A1832" i="1" a="1"/>
  <c r="A1848" i="1" a="1"/>
  <c r="A1864" i="1" a="1"/>
  <c r="A1880" i="1" a="1"/>
  <c r="A1896" i="1" a="1"/>
  <c r="A1912" i="1" a="1"/>
  <c r="A1928" i="1" a="1"/>
  <c r="A1944" i="1" a="1"/>
  <c r="A1960" i="1" a="1"/>
  <c r="A1976" i="1" a="1"/>
  <c r="A1992" i="1" a="1"/>
  <c r="A1042" i="1" a="1"/>
  <c r="A1074" i="1" a="1"/>
  <c r="A1106" i="1" a="1"/>
  <c r="A1138" i="1" a="1"/>
  <c r="A1170" i="1" a="1"/>
  <c r="A66" i="1" a="1"/>
  <c r="A157" i="1" a="1"/>
  <c r="A186" i="1" a="1"/>
  <c r="A218" i="1" a="1"/>
  <c r="A250" i="1" a="1"/>
  <c r="A282" i="1" a="1"/>
  <c r="A381" i="1" a="1"/>
  <c r="A413" i="1" a="1"/>
  <c r="A445" i="1" a="1"/>
  <c r="A477" i="1" a="1"/>
  <c r="A509" i="1" a="1"/>
  <c r="A541" i="1" a="1"/>
  <c r="A78" i="1" a="1"/>
  <c r="A182" i="1" a="1"/>
  <c r="A246" i="1" a="1"/>
  <c r="A361" i="1" a="1"/>
  <c r="A425" i="1" a="1"/>
  <c r="A489" i="1" a="1"/>
  <c r="A553" i="1" a="1"/>
  <c r="A647" i="1" a="1"/>
  <c r="A766" i="1" a="1"/>
  <c r="A832" i="1" a="1"/>
  <c r="A896" i="1" a="1"/>
  <c r="A960" i="1" a="1"/>
  <c r="A1024" i="1" a="1"/>
  <c r="A1088" i="1" a="1"/>
  <c r="A1128" i="1" a="1"/>
  <c r="A1313" i="1" a="1"/>
  <c r="A1526" i="1" a="1"/>
  <c r="A1590" i="1" a="1"/>
  <c r="A1658" i="1" a="1"/>
  <c r="A1722" i="1" a="1"/>
  <c r="A1786" i="1" a="1"/>
  <c r="A1850" i="1" a="1"/>
  <c r="A1914" i="1" a="1"/>
  <c r="A1978" i="1" a="1"/>
  <c r="A166" i="1" a="1"/>
  <c r="A230" i="1" a="1"/>
  <c r="A316" i="1" a="1"/>
  <c r="A409" i="1" a="1"/>
  <c r="A473" i="1" a="1"/>
  <c r="A537" i="1" a="1"/>
  <c r="A631" i="1" a="1"/>
  <c r="A750" i="1" a="1"/>
  <c r="A816" i="1" a="1"/>
  <c r="A880" i="1" a="1"/>
  <c r="A944" i="1" a="1"/>
  <c r="A1008" i="1" a="1"/>
  <c r="A1072" i="1" a="1"/>
  <c r="A190" i="1" a="1"/>
  <c r="A369" i="1" a="1"/>
  <c r="A561" i="1" a="1"/>
  <c r="A742" i="1" a="1"/>
  <c r="A872" i="1" a="1"/>
  <c r="A1000" i="1" a="1"/>
  <c r="A1730" i="1" a="1"/>
  <c r="A70" i="1" a="1"/>
  <c r="A984" i="1" a="1"/>
  <c r="A1305" i="1" a="1"/>
  <c r="A1582" i="1" a="1"/>
  <c r="A1714" i="1" a="1"/>
  <c r="A1842" i="1" a="1"/>
  <c r="A1970" i="1" a="1"/>
  <c r="A238" i="1" a="1"/>
  <c r="A792" i="1" a="1"/>
  <c r="A1321" i="1" a="1"/>
  <c r="A1986" i="1" a="1"/>
  <c r="A1566" i="1" a="1"/>
  <c r="A557" i="1" a="1"/>
  <c r="A619" i="1" a="1"/>
  <c r="A651" i="1" a="1"/>
  <c r="A738" i="1" a="1"/>
  <c r="A770" i="1" a="1"/>
  <c r="A804" i="1" a="1"/>
  <c r="A836" i="1" a="1"/>
  <c r="A1654" i="1" a="1"/>
  <c r="A1686" i="1" a="1"/>
  <c r="A1718" i="1" a="1"/>
  <c r="A1750" i="1" a="1"/>
  <c r="A1782" i="1" a="1"/>
  <c r="A1814" i="1" a="1"/>
  <c r="A1846" i="1" a="1"/>
  <c r="A1878" i="1" a="1"/>
  <c r="A1910" i="1" a="1"/>
  <c r="A1942" i="1" a="1"/>
  <c r="A1974" i="1" a="1"/>
  <c r="A33" i="1" a="1"/>
  <c r="A49" i="1" a="1"/>
  <c r="A72" i="1" a="1"/>
  <c r="A87" i="1" a="1"/>
  <c r="A155" i="1" a="1"/>
  <c r="A176" i="1" a="1"/>
  <c r="A192" i="1" a="1"/>
  <c r="A208" i="1" a="1"/>
  <c r="A224" i="1" a="1"/>
  <c r="A244" i="1" a="1"/>
  <c r="A276" i="1" a="1"/>
  <c r="A375" i="1" a="1"/>
  <c r="A407" i="1" a="1"/>
  <c r="A439" i="1" a="1"/>
  <c r="A471" i="1" a="1"/>
  <c r="A503" i="1" a="1"/>
  <c r="A535" i="1" a="1"/>
  <c r="A567" i="1" a="1"/>
  <c r="A629" i="1" a="1"/>
  <c r="A716" i="1" a="1"/>
  <c r="A748" i="1" a="1"/>
  <c r="A780" i="1" a="1"/>
  <c r="A794" i="1" a="1"/>
  <c r="A810" i="1" a="1"/>
  <c r="A826" i="1" a="1"/>
  <c r="A842" i="1" a="1"/>
  <c r="A858" i="1" a="1"/>
  <c r="A874" i="1" a="1"/>
  <c r="A890" i="1" a="1"/>
  <c r="A906" i="1" a="1"/>
  <c r="A922" i="1" a="1"/>
  <c r="A938" i="1" a="1"/>
  <c r="A954" i="1" a="1"/>
  <c r="A970" i="1" a="1"/>
  <c r="A986" i="1" a="1"/>
  <c r="A1002" i="1" a="1"/>
  <c r="A240" i="1" a="1"/>
  <c r="A272" i="1" a="1"/>
  <c r="A363" i="1" a="1"/>
  <c r="A395" i="1" a="1"/>
  <c r="A427" i="1" a="1"/>
  <c r="A459" i="1" a="1"/>
  <c r="A491" i="1" a="1"/>
  <c r="A523" i="1" a="1"/>
  <c r="A555" i="1" a="1"/>
  <c r="A625" i="1" a="1"/>
  <c r="A712" i="1" a="1"/>
  <c r="A744" i="1" a="1"/>
  <c r="A776" i="1" a="1"/>
  <c r="A1046" i="1" a="1"/>
  <c r="A1078" i="1" a="1"/>
  <c r="A1110" i="1" a="1"/>
  <c r="A1142" i="1" a="1"/>
  <c r="A1174" i="1" a="1"/>
  <c r="A1295" i="1" a="1"/>
  <c r="A1311" i="1" a="1"/>
  <c r="A1327" i="1" a="1"/>
  <c r="A1343" i="1" a="1"/>
  <c r="A1500" i="1" a="1"/>
  <c r="A1516" i="1" a="1"/>
  <c r="A1532" i="1" a="1"/>
  <c r="A1548" i="1" a="1"/>
  <c r="A1564" i="1" a="1"/>
  <c r="A1580" i="1" a="1"/>
  <c r="A1596" i="1" a="1"/>
  <c r="A1612" i="1" a="1"/>
  <c r="A1628" i="1" a="1"/>
  <c r="A1644" i="1" a="1"/>
  <c r="A1660" i="1" a="1"/>
  <c r="A1676" i="1" a="1"/>
  <c r="A1692" i="1" a="1"/>
  <c r="A1708" i="1" a="1"/>
  <c r="A1724" i="1" a="1"/>
  <c r="A1740" i="1" a="1"/>
  <c r="A1756" i="1" a="1"/>
  <c r="A1772" i="1" a="1"/>
  <c r="A1788" i="1" a="1"/>
  <c r="A1804" i="1" a="1"/>
  <c r="A1820" i="1" a="1"/>
  <c r="A1836" i="1" a="1"/>
  <c r="A1852" i="1" a="1"/>
  <c r="A1868" i="1" a="1"/>
  <c r="A1884" i="1" a="1"/>
  <c r="A1900" i="1" a="1"/>
  <c r="A1916" i="1" a="1"/>
  <c r="A1932" i="1" a="1"/>
  <c r="A1948" i="1" a="1"/>
  <c r="A1964" i="1" a="1"/>
  <c r="A1980" i="1" a="1"/>
  <c r="A1996" i="1" a="1"/>
  <c r="A1018" i="1" a="1"/>
  <c r="A1050" i="1" a="1"/>
  <c r="A1082" i="1" a="1"/>
  <c r="A1114" i="1" a="1"/>
  <c r="A1146" i="1" a="1"/>
  <c r="A35" i="1" a="1"/>
  <c r="A74" i="1" a="1"/>
  <c r="A162" i="1" a="1"/>
  <c r="A194" i="1" a="1"/>
  <c r="A226" i="1" a="1"/>
  <c r="A258" i="1" a="1"/>
  <c r="A312" i="1" a="1"/>
  <c r="A389" i="1" a="1"/>
  <c r="A421" i="1" a="1"/>
  <c r="A453" i="1" a="1"/>
  <c r="A485" i="1" a="1"/>
  <c r="A517" i="1" a="1"/>
  <c r="A549" i="1" a="1"/>
  <c r="A581" i="1" a="1"/>
  <c r="A643" i="1" a="1"/>
  <c r="A730" i="1" a="1"/>
  <c r="A762" i="1" a="1"/>
  <c r="A796" i="1" a="1"/>
  <c r="A828" i="1" a="1"/>
  <c r="A860" i="1" a="1"/>
  <c r="A892" i="1" a="1"/>
  <c r="A924" i="1" a="1"/>
  <c r="A956" i="1" a="1"/>
  <c r="A988" i="1" a="1"/>
  <c r="A1020" i="1" a="1"/>
  <c r="A1052" i="1" a="1"/>
  <c r="A1084" i="1" a="1"/>
  <c r="A1116" i="1" a="1"/>
  <c r="A1148" i="1" a="1"/>
  <c r="A1285" i="1" a="1"/>
  <c r="A1317" i="1" a="1"/>
  <c r="A1349" i="1" a="1"/>
  <c r="A1530" i="1" a="1"/>
  <c r="A1562" i="1" a="1"/>
  <c r="A1594" i="1" a="1"/>
  <c r="A1626" i="1" a="1"/>
  <c r="A1646" i="1" a="1"/>
  <c r="A1678" i="1" a="1"/>
  <c r="A1710" i="1" a="1"/>
  <c r="A1742" i="1" a="1"/>
  <c r="A1774" i="1" a="1"/>
  <c r="A1806" i="1" a="1"/>
  <c r="A1838" i="1" a="1"/>
  <c r="A1870" i="1" a="1"/>
  <c r="A1902" i="1" a="1"/>
  <c r="A1934" i="1" a="1"/>
  <c r="A1966" i="1" a="1"/>
  <c r="A1998" i="1" a="1"/>
  <c r="A868" i="1" a="1"/>
  <c r="A900" i="1" a="1"/>
  <c r="A932" i="1" a="1"/>
  <c r="A964" i="1" a="1"/>
  <c r="A996" i="1" a="1"/>
  <c r="A1028" i="1" a="1"/>
  <c r="A1060" i="1" a="1"/>
  <c r="A1092" i="1" a="1"/>
  <c r="A1124" i="1" a="1"/>
  <c r="A1156" i="1" a="1"/>
  <c r="A1293" i="1" a="1"/>
  <c r="A1325" i="1" a="1"/>
  <c r="A1506" i="1" a="1"/>
  <c r="A1538" i="1" a="1"/>
  <c r="A1570" i="1" a="1"/>
  <c r="A1602" i="1" a="1"/>
  <c r="A1834" i="1" a="1"/>
  <c r="A1962" i="1" a="1"/>
  <c r="A401" i="1" a="1"/>
  <c r="A529" i="1" a="1"/>
  <c r="A774" i="1" a="1"/>
  <c r="A904" i="1" a="1"/>
  <c r="A31" i="1" a="1"/>
  <c r="A1550" i="1" a="1"/>
  <c r="A1682" i="1" a="1"/>
  <c r="A1810" i="1" a="1"/>
  <c r="A1938" i="1" a="1"/>
  <c r="A8" i="1" a="1"/>
  <c r="A1939" i="1" a="1"/>
  <c r="A1947" i="1" a="1"/>
  <c r="A1955" i="1" a="1"/>
  <c r="A1963" i="1" a="1"/>
  <c r="A1971" i="1" a="1"/>
  <c r="A1979" i="1" a="1"/>
  <c r="A1987" i="1" a="1"/>
  <c r="A1995" i="1" a="1"/>
  <c r="A1393" i="1" a="1"/>
  <c r="A1401" i="1" a="1"/>
  <c r="A1409" i="1" a="1"/>
  <c r="A1417" i="1" a="1"/>
  <c r="A1425" i="1" a="1"/>
  <c r="A1433" i="1" a="1"/>
  <c r="A1441" i="1" a="1"/>
  <c r="A1449" i="1" a="1"/>
  <c r="A1457" i="1" a="1"/>
  <c r="A1465" i="1" a="1"/>
  <c r="A1473" i="1" a="1"/>
  <c r="A1481" i="1" a="1"/>
  <c r="A1489" i="1" a="1"/>
  <c r="A1497" i="1" a="1"/>
  <c r="A37" i="1" a="1"/>
  <c r="A52" i="1" a="1"/>
  <c r="A76" i="1" a="1"/>
  <c r="A91" i="1" a="1"/>
  <c r="A164" i="1" a="1"/>
  <c r="A180" i="1" a="1"/>
  <c r="A196" i="1" a="1"/>
  <c r="A212" i="1" a="1"/>
  <c r="A228" i="1" a="1"/>
  <c r="A252" i="1" a="1"/>
  <c r="A284" i="1" a="1"/>
  <c r="A383" i="1" a="1"/>
  <c r="A415" i="1" a="1"/>
  <c r="A447" i="1" a="1"/>
  <c r="A479" i="1" a="1"/>
  <c r="A511" i="1" a="1"/>
  <c r="A543" i="1" a="1"/>
  <c r="A575" i="1" a="1"/>
  <c r="A637" i="1" a="1"/>
  <c r="A724" i="1" a="1"/>
  <c r="A756" i="1" a="1"/>
  <c r="A782" i="1" a="1"/>
  <c r="A798" i="1" a="1"/>
  <c r="A814" i="1" a="1"/>
  <c r="A830" i="1" a="1"/>
  <c r="A846" i="1" a="1"/>
  <c r="A862" i="1" a="1"/>
  <c r="A878" i="1" a="1"/>
  <c r="A894" i="1" a="1"/>
  <c r="A910" i="1" a="1"/>
  <c r="A926" i="1" a="1"/>
  <c r="A942" i="1" a="1"/>
  <c r="A958" i="1" a="1"/>
  <c r="A974" i="1" a="1"/>
  <c r="A990" i="1" a="1"/>
  <c r="A1006" i="1" a="1"/>
  <c r="A248" i="1" a="1"/>
  <c r="A280" i="1" a="1"/>
  <c r="A371" i="1" a="1"/>
  <c r="A403" i="1" a="1"/>
  <c r="A435" i="1" a="1"/>
  <c r="A467" i="1" a="1"/>
  <c r="A499" i="1" a="1"/>
  <c r="A531" i="1" a="1"/>
  <c r="A563" i="1" a="1"/>
  <c r="A633" i="1" a="1"/>
  <c r="A720" i="1" a="1"/>
  <c r="A752" i="1" a="1"/>
  <c r="A1022" i="1" a="1"/>
  <c r="A1054" i="1" a="1"/>
  <c r="A1086" i="1" a="1"/>
  <c r="A1118" i="1" a="1"/>
  <c r="A1150" i="1" a="1"/>
  <c r="A1283" i="1" a="1"/>
  <c r="A1299" i="1" a="1"/>
  <c r="A1315" i="1" a="1"/>
  <c r="A1331" i="1" a="1"/>
  <c r="A1347" i="1" a="1"/>
  <c r="A1504" i="1" a="1"/>
  <c r="A1520" i="1" a="1"/>
  <c r="A1536" i="1" a="1"/>
  <c r="A1552" i="1" a="1"/>
  <c r="A1568" i="1" a="1"/>
  <c r="A1584" i="1" a="1"/>
  <c r="A1600" i="1" a="1"/>
  <c r="A1616" i="1" a="1"/>
  <c r="A1632" i="1" a="1"/>
  <c r="A1648" i="1" a="1"/>
  <c r="A1664" i="1" a="1"/>
  <c r="A1680" i="1" a="1"/>
  <c r="A1696" i="1" a="1"/>
  <c r="A1712" i="1" a="1"/>
  <c r="A1728" i="1" a="1"/>
  <c r="A1744" i="1" a="1"/>
  <c r="A1760" i="1" a="1"/>
  <c r="A1776" i="1" a="1"/>
  <c r="A1792" i="1" a="1"/>
  <c r="A1808" i="1" a="1"/>
  <c r="A1824" i="1" a="1"/>
  <c r="A1840" i="1" a="1"/>
  <c r="A1856" i="1" a="1"/>
  <c r="A1872" i="1" a="1"/>
  <c r="A1888" i="1" a="1"/>
  <c r="A1904" i="1" a="1"/>
  <c r="A1920" i="1" a="1"/>
  <c r="A1936" i="1" a="1"/>
  <c r="A1952" i="1" a="1"/>
  <c r="A1968" i="1" a="1"/>
  <c r="A1984" i="1" a="1"/>
  <c r="A2000" i="1" a="1"/>
  <c r="A1026" i="1" a="1"/>
  <c r="A1058" i="1" a="1"/>
  <c r="A1090" i="1" a="1"/>
  <c r="A1122" i="1" a="1"/>
  <c r="A1154" i="1" a="1"/>
  <c r="A43" i="1" a="1"/>
  <c r="A89" i="1" a="1"/>
  <c r="A170" i="1" a="1"/>
  <c r="A202" i="1" a="1"/>
  <c r="A234" i="1" a="1"/>
  <c r="A266" i="1" a="1"/>
  <c r="A365" i="1" a="1"/>
  <c r="A397" i="1" a="1"/>
  <c r="A429" i="1" a="1"/>
  <c r="A461" i="1" a="1"/>
  <c r="A493" i="1" a="1"/>
  <c r="A525" i="1" a="1"/>
  <c r="A39" i="1" a="1"/>
  <c r="A153" i="1" a="1"/>
  <c r="A214" i="1" a="1"/>
  <c r="A278" i="1" a="1"/>
  <c r="A393" i="1" a="1"/>
  <c r="A457" i="1" a="1"/>
  <c r="A521" i="1" a="1"/>
  <c r="A585" i="1" a="1"/>
  <c r="A734" i="1" a="1"/>
  <c r="A800" i="1" a="1"/>
  <c r="A864" i="1" a="1"/>
  <c r="A928" i="1" a="1"/>
  <c r="A992" i="1" a="1"/>
  <c r="A1056" i="1" a="1"/>
  <c r="A1120" i="1" a="1"/>
  <c r="A1160" i="1" a="1"/>
  <c r="A1345" i="1" a="1"/>
  <c r="A1558" i="1" a="1"/>
  <c r="A1622" i="1" a="1"/>
  <c r="A1690" i="1" a="1"/>
  <c r="A1754" i="1" a="1"/>
  <c r="A1818" i="1" a="1"/>
  <c r="A1882" i="1" a="1"/>
  <c r="A1946" i="1" a="1"/>
  <c r="A85" i="1" a="1"/>
  <c r="A198" i="1" a="1"/>
  <c r="A262" i="1" a="1"/>
  <c r="A377" i="1" a="1"/>
  <c r="A441" i="1" a="1"/>
  <c r="A505" i="1" a="1"/>
  <c r="A569" i="1" a="1"/>
  <c r="A718" i="1" a="1"/>
  <c r="A784" i="1" a="1"/>
  <c r="A848" i="1" a="1"/>
  <c r="A912" i="1" a="1"/>
  <c r="A976" i="1" a="1"/>
  <c r="A1040" i="1" a="1"/>
  <c r="A1104" i="1" a="1"/>
  <c r="A254" i="1" a="1"/>
  <c r="A497" i="1" a="1"/>
  <c r="A655" i="1" a="1"/>
  <c r="A808" i="1" a="1"/>
  <c r="A936" i="1" a="1"/>
  <c r="A1666" i="1" a="1"/>
  <c r="A920" i="1" a="1"/>
  <c r="A1112" i="1" a="1"/>
  <c r="A1518" i="1" a="1"/>
  <c r="A1650" i="1" a="1"/>
  <c r="A1778" i="1" a="1"/>
  <c r="A1906" i="1" a="1"/>
  <c r="A481" i="1" a="1"/>
  <c r="A1064" i="1" a="1"/>
  <c r="A1598" i="1" a="1"/>
  <c r="A449" i="1" a="1"/>
  <c r="A1502" i="1" a="1"/>
  <c r="A573" i="1" a="1"/>
  <c r="A635" i="1" a="1"/>
  <c r="A722" i="1" a="1"/>
  <c r="A754" i="1" a="1"/>
  <c r="A788" i="1" a="1"/>
  <c r="A820" i="1" a="1"/>
  <c r="A1638" i="1" a="1"/>
  <c r="A1670" i="1" a="1"/>
  <c r="A1702" i="1" a="1"/>
  <c r="A1734" i="1" a="1"/>
  <c r="A1766" i="1" a="1"/>
  <c r="A1798" i="1" a="1"/>
  <c r="A1830" i="1" a="1"/>
  <c r="A1862" i="1" a="1"/>
  <c r="A1894" i="1" a="1"/>
  <c r="A1926" i="1" a="1"/>
  <c r="A1958" i="1" a="1"/>
  <c r="A1990" i="1" a="1"/>
  <c r="A41" i="1" a="1"/>
  <c r="A64" i="1" a="1"/>
  <c r="A80" i="1" a="1"/>
  <c r="A147" i="1" a="1"/>
  <c r="A168" i="1" a="1"/>
  <c r="A184" i="1" a="1"/>
  <c r="A200" i="1" a="1"/>
  <c r="A216" i="1" a="1"/>
  <c r="A232" i="1" a="1"/>
  <c r="A260" i="1" a="1"/>
  <c r="A314" i="1" a="1"/>
  <c r="A391" i="1" a="1"/>
  <c r="A423" i="1" a="1"/>
  <c r="A455" i="1" a="1"/>
  <c r="A487" i="1" a="1"/>
  <c r="A519" i="1" a="1"/>
  <c r="A551" i="1" a="1"/>
  <c r="A583" i="1" a="1"/>
  <c r="A645" i="1" a="1"/>
  <c r="A732" i="1" a="1"/>
  <c r="A764" i="1" a="1"/>
  <c r="A786" i="1" a="1"/>
  <c r="A802" i="1" a="1"/>
  <c r="A818" i="1" a="1"/>
  <c r="A834" i="1" a="1"/>
  <c r="A850" i="1" a="1"/>
  <c r="A866" i="1" a="1"/>
  <c r="A882" i="1" a="1"/>
  <c r="A898" i="1" a="1"/>
  <c r="A914" i="1" a="1"/>
  <c r="A930" i="1" a="1"/>
  <c r="A946" i="1" a="1"/>
  <c r="A962" i="1" a="1"/>
  <c r="A978" i="1" a="1"/>
  <c r="A994" i="1" a="1"/>
  <c r="A1010" i="1" a="1"/>
  <c r="A256" i="1" a="1"/>
  <c r="A310" i="1" a="1"/>
  <c r="A379" i="1" a="1"/>
  <c r="A411" i="1" a="1"/>
  <c r="A443" i="1" a="1"/>
  <c r="A475" i="1" a="1"/>
  <c r="A507" i="1" a="1"/>
  <c r="A539" i="1" a="1"/>
  <c r="A571" i="1" a="1"/>
  <c r="A641" i="1" a="1"/>
  <c r="A728" i="1" a="1"/>
  <c r="A760" i="1" a="1"/>
  <c r="A1030" i="1" a="1"/>
  <c r="A1062" i="1" a="1"/>
  <c r="A1094" i="1" a="1"/>
  <c r="A1126" i="1" a="1"/>
  <c r="A1158" i="1" a="1"/>
  <c r="A1287" i="1" a="1"/>
  <c r="A1303" i="1" a="1"/>
  <c r="A1319" i="1" a="1"/>
  <c r="A1335" i="1" a="1"/>
  <c r="A1351" i="1" a="1"/>
  <c r="A1508" i="1" a="1"/>
  <c r="A1524" i="1" a="1"/>
  <c r="A1540" i="1" a="1"/>
  <c r="A1556" i="1" a="1"/>
  <c r="A1572" i="1" a="1"/>
  <c r="A1588" i="1" a="1"/>
  <c r="A1604" i="1" a="1"/>
  <c r="A1620" i="1" a="1"/>
  <c r="A1636" i="1" a="1"/>
  <c r="A1652" i="1" a="1"/>
  <c r="A1668" i="1" a="1"/>
  <c r="A1684" i="1" a="1"/>
  <c r="A1700" i="1" a="1"/>
  <c r="A1716" i="1" a="1"/>
  <c r="A1732" i="1" a="1"/>
  <c r="A1748" i="1" a="1"/>
  <c r="A1764" i="1" a="1"/>
  <c r="A1780" i="1" a="1"/>
  <c r="A1796" i="1" a="1"/>
  <c r="A1812" i="1" a="1"/>
  <c r="A1828" i="1" a="1"/>
  <c r="A1844" i="1" a="1"/>
  <c r="A1860" i="1" a="1"/>
  <c r="A1876" i="1" a="1"/>
  <c r="A1892" i="1" a="1"/>
  <c r="A1908" i="1" a="1"/>
  <c r="A1924" i="1" a="1"/>
  <c r="A1940" i="1" a="1"/>
  <c r="A1956" i="1" a="1"/>
  <c r="A1972" i="1" a="1"/>
  <c r="A1988" i="1" a="1"/>
  <c r="A1034" i="1" a="1"/>
  <c r="A1066" i="1" a="1"/>
  <c r="A1098" i="1" a="1"/>
  <c r="A1130" i="1" a="1"/>
  <c r="A1162" i="1" a="1"/>
  <c r="A51" i="1" a="1"/>
  <c r="A149" i="1" a="1"/>
  <c r="A178" i="1" a="1"/>
  <c r="A210" i="1" a="1"/>
  <c r="A242" i="1" a="1"/>
  <c r="A274" i="1" a="1"/>
  <c r="A373" i="1" a="1"/>
  <c r="A405" i="1" a="1"/>
  <c r="A437" i="1" a="1"/>
  <c r="A469" i="1" a="1"/>
  <c r="A501" i="1" a="1"/>
  <c r="A533" i="1" a="1"/>
  <c r="A565" i="1" a="1"/>
  <c r="A627" i="1" a="1"/>
  <c r="A714" i="1" a="1"/>
  <c r="A746" i="1" a="1"/>
  <c r="A778" i="1" a="1"/>
  <c r="A812" i="1" a="1"/>
  <c r="A844" i="1" a="1"/>
  <c r="A876" i="1" a="1"/>
  <c r="A908" i="1" a="1"/>
  <c r="A940" i="1" a="1"/>
  <c r="A972" i="1" a="1"/>
  <c r="A1004" i="1" a="1"/>
  <c r="A1036" i="1" a="1"/>
  <c r="A1068" i="1" a="1"/>
  <c r="A1100" i="1" a="1"/>
  <c r="A1132" i="1" a="1"/>
  <c r="A1164" i="1" a="1"/>
  <c r="A1301" i="1" a="1"/>
  <c r="A1333" i="1" a="1"/>
  <c r="A1514" i="1" a="1"/>
  <c r="A1546" i="1" a="1"/>
  <c r="A1578" i="1" a="1"/>
  <c r="A1610" i="1" a="1"/>
  <c r="A1630" i="1" a="1"/>
  <c r="A1662" i="1" a="1"/>
  <c r="A1694" i="1" a="1"/>
  <c r="A1726" i="1" a="1"/>
  <c r="A1758" i="1" a="1"/>
  <c r="A1790" i="1" a="1"/>
  <c r="A1822" i="1" a="1"/>
  <c r="A1854" i="1" a="1"/>
  <c r="A1886" i="1" a="1"/>
  <c r="A1918" i="1" a="1"/>
  <c r="A1950" i="1" a="1"/>
  <c r="A1982" i="1" a="1"/>
  <c r="A852" i="1" a="1"/>
  <c r="A884" i="1" a="1"/>
  <c r="A916" i="1" a="1"/>
  <c r="A948" i="1" a="1"/>
  <c r="A980" i="1" a="1"/>
  <c r="A1012" i="1" a="1"/>
  <c r="A1044" i="1" a="1"/>
  <c r="A1076" i="1" a="1"/>
  <c r="A1108" i="1" a="1"/>
  <c r="A1140" i="1" a="1"/>
  <c r="A1172" i="1" a="1"/>
  <c r="A1309" i="1" a="1"/>
  <c r="A1341" i="1" a="1"/>
  <c r="A1522" i="1" a="1"/>
  <c r="A1554" i="1" a="1"/>
  <c r="A1586" i="1" a="1"/>
  <c r="A1618" i="1" a="1"/>
  <c r="A1898" i="1" a="1"/>
  <c r="A465" i="1" a="1"/>
  <c r="A623" i="1" a="1"/>
  <c r="A840" i="1" a="1"/>
  <c r="A968" i="1" a="1"/>
  <c r="A1152" i="1" a="1"/>
  <c r="A1614" i="1" a="1"/>
  <c r="A1746" i="1" a="1"/>
  <c r="A1874" i="1" a="1"/>
  <c r="A21" i="1" a="1"/>
  <c r="A9" i="1" a="1"/>
  <c r="A24" i="1" a="1"/>
  <c r="A25" i="1" a="1"/>
  <c r="A12" i="1" a="1"/>
  <c r="A13" i="1" a="1"/>
  <c r="Q2" i="2"/>
  <c r="Q72" i="2" l="1"/>
  <c r="Q114" i="2"/>
  <c r="R144" i="2"/>
  <c r="R101" i="2"/>
  <c r="Q78" i="2"/>
  <c r="R78" i="2"/>
  <c r="Q82" i="2"/>
  <c r="R112" i="2"/>
  <c r="R159" i="2"/>
  <c r="H159" i="2" s="1"/>
  <c r="G159" i="2" s="1" a="1"/>
  <c r="Q48" i="2"/>
  <c r="Q113" i="2"/>
  <c r="Q158" i="2"/>
  <c r="R89" i="2"/>
  <c r="H89" i="2" s="1"/>
  <c r="Q155" i="2"/>
  <c r="Q18" i="2"/>
  <c r="Q118" i="2"/>
  <c r="Q4" i="2"/>
  <c r="R118" i="2"/>
  <c r="H118" i="2" s="1"/>
  <c r="G118" i="2" s="1" a="1"/>
  <c r="Q144" i="2"/>
  <c r="Q81" i="2"/>
  <c r="Q138" i="2"/>
  <c r="Q159" i="2"/>
  <c r="R142" i="2"/>
  <c r="H142" i="2" s="1"/>
  <c r="G142" i="2" s="1" a="1"/>
  <c r="R87" i="2"/>
  <c r="H87" i="2" s="1"/>
  <c r="G87" i="2" s="1" a="1"/>
  <c r="R113" i="2"/>
  <c r="H113" i="2" s="1"/>
  <c r="G113" i="2" s="1" a="1"/>
  <c r="Q142" i="2"/>
  <c r="R114" i="2"/>
  <c r="H114" i="2" s="1"/>
  <c r="G114" i="2" s="1" a="1"/>
  <c r="R116" i="2"/>
  <c r="H116" i="2" s="1"/>
  <c r="G116" i="2" s="1" a="1"/>
  <c r="R158" i="2"/>
  <c r="H158" i="2" s="1"/>
  <c r="G158" i="2" s="1" a="1"/>
  <c r="Q129" i="2"/>
  <c r="R154" i="2"/>
  <c r="H154" i="2" s="1"/>
  <c r="G154" i="2" s="1" a="1"/>
  <c r="Q101" i="2"/>
  <c r="Q156" i="2"/>
  <c r="Q116" i="2"/>
  <c r="R82" i="2"/>
  <c r="H82" i="2" s="1"/>
  <c r="G82" i="2" s="1" a="1"/>
  <c r="Q157" i="2"/>
  <c r="Q99" i="2"/>
  <c r="R147" i="2"/>
  <c r="H147" i="2" s="1"/>
  <c r="G147" i="2" s="1" a="1"/>
  <c r="R156" i="2"/>
  <c r="H156" i="2" s="1"/>
  <c r="G156" i="2" s="1" a="1"/>
  <c r="R155" i="2"/>
  <c r="H155" i="2" s="1"/>
  <c r="G155" i="2" s="1" a="1"/>
  <c r="Q147" i="2"/>
  <c r="Q115" i="2"/>
  <c r="Q112" i="2"/>
  <c r="Q154" i="2"/>
  <c r="R81" i="2"/>
  <c r="H81" i="2" s="1"/>
  <c r="G81" i="2" s="1" a="1"/>
  <c r="Q89" i="2"/>
  <c r="R127" i="2"/>
  <c r="H127" i="2" s="1"/>
  <c r="G127" i="2" s="1" a="1"/>
  <c r="R115" i="2"/>
  <c r="H115" i="2" s="1"/>
  <c r="G115" i="2" s="1" a="1"/>
  <c r="Q87" i="2"/>
  <c r="Q47" i="2"/>
  <c r="R99" i="2"/>
  <c r="Q127" i="2"/>
  <c r="Q139" i="2" s="1"/>
  <c r="R157" i="2"/>
  <c r="H157" i="2" s="1"/>
  <c r="G157" i="2" s="1" a="1"/>
  <c r="R138" i="2"/>
  <c r="H138" i="2" s="1"/>
  <c r="G138" i="2" s="1" a="1"/>
  <c r="Q6" i="2"/>
  <c r="Q39" i="2"/>
  <c r="Q41" i="2" s="1"/>
  <c r="Q70" i="2"/>
  <c r="R129" i="2"/>
  <c r="H129" i="2" s="1"/>
  <c r="G129" i="2" s="1" a="1"/>
  <c r="Q11" i="2"/>
  <c r="Q8" i="2"/>
  <c r="Q79" i="2"/>
  <c r="R79" i="2"/>
  <c r="A16" i="1" a="1"/>
  <c r="A17" i="1" a="1"/>
  <c r="A14" i="1" a="1"/>
  <c r="B18" i="1" a="1"/>
  <c r="A18" i="1" s="1" a="1"/>
  <c r="L1" i="1"/>
  <c r="A27" i="1" a="1"/>
  <c r="L12" i="2"/>
  <c r="K12" i="2" s="1" a="1"/>
  <c r="J12" i="2"/>
  <c r="I12" i="2" s="1" a="1"/>
  <c r="L103" i="2"/>
  <c r="K103" i="2" s="1" a="1"/>
  <c r="J103" i="2"/>
  <c r="I103" i="2" s="1" a="1"/>
  <c r="J71" i="2"/>
  <c r="I71" i="2" s="1" a="1"/>
  <c r="L71" i="2"/>
  <c r="K71" i="2" s="1" a="1"/>
  <c r="J128" i="2"/>
  <c r="I128" i="2" s="1" a="1"/>
  <c r="L128" i="2"/>
  <c r="K128" i="2" s="1" a="1"/>
  <c r="J119" i="2"/>
  <c r="I119" i="2" s="1" a="1"/>
  <c r="L119" i="2"/>
  <c r="K119" i="2" s="1" a="1"/>
  <c r="L117" i="2"/>
  <c r="K117" i="2" s="1" a="1"/>
  <c r="J117" i="2"/>
  <c r="I117" i="2" s="1" a="1"/>
  <c r="J153" i="2"/>
  <c r="I153" i="2" s="1" a="1"/>
  <c r="L153" i="2"/>
  <c r="K153" i="2" s="1" a="1"/>
  <c r="L149" i="2"/>
  <c r="K149" i="2" s="1" a="1"/>
  <c r="J149" i="2"/>
  <c r="I149" i="2" s="1" a="1"/>
  <c r="J104" i="2"/>
  <c r="I104" i="2" s="1" a="1"/>
  <c r="L104" i="2"/>
  <c r="K104" i="2" s="1" a="1"/>
  <c r="J102" i="2"/>
  <c r="I102" i="2" s="1" a="1"/>
  <c r="L102" i="2"/>
  <c r="K102" i="2" s="1" a="1"/>
  <c r="J28" i="2"/>
  <c r="I28" i="2" s="1" a="1"/>
  <c r="L28" i="2"/>
  <c r="K28" i="2" s="1" a="1"/>
  <c r="L51" i="2"/>
  <c r="K51" i="2" s="1" a="1"/>
  <c r="J51" i="2"/>
  <c r="I51" i="2" s="1" a="1"/>
  <c r="F60" i="2"/>
  <c r="E60" i="2" s="1" a="1"/>
  <c r="L58" i="2"/>
  <c r="K58" i="2" s="1" a="1"/>
  <c r="J58" i="2"/>
  <c r="I58" i="2" s="1" a="1"/>
  <c r="J14" i="2"/>
  <c r="I14" i="2" s="1" a="1"/>
  <c r="L14" i="2"/>
  <c r="K14" i="2" s="1" a="1"/>
  <c r="J50" i="2"/>
  <c r="I50" i="2" s="1" a="1"/>
  <c r="L50" i="2"/>
  <c r="K50" i="2" s="1" a="1"/>
  <c r="L49" i="2"/>
  <c r="K49" i="2" s="1" a="1"/>
  <c r="J49" i="2"/>
  <c r="I49" i="2" s="1" a="1"/>
  <c r="D29" i="2"/>
  <c r="C29" i="2" s="1" a="1"/>
  <c r="L29" i="2"/>
  <c r="K29" i="2" s="1" a="1"/>
  <c r="J29" i="2"/>
  <c r="I29" i="2" s="1" a="1"/>
  <c r="L63" i="2"/>
  <c r="K63" i="2" s="1" a="1"/>
  <c r="J63" i="2"/>
  <c r="I63" i="2" s="1" a="1"/>
  <c r="J7" i="2"/>
  <c r="I7" i="2" s="1" a="1"/>
  <c r="L7" i="2"/>
  <c r="K7" i="2" s="1" a="1"/>
  <c r="A7" i="1" a="1"/>
  <c r="F30" i="17"/>
  <c r="F36" i="17"/>
  <c r="F58" i="2"/>
  <c r="E58" i="2" s="1" a="1"/>
  <c r="D36" i="2"/>
  <c r="D14" i="2"/>
  <c r="C14" i="2" s="1" a="1"/>
  <c r="Q55" i="2" l="1"/>
  <c r="Q67" i="2" s="1"/>
  <c r="H101" i="2"/>
  <c r="G101" i="2" s="1" a="1"/>
  <c r="Q150" i="2"/>
  <c r="L72" i="2"/>
  <c r="J72" i="2"/>
  <c r="I72" i="2" s="1" a="1"/>
  <c r="H112" i="2"/>
  <c r="Q13" i="2"/>
  <c r="Q22" i="2" s="1"/>
  <c r="J144" i="2"/>
  <c r="I144" i="2" s="1" a="1"/>
  <c r="L144" i="2"/>
  <c r="K144" i="2" s="1" a="1"/>
  <c r="L101" i="2"/>
  <c r="K101" i="2" s="1" a="1"/>
  <c r="J101" i="2"/>
  <c r="I101" i="2" s="1" a="1"/>
  <c r="H144" i="2"/>
  <c r="G144" i="2" s="1" a="1"/>
  <c r="Q109" i="2"/>
  <c r="L8" i="2"/>
  <c r="K8" i="2" s="1" a="1"/>
  <c r="J8" i="2"/>
  <c r="Q124" i="2"/>
  <c r="Q163" i="2"/>
  <c r="L82" i="2"/>
  <c r="K82" i="2" s="1" a="1"/>
  <c r="J82" i="2"/>
  <c r="I82" i="2" s="1" a="1"/>
  <c r="L114" i="2"/>
  <c r="K114" i="2" s="1" a="1"/>
  <c r="J114" i="2"/>
  <c r="I114" i="2" s="1" a="1"/>
  <c r="L78" i="2"/>
  <c r="J78" i="2"/>
  <c r="I78" i="2" s="1" a="1"/>
  <c r="J159" i="2"/>
  <c r="I159" i="2" s="1" a="1"/>
  <c r="L159" i="2"/>
  <c r="K159" i="2" s="1" a="1"/>
  <c r="J154" i="2"/>
  <c r="I154" i="2" s="1" a="1"/>
  <c r="L154" i="2"/>
  <c r="K154" i="2" s="1" a="1"/>
  <c r="J158" i="2"/>
  <c r="I158" i="2" s="1" a="1"/>
  <c r="L158" i="2"/>
  <c r="K158" i="2" s="1" a="1"/>
  <c r="L18" i="2"/>
  <c r="K18" i="2" s="1" a="1"/>
  <c r="J18" i="2"/>
  <c r="L11" i="2"/>
  <c r="K11" i="2" s="1" a="1"/>
  <c r="J11" i="2"/>
  <c r="J155" i="2"/>
  <c r="I155" i="2" s="1" a="1"/>
  <c r="L155" i="2"/>
  <c r="K155" i="2" s="1" a="1"/>
  <c r="J157" i="2"/>
  <c r="I157" i="2" s="1" a="1"/>
  <c r="L157" i="2"/>
  <c r="K157" i="2" s="1" a="1"/>
  <c r="L156" i="2"/>
  <c r="K156" i="2" s="1" a="1"/>
  <c r="J156" i="2"/>
  <c r="I156" i="2" s="1" a="1"/>
  <c r="J138" i="2"/>
  <c r="I138" i="2" s="1" a="1"/>
  <c r="L138" i="2"/>
  <c r="K138" i="2" s="1" a="1"/>
  <c r="J113" i="2"/>
  <c r="I113" i="2" s="1" a="1"/>
  <c r="L113" i="2"/>
  <c r="K113" i="2" s="1" a="1"/>
  <c r="L112" i="2"/>
  <c r="K112" i="2" s="1" a="1"/>
  <c r="J112" i="2"/>
  <c r="L127" i="2"/>
  <c r="K127" i="2" s="1" a="1"/>
  <c r="J127" i="2"/>
  <c r="I127" i="2" s="1" a="1"/>
  <c r="L142" i="2"/>
  <c r="K142" i="2" s="1" a="1"/>
  <c r="J142" i="2"/>
  <c r="I142" i="2" s="1" a="1"/>
  <c r="L116" i="2"/>
  <c r="K116" i="2" s="1" a="1"/>
  <c r="J116" i="2"/>
  <c r="I116" i="2" s="1" a="1"/>
  <c r="L87" i="2"/>
  <c r="K87" i="2" s="1" a="1"/>
  <c r="J87" i="2"/>
  <c r="I87" i="2" s="1" a="1"/>
  <c r="L118" i="2"/>
  <c r="K118" i="2" s="1" a="1"/>
  <c r="J118" i="2"/>
  <c r="I118" i="2" s="1" a="1"/>
  <c r="J115" i="2"/>
  <c r="I115" i="2" s="1" a="1"/>
  <c r="L115" i="2"/>
  <c r="K115" i="2" s="1" a="1"/>
  <c r="L147" i="2"/>
  <c r="K147" i="2" s="1" a="1"/>
  <c r="J147" i="2"/>
  <c r="I147" i="2" s="1" a="1"/>
  <c r="L81" i="2"/>
  <c r="K81" i="2" s="1" a="1"/>
  <c r="J81" i="2"/>
  <c r="I81" i="2" s="1" a="1"/>
  <c r="L89" i="2"/>
  <c r="L47" i="2"/>
  <c r="J39" i="2"/>
  <c r="L39" i="2"/>
  <c r="K39" i="2" s="1" a="1"/>
  <c r="J48" i="2"/>
  <c r="I48" i="2" s="1" a="1"/>
  <c r="J129" i="2"/>
  <c r="I129" i="2" s="1" a="1"/>
  <c r="L129" i="2"/>
  <c r="K129" i="2" s="1" a="1"/>
  <c r="J89" i="2"/>
  <c r="I89" i="2" s="1" a="1"/>
  <c r="J47" i="2"/>
  <c r="I47" i="2" s="1" a="1"/>
  <c r="L48" i="2"/>
  <c r="K48" i="2" s="1" a="1"/>
  <c r="J99" i="2"/>
  <c r="L99" i="2"/>
  <c r="K99" i="2" s="1" a="1"/>
  <c r="J70" i="2"/>
  <c r="I70" i="2" s="1" a="1"/>
  <c r="L70" i="2"/>
  <c r="J6" i="2"/>
  <c r="L6" i="2"/>
  <c r="K6" i="2" s="1" a="1"/>
  <c r="D18" i="2"/>
  <c r="R139" i="2"/>
  <c r="H139" i="2" s="1"/>
  <c r="R163" i="2"/>
  <c r="H163" i="2" s="1"/>
  <c r="R150" i="2"/>
  <c r="H150" i="2" s="1"/>
  <c r="R124" i="2"/>
  <c r="H124" i="2" s="1"/>
  <c r="Q95" i="2"/>
  <c r="Q73" i="2"/>
  <c r="Q74" i="2" s="1"/>
  <c r="L79" i="2"/>
  <c r="J79" i="2"/>
  <c r="I79" i="2" s="1" a="1"/>
  <c r="A20" i="1" a="1"/>
  <c r="B4" i="1"/>
  <c r="F61" i="2"/>
  <c r="E61" i="2" s="1" a="1"/>
  <c r="F57" i="2"/>
  <c r="E57" i="2" s="1" a="1"/>
  <c r="D37" i="2"/>
  <c r="C37" i="2" s="1" a="1"/>
  <c r="C36" i="2" a="1"/>
  <c r="D24" i="2"/>
  <c r="C24" i="2" s="1" a="1"/>
  <c r="A2" i="9"/>
  <c r="I5" i="9"/>
  <c r="D2" i="6"/>
  <c r="D11" i="2"/>
  <c r="D39" i="2"/>
  <c r="D40" i="2"/>
  <c r="C40" i="2" s="1" a="1"/>
  <c r="F46" i="2"/>
  <c r="E46" i="2" s="1" a="1"/>
  <c r="F47" i="2"/>
  <c r="F48" i="2"/>
  <c r="E48" i="2" s="1" a="1"/>
  <c r="F50" i="2"/>
  <c r="E50" i="2" s="1" a="1"/>
  <c r="F51" i="2"/>
  <c r="E51" i="2" s="1" a="1"/>
  <c r="F52" i="2"/>
  <c r="E52" i="2" s="1" a="1"/>
  <c r="F54" i="2"/>
  <c r="E54" i="2" s="1" a="1"/>
  <c r="F63" i="2"/>
  <c r="E63" i="2" s="1" a="1"/>
  <c r="F71" i="2"/>
  <c r="E71" i="2" s="1" a="1"/>
  <c r="F72" i="2"/>
  <c r="B2" i="13"/>
  <c r="C4" i="13"/>
  <c r="H4" i="13"/>
  <c r="B2" i="4"/>
  <c r="I4" i="4"/>
  <c r="F45" i="2"/>
  <c r="E45" i="2" s="1" a="1"/>
  <c r="F53" i="2"/>
  <c r="E53" i="2" s="1" a="1"/>
  <c r="F49" i="2"/>
  <c r="E49" i="2" s="1" a="1"/>
  <c r="D12" i="2"/>
  <c r="C12" i="2" s="1" a="1"/>
  <c r="Q76" i="2" l="1"/>
  <c r="Q43" i="2"/>
  <c r="Q1" i="2"/>
  <c r="H140" i="2"/>
  <c r="G140" i="2" s="1" a="1"/>
  <c r="Q165" i="2"/>
  <c r="Q167" i="2" s="1"/>
  <c r="G139" i="2" a="1"/>
  <c r="H164" i="2"/>
  <c r="G164" i="2" s="1" a="1"/>
  <c r="G163" i="2" a="1"/>
  <c r="H151" i="2"/>
  <c r="G151" i="2" s="1" a="1"/>
  <c r="G150" i="2" a="1"/>
  <c r="H141" i="2"/>
  <c r="G141" i="2" s="1" a="1"/>
  <c r="H126" i="2"/>
  <c r="G126" i="2" s="1" a="1"/>
  <c r="H152" i="2"/>
  <c r="G152" i="2" s="1" a="1"/>
  <c r="H125" i="2"/>
  <c r="H111" i="2"/>
  <c r="N1" i="1"/>
  <c r="D9" i="2"/>
  <c r="C9" i="2" s="1" a="1"/>
  <c r="D8" i="2" l="1"/>
  <c r="F64" i="2"/>
  <c r="E64" i="2" s="1" a="1"/>
  <c r="F65" i="2" l="1"/>
  <c r="E65" i="2" s="1" a="1"/>
  <c r="F62" i="2" l="1"/>
  <c r="E62" i="2" s="1" a="1"/>
  <c r="F66" i="2"/>
  <c r="E66" i="2" s="1" a="1"/>
  <c r="D5" i="2" l="1"/>
  <c r="C5" i="2" s="1" a="1"/>
  <c r="A3" i="15" l="1"/>
  <c r="B3" i="15"/>
  <c r="D3" i="15" l="1"/>
  <c r="C3" i="15"/>
  <c r="O1" i="2" l="1"/>
  <c r="A4" i="15"/>
  <c r="B4" i="15"/>
  <c r="A5" i="15"/>
  <c r="B5" i="15"/>
  <c r="D5" i="15" l="1"/>
  <c r="D4" i="15"/>
  <c r="C4" i="15"/>
  <c r="C5" i="15"/>
  <c r="D7" i="9" l="1"/>
  <c r="A6" i="15" l="1"/>
  <c r="B6" i="15"/>
  <c r="A7" i="15"/>
  <c r="B7" i="15"/>
  <c r="B8" i="15"/>
  <c r="A9" i="15"/>
  <c r="B9" i="15"/>
  <c r="A10" i="15"/>
  <c r="B10" i="15"/>
  <c r="A8" i="15"/>
  <c r="A12" i="15"/>
  <c r="A11" i="15"/>
  <c r="B11" i="15"/>
  <c r="B99" i="15"/>
  <c r="B18" i="15"/>
  <c r="B42" i="15"/>
  <c r="B156" i="15"/>
  <c r="B176" i="15"/>
  <c r="B84" i="15"/>
  <c r="B97" i="15"/>
  <c r="B129" i="15"/>
  <c r="B151" i="15"/>
  <c r="B67" i="15"/>
  <c r="B41" i="15"/>
  <c r="B188" i="15"/>
  <c r="B108" i="15"/>
  <c r="B56" i="15"/>
  <c r="B191" i="15"/>
  <c r="A151" i="15"/>
  <c r="B36" i="15"/>
  <c r="B35" i="15"/>
  <c r="B95" i="15"/>
  <c r="B74" i="15"/>
  <c r="B73" i="15"/>
  <c r="B190" i="15"/>
  <c r="B172" i="15"/>
  <c r="B140" i="15"/>
  <c r="B161" i="15"/>
  <c r="B12" i="15"/>
  <c r="B31" i="15"/>
  <c r="B53" i="15"/>
  <c r="B130" i="15"/>
  <c r="B52" i="15"/>
  <c r="B65" i="15"/>
  <c r="B13" i="15"/>
  <c r="B28" i="15"/>
  <c r="B134" i="15"/>
  <c r="B124" i="15"/>
  <c r="B177" i="15"/>
  <c r="B145" i="15"/>
  <c r="B113" i="15"/>
  <c r="B24" i="15"/>
  <c r="B88" i="15"/>
  <c r="B63" i="15"/>
  <c r="B62" i="15"/>
  <c r="B101" i="15"/>
  <c r="B162" i="15"/>
  <c r="B183" i="15"/>
  <c r="B119" i="15"/>
  <c r="B59" i="15"/>
  <c r="B82" i="15"/>
  <c r="B194" i="15"/>
  <c r="B112" i="15"/>
  <c r="B70" i="15"/>
  <c r="B45" i="15"/>
  <c r="A191" i="15"/>
  <c r="A167" i="15"/>
  <c r="B144" i="15"/>
  <c r="B165" i="15"/>
  <c r="B39" i="15"/>
  <c r="B195" i="15"/>
  <c r="B131" i="15"/>
  <c r="A175" i="15"/>
  <c r="B68" i="15"/>
  <c r="B19" i="15"/>
  <c r="B51" i="15"/>
  <c r="B83" i="15"/>
  <c r="B26" i="15"/>
  <c r="B58" i="15"/>
  <c r="B25" i="15"/>
  <c r="B57" i="15"/>
  <c r="B92" i="15"/>
  <c r="B198" i="15"/>
  <c r="B197" i="15"/>
  <c r="B180" i="15"/>
  <c r="B164" i="15"/>
  <c r="B148" i="15"/>
  <c r="B132" i="15"/>
  <c r="B116" i="15"/>
  <c r="B185" i="15"/>
  <c r="B169" i="15"/>
  <c r="B153" i="15"/>
  <c r="B137" i="15"/>
  <c r="B121" i="15"/>
  <c r="B105" i="15"/>
  <c r="B44" i="15"/>
  <c r="B40" i="15"/>
  <c r="B72" i="15"/>
  <c r="B15" i="15"/>
  <c r="B47" i="15"/>
  <c r="B79" i="15"/>
  <c r="B30" i="15"/>
  <c r="B21" i="15"/>
  <c r="B85" i="15"/>
  <c r="B192" i="15"/>
  <c r="B178" i="15"/>
  <c r="B146" i="15"/>
  <c r="B114" i="15"/>
  <c r="B167" i="15"/>
  <c r="B135" i="15"/>
  <c r="B103" i="15"/>
  <c r="B27" i="15"/>
  <c r="B94" i="15"/>
  <c r="B50" i="15"/>
  <c r="B33" i="15"/>
  <c r="B98" i="15"/>
  <c r="B193" i="15"/>
  <c r="B160" i="15"/>
  <c r="B128" i="15"/>
  <c r="B181" i="15"/>
  <c r="B133" i="15"/>
  <c r="B48" i="15"/>
  <c r="B100" i="15"/>
  <c r="B91" i="15"/>
  <c r="B166" i="15"/>
  <c r="B187" i="15"/>
  <c r="A199" i="15"/>
  <c r="A183" i="15"/>
  <c r="A63" i="15"/>
  <c r="A159" i="15"/>
  <c r="A137" i="15"/>
  <c r="A121" i="15"/>
  <c r="A18" i="15"/>
  <c r="A89" i="15"/>
  <c r="A113" i="15"/>
  <c r="A125" i="15"/>
  <c r="A133" i="15"/>
  <c r="A141" i="15"/>
  <c r="A149" i="15"/>
  <c r="A153" i="15"/>
  <c r="A157" i="15"/>
  <c r="A161" i="15"/>
  <c r="A165" i="15"/>
  <c r="A169" i="15"/>
  <c r="A173" i="15"/>
  <c r="A177" i="15"/>
  <c r="A181" i="15"/>
  <c r="A185" i="15"/>
  <c r="A189" i="15"/>
  <c r="A193" i="15"/>
  <c r="A197" i="15"/>
  <c r="A201" i="15"/>
  <c r="B115" i="15"/>
  <c r="B147" i="15"/>
  <c r="B179" i="15"/>
  <c r="B110" i="15"/>
  <c r="B126" i="15"/>
  <c r="B142" i="15"/>
  <c r="B158" i="15"/>
  <c r="B174" i="15"/>
  <c r="B189" i="15"/>
  <c r="B203" i="15"/>
  <c r="B89" i="15"/>
  <c r="B96" i="15"/>
  <c r="B61" i="15"/>
  <c r="B29" i="15"/>
  <c r="B86" i="15"/>
  <c r="B54" i="15"/>
  <c r="B22" i="15"/>
  <c r="B87" i="15"/>
  <c r="B55" i="15"/>
  <c r="B23" i="15"/>
  <c r="B64" i="15"/>
  <c r="B32" i="15"/>
  <c r="B60" i="15"/>
  <c r="B109" i="15"/>
  <c r="B125" i="15"/>
  <c r="B141" i="15"/>
  <c r="B157" i="15"/>
  <c r="B173" i="15"/>
  <c r="B104" i="15"/>
  <c r="B120" i="15"/>
  <c r="B136" i="15"/>
  <c r="B152" i="15"/>
  <c r="B168" i="15"/>
  <c r="B184" i="15"/>
  <c r="B201" i="15"/>
  <c r="B202" i="15"/>
  <c r="B81" i="15"/>
  <c r="B49" i="15"/>
  <c r="B17" i="15"/>
  <c r="B66" i="15"/>
  <c r="B34" i="15"/>
  <c r="B93" i="15"/>
  <c r="B75" i="15"/>
  <c r="B43" i="15"/>
  <c r="B76" i="15"/>
  <c r="B20" i="15"/>
  <c r="B111" i="15"/>
  <c r="B127" i="15"/>
  <c r="B143" i="15"/>
  <c r="B159" i="15"/>
  <c r="B175" i="15"/>
  <c r="B106" i="15"/>
  <c r="B122" i="15"/>
  <c r="B138" i="15"/>
  <c r="B154" i="15"/>
  <c r="B170" i="15"/>
  <c r="B186" i="15"/>
  <c r="B199" i="15"/>
  <c r="B200" i="15"/>
  <c r="B102" i="15"/>
  <c r="B69" i="15"/>
  <c r="B37" i="15"/>
  <c r="B78" i="15"/>
  <c r="B46" i="15"/>
  <c r="B14" i="15"/>
  <c r="B90" i="15"/>
  <c r="B149" i="15"/>
  <c r="B117" i="15"/>
  <c r="B16" i="15"/>
  <c r="B80" i="15"/>
  <c r="B71" i="15"/>
  <c r="B38" i="15"/>
  <c r="B77" i="15"/>
  <c r="B196" i="15"/>
  <c r="B182" i="15"/>
  <c r="B150" i="15"/>
  <c r="B118" i="15"/>
  <c r="B163" i="15"/>
  <c r="A203" i="15"/>
  <c r="A195" i="15"/>
  <c r="A187" i="15"/>
  <c r="A179" i="15"/>
  <c r="A171" i="15"/>
  <c r="A163" i="15"/>
  <c r="C163" i="15" s="1"/>
  <c r="A155" i="15"/>
  <c r="C155" i="15" s="1"/>
  <c r="A145" i="15"/>
  <c r="A129" i="15"/>
  <c r="A105" i="15"/>
  <c r="A147" i="15"/>
  <c r="A143" i="15"/>
  <c r="A139" i="15"/>
  <c r="A135" i="15"/>
  <c r="A131" i="15"/>
  <c r="A127" i="15"/>
  <c r="A123" i="15"/>
  <c r="A117" i="15"/>
  <c r="A109" i="15"/>
  <c r="A97" i="15"/>
  <c r="A79" i="15"/>
  <c r="A119" i="15"/>
  <c r="A115" i="15"/>
  <c r="A111" i="15"/>
  <c r="A107" i="15"/>
  <c r="A101" i="15"/>
  <c r="A93" i="15"/>
  <c r="A85" i="15"/>
  <c r="A71" i="15"/>
  <c r="A42" i="15"/>
  <c r="A14" i="15"/>
  <c r="A103" i="15"/>
  <c r="A99" i="15"/>
  <c r="A95" i="15"/>
  <c r="A91" i="15"/>
  <c r="A87" i="15"/>
  <c r="A83" i="15"/>
  <c r="A75" i="15"/>
  <c r="A67" i="15"/>
  <c r="A58" i="15"/>
  <c r="A34" i="15"/>
  <c r="A17" i="15"/>
  <c r="A13" i="15"/>
  <c r="A50" i="15"/>
  <c r="A16" i="15"/>
  <c r="A15" i="15"/>
  <c r="A19" i="15"/>
  <c r="A28" i="15"/>
  <c r="A32" i="15"/>
  <c r="A36" i="15"/>
  <c r="A40" i="15"/>
  <c r="A44" i="15"/>
  <c r="A48" i="15"/>
  <c r="A52" i="15"/>
  <c r="A56" i="15"/>
  <c r="A60" i="15"/>
  <c r="A62" i="15"/>
  <c r="A64" i="15"/>
  <c r="A66" i="15"/>
  <c r="A68" i="15"/>
  <c r="A70" i="15"/>
  <c r="A72" i="15"/>
  <c r="A74" i="15"/>
  <c r="A76" i="15"/>
  <c r="A78" i="15"/>
  <c r="A80" i="15"/>
  <c r="A82" i="15"/>
  <c r="A84" i="15"/>
  <c r="A86" i="15"/>
  <c r="A88" i="15"/>
  <c r="A90" i="15"/>
  <c r="A92" i="15"/>
  <c r="A94" i="15"/>
  <c r="A96" i="15"/>
  <c r="A98" i="15"/>
  <c r="A100" i="15"/>
  <c r="A102" i="15"/>
  <c r="A104" i="15"/>
  <c r="A106" i="15"/>
  <c r="A108" i="15"/>
  <c r="A110" i="15"/>
  <c r="A112" i="15"/>
  <c r="A114" i="15"/>
  <c r="A116" i="15"/>
  <c r="A118" i="15"/>
  <c r="A120" i="15"/>
  <c r="A122" i="15"/>
  <c r="A124" i="15"/>
  <c r="A126" i="15"/>
  <c r="A128" i="15"/>
  <c r="A130" i="15"/>
  <c r="A132" i="15"/>
  <c r="A134" i="15"/>
  <c r="A136" i="15"/>
  <c r="A138" i="15"/>
  <c r="A140" i="15"/>
  <c r="A142" i="15"/>
  <c r="A144" i="15"/>
  <c r="A146" i="15"/>
  <c r="A148" i="15"/>
  <c r="A150" i="15"/>
  <c r="A152" i="15"/>
  <c r="A154" i="15"/>
  <c r="A156" i="15"/>
  <c r="A158" i="15"/>
  <c r="A160" i="15"/>
  <c r="A162" i="15"/>
  <c r="A164" i="15"/>
  <c r="A166" i="15"/>
  <c r="A168" i="15"/>
  <c r="A170" i="15"/>
  <c r="A172" i="15"/>
  <c r="A174" i="15"/>
  <c r="A176" i="15"/>
  <c r="A178" i="15"/>
  <c r="A180" i="15"/>
  <c r="A182" i="15"/>
  <c r="A184" i="15"/>
  <c r="A186" i="15"/>
  <c r="A188" i="15"/>
  <c r="A190" i="15"/>
  <c r="A192" i="15"/>
  <c r="A194" i="15"/>
  <c r="A196" i="15"/>
  <c r="A198" i="15"/>
  <c r="A200" i="15"/>
  <c r="A202" i="15"/>
  <c r="B107" i="15"/>
  <c r="B123" i="15"/>
  <c r="B139" i="15"/>
  <c r="B155" i="15"/>
  <c r="B171" i="15"/>
  <c r="A81" i="15"/>
  <c r="A77" i="15"/>
  <c r="A73" i="15"/>
  <c r="A69" i="15"/>
  <c r="A65" i="15"/>
  <c r="A61" i="15"/>
  <c r="A54" i="15"/>
  <c r="A46" i="15"/>
  <c r="A38" i="15"/>
  <c r="A30" i="15"/>
  <c r="A59" i="15"/>
  <c r="A57" i="15"/>
  <c r="A55" i="15"/>
  <c r="A53" i="15"/>
  <c r="A51" i="15"/>
  <c r="A49" i="15"/>
  <c r="A47" i="15"/>
  <c r="A45" i="15"/>
  <c r="A43" i="15"/>
  <c r="A41" i="15"/>
  <c r="A39" i="15"/>
  <c r="A37" i="15"/>
  <c r="A35" i="15"/>
  <c r="A33" i="15"/>
  <c r="A31" i="15"/>
  <c r="A29" i="15"/>
  <c r="A27" i="15"/>
  <c r="A26" i="15"/>
  <c r="A25" i="15"/>
  <c r="A24" i="15"/>
  <c r="A23" i="15"/>
  <c r="A22" i="15"/>
  <c r="A21" i="15"/>
  <c r="A20" i="15"/>
  <c r="D20" i="15" l="1"/>
  <c r="D21" i="15"/>
  <c r="D24" i="15"/>
  <c r="D26" i="15"/>
  <c r="D6" i="15"/>
  <c r="C6" i="15"/>
  <c r="D7" i="15"/>
  <c r="C7" i="15"/>
  <c r="D8" i="15"/>
  <c r="C8" i="15"/>
  <c r="D10" i="15"/>
  <c r="C10" i="15"/>
  <c r="C9" i="15"/>
  <c r="D9" i="15"/>
  <c r="D163" i="15"/>
  <c r="D22" i="15"/>
  <c r="D23" i="15"/>
  <c r="D25" i="15"/>
  <c r="C31" i="15"/>
  <c r="D31" i="15"/>
  <c r="C39" i="15"/>
  <c r="D39" i="15"/>
  <c r="C47" i="15"/>
  <c r="D47" i="15"/>
  <c r="C55" i="15"/>
  <c r="D55" i="15"/>
  <c r="C59" i="15"/>
  <c r="D59" i="15"/>
  <c r="C54" i="15"/>
  <c r="D54" i="15"/>
  <c r="C73" i="15"/>
  <c r="D73" i="15"/>
  <c r="C29" i="15"/>
  <c r="D29" i="15"/>
  <c r="C33" i="15"/>
  <c r="D33" i="15"/>
  <c r="C37" i="15"/>
  <c r="D37" i="15"/>
  <c r="C41" i="15"/>
  <c r="D41" i="15"/>
  <c r="C45" i="15"/>
  <c r="D45" i="15"/>
  <c r="C49" i="15"/>
  <c r="D49" i="15"/>
  <c r="C53" i="15"/>
  <c r="D53" i="15"/>
  <c r="C57" i="15"/>
  <c r="D57" i="15"/>
  <c r="C30" i="15"/>
  <c r="D30" i="15"/>
  <c r="C46" i="15"/>
  <c r="D46" i="15"/>
  <c r="C61" i="15"/>
  <c r="D61" i="15"/>
  <c r="C69" i="15"/>
  <c r="D69" i="15"/>
  <c r="C77" i="15"/>
  <c r="D77" i="15"/>
  <c r="C200" i="15"/>
  <c r="D200" i="15"/>
  <c r="C196" i="15"/>
  <c r="D196" i="15"/>
  <c r="C192" i="15"/>
  <c r="D192" i="15"/>
  <c r="C188" i="15"/>
  <c r="D188" i="15"/>
  <c r="C184" i="15"/>
  <c r="D184" i="15"/>
  <c r="C180" i="15"/>
  <c r="D180" i="15"/>
  <c r="C176" i="15"/>
  <c r="D176" i="15"/>
  <c r="C172" i="15"/>
  <c r="D172" i="15"/>
  <c r="C168" i="15"/>
  <c r="D168" i="15"/>
  <c r="C164" i="15"/>
  <c r="D164" i="15"/>
  <c r="C160" i="15"/>
  <c r="D160" i="15"/>
  <c r="C156" i="15"/>
  <c r="D156" i="15"/>
  <c r="C152" i="15"/>
  <c r="D152" i="15"/>
  <c r="C148" i="15"/>
  <c r="D148" i="15"/>
  <c r="C144" i="15"/>
  <c r="D144" i="15"/>
  <c r="C140" i="15"/>
  <c r="D140" i="15"/>
  <c r="C136" i="15"/>
  <c r="D136" i="15"/>
  <c r="C132" i="15"/>
  <c r="D132" i="15"/>
  <c r="C128" i="15"/>
  <c r="D128" i="15"/>
  <c r="C124" i="15"/>
  <c r="D124" i="15"/>
  <c r="C120" i="15"/>
  <c r="D120" i="15"/>
  <c r="C116" i="15"/>
  <c r="D116" i="15"/>
  <c r="C112" i="15"/>
  <c r="D112" i="15"/>
  <c r="C108" i="15"/>
  <c r="D108" i="15"/>
  <c r="C104" i="15"/>
  <c r="D104" i="15"/>
  <c r="C100" i="15"/>
  <c r="D100" i="15"/>
  <c r="C96" i="15"/>
  <c r="D96" i="15"/>
  <c r="C92" i="15"/>
  <c r="D92" i="15"/>
  <c r="C88" i="15"/>
  <c r="D88" i="15"/>
  <c r="C84" i="15"/>
  <c r="D84" i="15"/>
  <c r="C80" i="15"/>
  <c r="D80" i="15"/>
  <c r="C76" i="15"/>
  <c r="D76" i="15"/>
  <c r="C72" i="15"/>
  <c r="D72" i="15"/>
  <c r="C68" i="15"/>
  <c r="D68" i="15"/>
  <c r="C64" i="15"/>
  <c r="D64" i="15"/>
  <c r="C60" i="15"/>
  <c r="D60" i="15"/>
  <c r="C52" i="15"/>
  <c r="D52" i="15"/>
  <c r="C44" i="15"/>
  <c r="D44" i="15"/>
  <c r="C36" i="15"/>
  <c r="D36" i="15"/>
  <c r="C28" i="15"/>
  <c r="D28" i="15"/>
  <c r="C15" i="15"/>
  <c r="D15" i="15"/>
  <c r="C50" i="15"/>
  <c r="D50" i="15"/>
  <c r="C17" i="15"/>
  <c r="D17" i="15"/>
  <c r="C58" i="15"/>
  <c r="D58" i="15"/>
  <c r="C75" i="15"/>
  <c r="D75" i="15"/>
  <c r="C87" i="15"/>
  <c r="D87" i="15"/>
  <c r="C95" i="15"/>
  <c r="D95" i="15"/>
  <c r="C103" i="15"/>
  <c r="D103" i="15"/>
  <c r="C42" i="15"/>
  <c r="D42" i="15"/>
  <c r="C85" i="15"/>
  <c r="D85" i="15"/>
  <c r="C101" i="15"/>
  <c r="D101" i="15"/>
  <c r="C111" i="15"/>
  <c r="D111" i="15"/>
  <c r="C119" i="15"/>
  <c r="D119" i="15"/>
  <c r="C97" i="15"/>
  <c r="D97" i="15"/>
  <c r="C117" i="15"/>
  <c r="D117" i="15"/>
  <c r="C127" i="15"/>
  <c r="D127" i="15"/>
  <c r="C135" i="15"/>
  <c r="D135" i="15"/>
  <c r="C143" i="15"/>
  <c r="D143" i="15"/>
  <c r="C105" i="15"/>
  <c r="D105" i="15"/>
  <c r="C145" i="15"/>
  <c r="D145" i="15"/>
  <c r="C179" i="15"/>
  <c r="D179" i="15"/>
  <c r="C195" i="15"/>
  <c r="D195" i="15"/>
  <c r="C201" i="15"/>
  <c r="D201" i="15"/>
  <c r="C193" i="15"/>
  <c r="D193" i="15"/>
  <c r="C185" i="15"/>
  <c r="D185" i="15"/>
  <c r="C177" i="15"/>
  <c r="D177" i="15"/>
  <c r="C169" i="15"/>
  <c r="D169" i="15"/>
  <c r="C161" i="15"/>
  <c r="D161" i="15"/>
  <c r="C153" i="15"/>
  <c r="D153" i="15"/>
  <c r="C141" i="15"/>
  <c r="D141" i="15"/>
  <c r="C125" i="15"/>
  <c r="D125" i="15"/>
  <c r="C89" i="15"/>
  <c r="D89" i="15"/>
  <c r="C121" i="15"/>
  <c r="D121" i="15"/>
  <c r="C159" i="15"/>
  <c r="D159" i="15"/>
  <c r="C183" i="15"/>
  <c r="D183" i="15"/>
  <c r="C191" i="15"/>
  <c r="D191" i="15"/>
  <c r="C11" i="15"/>
  <c r="D11" i="15"/>
  <c r="C27" i="15"/>
  <c r="D27" i="15"/>
  <c r="C35" i="15"/>
  <c r="D35" i="15"/>
  <c r="C43" i="15"/>
  <c r="D43" i="15"/>
  <c r="C51" i="15"/>
  <c r="D51" i="15"/>
  <c r="C38" i="15"/>
  <c r="D38" i="15"/>
  <c r="C65" i="15"/>
  <c r="D65" i="15"/>
  <c r="C81" i="15"/>
  <c r="D81" i="15"/>
  <c r="C202" i="15"/>
  <c r="D202" i="15"/>
  <c r="C198" i="15"/>
  <c r="D198" i="15"/>
  <c r="C194" i="15"/>
  <c r="D194" i="15"/>
  <c r="C190" i="15"/>
  <c r="D190" i="15"/>
  <c r="C186" i="15"/>
  <c r="D186" i="15"/>
  <c r="C182" i="15"/>
  <c r="D182" i="15"/>
  <c r="C178" i="15"/>
  <c r="D178" i="15"/>
  <c r="C174" i="15"/>
  <c r="D174" i="15"/>
  <c r="C170" i="15"/>
  <c r="D170" i="15"/>
  <c r="C166" i="15"/>
  <c r="D166" i="15"/>
  <c r="C162" i="15"/>
  <c r="D162" i="15"/>
  <c r="C158" i="15"/>
  <c r="D158" i="15"/>
  <c r="C154" i="15"/>
  <c r="D154" i="15"/>
  <c r="C150" i="15"/>
  <c r="D150" i="15"/>
  <c r="C146" i="15"/>
  <c r="D146" i="15"/>
  <c r="C142" i="15"/>
  <c r="D142" i="15"/>
  <c r="C138" i="15"/>
  <c r="D138" i="15"/>
  <c r="C134" i="15"/>
  <c r="D134" i="15"/>
  <c r="C130" i="15"/>
  <c r="D130" i="15"/>
  <c r="C126" i="15"/>
  <c r="D126" i="15"/>
  <c r="C122" i="15"/>
  <c r="D122" i="15"/>
  <c r="C118" i="15"/>
  <c r="D118" i="15"/>
  <c r="C114" i="15"/>
  <c r="D114" i="15"/>
  <c r="C110" i="15"/>
  <c r="D110" i="15"/>
  <c r="C106" i="15"/>
  <c r="D106" i="15"/>
  <c r="C102" i="15"/>
  <c r="D102" i="15"/>
  <c r="C98" i="15"/>
  <c r="D98" i="15"/>
  <c r="C94" i="15"/>
  <c r="D94" i="15"/>
  <c r="C90" i="15"/>
  <c r="D90" i="15"/>
  <c r="C86" i="15"/>
  <c r="D86" i="15"/>
  <c r="C82" i="15"/>
  <c r="D82" i="15"/>
  <c r="C78" i="15"/>
  <c r="D78" i="15"/>
  <c r="C74" i="15"/>
  <c r="D74" i="15"/>
  <c r="C70" i="15"/>
  <c r="D70" i="15"/>
  <c r="C66" i="15"/>
  <c r="D66" i="15"/>
  <c r="C62" i="15"/>
  <c r="D62" i="15"/>
  <c r="C56" i="15"/>
  <c r="D56" i="15"/>
  <c r="C48" i="15"/>
  <c r="D48" i="15"/>
  <c r="C40" i="15"/>
  <c r="D40" i="15"/>
  <c r="C32" i="15"/>
  <c r="D32" i="15"/>
  <c r="C19" i="15"/>
  <c r="D19" i="15"/>
  <c r="C16" i="15"/>
  <c r="D16" i="15"/>
  <c r="C13" i="15"/>
  <c r="D13" i="15"/>
  <c r="C34" i="15"/>
  <c r="D34" i="15"/>
  <c r="C67" i="15"/>
  <c r="D67" i="15"/>
  <c r="C83" i="15"/>
  <c r="D83" i="15"/>
  <c r="C91" i="15"/>
  <c r="D91" i="15"/>
  <c r="C99" i="15"/>
  <c r="D99" i="15"/>
  <c r="C14" i="15"/>
  <c r="D14" i="15"/>
  <c r="C71" i="15"/>
  <c r="D71" i="15"/>
  <c r="C93" i="15"/>
  <c r="D93" i="15"/>
  <c r="C107" i="15"/>
  <c r="D107" i="15"/>
  <c r="C115" i="15"/>
  <c r="D115" i="15"/>
  <c r="C79" i="15"/>
  <c r="D79" i="15"/>
  <c r="C109" i="15"/>
  <c r="D109" i="15"/>
  <c r="C123" i="15"/>
  <c r="D123" i="15"/>
  <c r="C131" i="15"/>
  <c r="D131" i="15"/>
  <c r="C139" i="15"/>
  <c r="D139" i="15"/>
  <c r="C147" i="15"/>
  <c r="D147" i="15"/>
  <c r="C129" i="15"/>
  <c r="D129" i="15"/>
  <c r="D155" i="15"/>
  <c r="C171" i="15"/>
  <c r="D171" i="15"/>
  <c r="C187" i="15"/>
  <c r="D187" i="15"/>
  <c r="C203" i="15"/>
  <c r="D203" i="15"/>
  <c r="C197" i="15"/>
  <c r="D197" i="15"/>
  <c r="C189" i="15"/>
  <c r="D189" i="15"/>
  <c r="C181" i="15"/>
  <c r="D181" i="15"/>
  <c r="C173" i="15"/>
  <c r="D173" i="15"/>
  <c r="C165" i="15"/>
  <c r="D165" i="15"/>
  <c r="C157" i="15"/>
  <c r="D157" i="15"/>
  <c r="C149" i="15"/>
  <c r="D149" i="15"/>
  <c r="C133" i="15"/>
  <c r="D133" i="15"/>
  <c r="C113" i="15"/>
  <c r="D113" i="15"/>
  <c r="C18" i="15"/>
  <c r="D18" i="15"/>
  <c r="C137" i="15"/>
  <c r="D137" i="15"/>
  <c r="C63" i="15"/>
  <c r="D63" i="15"/>
  <c r="C199" i="15"/>
  <c r="D199" i="15"/>
  <c r="C175" i="15"/>
  <c r="D175" i="15"/>
  <c r="C167" i="15"/>
  <c r="D167" i="15"/>
  <c r="C151" i="15"/>
  <c r="D151" i="15"/>
  <c r="C12" i="15"/>
  <c r="D12" i="15"/>
  <c r="C21" i="15"/>
  <c r="C23" i="15"/>
  <c r="C25" i="15"/>
  <c r="C20" i="15"/>
  <c r="C22" i="15"/>
  <c r="C24" i="15"/>
  <c r="C26" i="15"/>
  <c r="C2" i="15" l="1"/>
  <c r="G1" i="6" l="1"/>
  <c r="E1" i="6"/>
  <c r="B34" i="6" l="1" a="1"/>
  <c r="F33" i="6" a="1"/>
  <c r="E33" i="6" a="1"/>
  <c r="D33" i="6" a="1"/>
  <c r="C33" i="6" a="1"/>
  <c r="B33" i="6" a="1"/>
  <c r="F32" i="6" a="1"/>
  <c r="E32" i="6" a="1"/>
  <c r="D32" i="6" a="1"/>
  <c r="C32" i="6" a="1"/>
  <c r="B32" i="6" a="1"/>
  <c r="F31" i="6" a="1"/>
  <c r="E31" i="6" a="1"/>
  <c r="D31" i="6" a="1"/>
  <c r="C31" i="6" a="1"/>
  <c r="B31" i="6" a="1"/>
  <c r="F30" i="6" a="1"/>
  <c r="E30" i="6" a="1"/>
  <c r="D30" i="6" a="1"/>
  <c r="C30" i="6" a="1"/>
  <c r="B30" i="6" a="1"/>
  <c r="F29" i="6" a="1"/>
  <c r="E29" i="6" a="1"/>
  <c r="D29" i="6" a="1"/>
  <c r="C29" i="6" a="1"/>
  <c r="B29" i="6" a="1"/>
  <c r="F28" i="6" a="1"/>
  <c r="B28" i="6" a="1"/>
  <c r="F27" i="6" a="1"/>
  <c r="B27" i="6" a="1"/>
  <c r="F26" i="6" a="1"/>
  <c r="E26" i="6" a="1"/>
  <c r="D26" i="6" a="1"/>
  <c r="C26" i="6" a="1"/>
  <c r="B26" i="6" a="1"/>
  <c r="F25" i="6" a="1"/>
  <c r="E25" i="6" a="1"/>
  <c r="D25" i="6" a="1"/>
  <c r="C25" i="6" a="1"/>
  <c r="B25" i="6" a="1"/>
  <c r="F24" i="6" a="1"/>
  <c r="E24" i="6" a="1"/>
  <c r="D24" i="6" a="1"/>
  <c r="C24" i="6" a="1"/>
  <c r="B24" i="6" a="1"/>
  <c r="F23" i="6" a="1"/>
  <c r="E23" i="6" a="1"/>
  <c r="D23" i="6" a="1"/>
  <c r="C23" i="6" a="1"/>
  <c r="B23" i="6" a="1"/>
  <c r="F22" i="6" a="1"/>
  <c r="E22" i="6" a="1"/>
  <c r="D22" i="6" a="1"/>
  <c r="C22" i="6" a="1"/>
  <c r="B22" i="6" a="1"/>
  <c r="F21" i="6" a="1"/>
  <c r="E21" i="6" a="1"/>
  <c r="D21" i="6" a="1"/>
  <c r="C21" i="6" a="1"/>
  <c r="B21" i="6" a="1"/>
  <c r="F20" i="6" a="1"/>
  <c r="E20" i="6" a="1"/>
  <c r="D20" i="6" a="1"/>
  <c r="C20" i="6" a="1"/>
  <c r="C13" i="6" a="1"/>
  <c r="F19" i="6" a="1"/>
  <c r="E19" i="6" a="1"/>
  <c r="D19" i="6" a="1"/>
  <c r="C19" i="6" a="1"/>
  <c r="B19" i="6" a="1"/>
  <c r="F18" i="6" a="1"/>
  <c r="E18" i="6" a="1"/>
  <c r="D18" i="6" a="1"/>
  <c r="C18" i="6" a="1"/>
  <c r="B18" i="6" a="1"/>
  <c r="F17" i="6" a="1"/>
  <c r="E17" i="6" a="1"/>
  <c r="D17" i="6" a="1"/>
  <c r="C17" i="6" a="1"/>
  <c r="B17" i="6" a="1"/>
  <c r="F16" i="6" a="1"/>
  <c r="E16" i="6" a="1"/>
  <c r="D16" i="6" a="1"/>
  <c r="C16" i="6" a="1"/>
  <c r="B16" i="6" a="1"/>
  <c r="F15" i="6" a="1"/>
  <c r="E15" i="6" a="1"/>
  <c r="D15" i="6" a="1"/>
  <c r="C15" i="6" a="1"/>
  <c r="B15" i="6" a="1"/>
  <c r="F14" i="6" a="1"/>
  <c r="E14" i="6" a="1"/>
  <c r="D14" i="6" a="1"/>
  <c r="C14" i="6" a="1"/>
  <c r="B14" i="6" a="1"/>
  <c r="F13" i="6" a="1"/>
  <c r="E13" i="6" a="1"/>
  <c r="D13" i="6" a="1"/>
  <c r="B13" i="6" a="1"/>
  <c r="F12" i="6" a="1"/>
  <c r="E12" i="6" a="1"/>
  <c r="D12" i="6" a="1"/>
  <c r="C12" i="6" a="1"/>
  <c r="B12" i="6" a="1"/>
  <c r="F11" i="6" a="1"/>
  <c r="E11" i="6" a="1"/>
  <c r="D11" i="6" a="1"/>
  <c r="C11" i="6" a="1"/>
  <c r="B11" i="6" a="1"/>
  <c r="F10" i="6" a="1"/>
  <c r="E10" i="6" a="1"/>
  <c r="D10" i="6" a="1"/>
  <c r="C10" i="6" a="1"/>
  <c r="B10" i="6" a="1"/>
  <c r="F9" i="6" a="1"/>
  <c r="E9" i="6" a="1"/>
  <c r="D9" i="6" a="1"/>
  <c r="C9" i="6" a="1"/>
  <c r="B9" i="6" a="1"/>
  <c r="F8" i="6" a="1"/>
  <c r="E8" i="6" a="1"/>
  <c r="D8" i="6" a="1"/>
  <c r="C8" i="6" a="1"/>
  <c r="B8" i="6" a="1"/>
  <c r="F7" i="6" a="1"/>
  <c r="E7" i="6" a="1"/>
  <c r="D7" i="6" a="1"/>
  <c r="C7" i="6" a="1"/>
  <c r="B7" i="6" a="1"/>
  <c r="F6" i="6" a="1"/>
  <c r="D6" i="6" a="1"/>
  <c r="F40" i="6" a="1"/>
  <c r="D40" i="6" a="1"/>
  <c r="C40" i="6" a="1"/>
  <c r="F39" i="6" a="1"/>
  <c r="E39" i="6" a="1"/>
  <c r="D39" i="6" a="1"/>
  <c r="B39" i="6" a="1"/>
  <c r="E38" i="6" a="1"/>
  <c r="B38" i="6" a="1"/>
  <c r="F37" i="6" a="1"/>
  <c r="D37" i="6" a="1"/>
  <c r="C37" i="6" a="1"/>
  <c r="F36" i="6" a="1"/>
  <c r="E36" i="6" a="1"/>
  <c r="D36" i="6" a="1"/>
  <c r="C36" i="6" a="1"/>
  <c r="B36" i="6" a="1"/>
  <c r="E35" i="6" a="1"/>
  <c r="B35" i="6" a="1"/>
  <c r="E34" i="6" a="1"/>
  <c r="D34" i="6" a="1"/>
  <c r="E28" i="6" a="1"/>
  <c r="D28" i="6" a="1"/>
  <c r="E27" i="6" a="1"/>
  <c r="C27" i="6" a="1"/>
  <c r="B20" i="6" a="1"/>
  <c r="E6" i="6" a="1"/>
  <c r="E40" i="6" a="1"/>
  <c r="B40" i="6" a="1"/>
  <c r="C39" i="6" a="1"/>
  <c r="F38" i="6" a="1"/>
  <c r="D38" i="6" a="1"/>
  <c r="C38" i="6" a="1"/>
  <c r="E37" i="6" a="1"/>
  <c r="B37" i="6" a="1"/>
  <c r="F35" i="6" a="1"/>
  <c r="D35" i="6" a="1"/>
  <c r="C35" i="6" a="1"/>
  <c r="F34" i="6" a="1"/>
  <c r="C34" i="6" a="1"/>
  <c r="C28" i="6" a="1"/>
  <c r="D27" i="6" a="1"/>
  <c r="C6" i="6" a="1"/>
  <c r="B6" i="6" a="1"/>
  <c r="D4" i="6" a="1"/>
  <c r="B4" i="6" a="1"/>
  <c r="E41" i="6" l="1"/>
  <c r="F41" i="6"/>
  <c r="H79" i="2"/>
  <c r="H100" i="2"/>
  <c r="G100" i="2" s="1" a="1"/>
  <c r="H1" i="6" l="1"/>
  <c r="R95" i="2"/>
  <c r="H78" i="2"/>
  <c r="D7" i="2"/>
  <c r="C7" i="2" s="1" a="1"/>
  <c r="R109" i="2"/>
  <c r="H99" i="2"/>
  <c r="D41" i="2"/>
  <c r="D6" i="2"/>
  <c r="L4" i="2"/>
  <c r="D4" i="2"/>
  <c r="F10" i="17"/>
  <c r="J4" i="2"/>
  <c r="I99" i="2" s="1" a="1"/>
  <c r="F70" i="2"/>
  <c r="F73" i="2"/>
  <c r="K4" i="2" l="1" a="1"/>
  <c r="K79" i="2" a="1"/>
  <c r="K89" i="2" a="1"/>
  <c r="K47" i="2" a="1"/>
  <c r="K72" i="2" a="1"/>
  <c r="K78" i="2" a="1"/>
  <c r="K70" i="2" a="1"/>
  <c r="I4" i="2" a="1"/>
  <c r="I8" i="2" a="1"/>
  <c r="I11" i="2" a="1"/>
  <c r="I18" i="2" a="1"/>
  <c r="I112" i="2" a="1"/>
  <c r="I6" i="2" a="1"/>
  <c r="I39" i="2" a="1"/>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H13" i="9"/>
  <c r="H15" i="9"/>
  <c r="H17" i="9"/>
  <c r="H19" i="9"/>
  <c r="H21" i="9"/>
  <c r="H23" i="9"/>
  <c r="H25" i="9"/>
  <c r="H27" i="9"/>
  <c r="H29" i="9"/>
  <c r="H31" i="9"/>
  <c r="H33" i="9"/>
  <c r="H35" i="9"/>
  <c r="H37" i="9"/>
  <c r="H39" i="9"/>
  <c r="H41" i="9"/>
  <c r="H43" i="9"/>
  <c r="H45" i="9"/>
  <c r="H47" i="9"/>
  <c r="H49" i="9"/>
  <c r="H51" i="9"/>
  <c r="H53" i="9"/>
  <c r="H55" i="9"/>
  <c r="H57" i="9"/>
  <c r="H59" i="9"/>
  <c r="H61" i="9"/>
  <c r="H63" i="9"/>
  <c r="H65" i="9"/>
  <c r="H67" i="9"/>
  <c r="H69" i="9"/>
  <c r="H71" i="9"/>
  <c r="H73" i="9"/>
  <c r="H75" i="9"/>
  <c r="H77" i="9"/>
  <c r="H79" i="9"/>
  <c r="H81" i="9"/>
  <c r="H83" i="9"/>
  <c r="H85" i="9"/>
  <c r="H87" i="9"/>
  <c r="H89" i="9"/>
  <c r="H91" i="9"/>
  <c r="H93" i="9"/>
  <c r="H95"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157" i="9"/>
  <c r="H158" i="9"/>
  <c r="H159" i="9"/>
  <c r="H160" i="9"/>
  <c r="H161" i="9"/>
  <c r="H162" i="9"/>
  <c r="H163" i="9"/>
  <c r="H164" i="9"/>
  <c r="H165" i="9"/>
  <c r="H166" i="9"/>
  <c r="H167" i="9"/>
  <c r="H168" i="9"/>
  <c r="H169" i="9"/>
  <c r="H170" i="9"/>
  <c r="H171" i="9"/>
  <c r="H172" i="9"/>
  <c r="H173" i="9"/>
  <c r="H174" i="9"/>
  <c r="H175" i="9"/>
  <c r="H176" i="9"/>
  <c r="H177" i="9"/>
  <c r="H178" i="9"/>
  <c r="H179" i="9"/>
  <c r="H180" i="9"/>
  <c r="H181" i="9"/>
  <c r="H182" i="9"/>
  <c r="H183" i="9"/>
  <c r="H184" i="9"/>
  <c r="H185" i="9"/>
  <c r="H186" i="9"/>
  <c r="H187" i="9"/>
  <c r="H188" i="9"/>
  <c r="H189" i="9"/>
  <c r="H190" i="9"/>
  <c r="H191" i="9"/>
  <c r="H192" i="9"/>
  <c r="H193" i="9"/>
  <c r="H194" i="9"/>
  <c r="H195" i="9"/>
  <c r="H196" i="9"/>
  <c r="H197" i="9"/>
  <c r="H198" i="9"/>
  <c r="H199" i="9"/>
  <c r="H200" i="9"/>
  <c r="H201" i="9"/>
  <c r="H202" i="9"/>
  <c r="H203" i="9"/>
  <c r="H204" i="9"/>
  <c r="H205" i="9"/>
  <c r="H206" i="9"/>
  <c r="H207" i="9"/>
  <c r="H208" i="9"/>
  <c r="H209" i="9"/>
  <c r="H210" i="9"/>
  <c r="H211" i="9"/>
  <c r="H212" i="9"/>
  <c r="H213" i="9"/>
  <c r="H214" i="9"/>
  <c r="H215" i="9"/>
  <c r="H216" i="9"/>
  <c r="H217" i="9"/>
  <c r="H218" i="9"/>
  <c r="H219" i="9"/>
  <c r="H220" i="9"/>
  <c r="H221" i="9"/>
  <c r="H222" i="9"/>
  <c r="H223" i="9"/>
  <c r="H224" i="9"/>
  <c r="H14" i="9"/>
  <c r="H18" i="9"/>
  <c r="H22" i="9"/>
  <c r="H26" i="9"/>
  <c r="H30" i="9"/>
  <c r="H34" i="9"/>
  <c r="H38" i="9"/>
  <c r="H42" i="9"/>
  <c r="H46" i="9"/>
  <c r="H50" i="9"/>
  <c r="H54" i="9"/>
  <c r="H58" i="9"/>
  <c r="H62" i="9"/>
  <c r="H66" i="9"/>
  <c r="H70" i="9"/>
  <c r="H74" i="9"/>
  <c r="H78" i="9"/>
  <c r="H82" i="9"/>
  <c r="H86" i="9"/>
  <c r="H90" i="9"/>
  <c r="H94" i="9"/>
  <c r="G98" i="9"/>
  <c r="G100" i="9"/>
  <c r="G102" i="9"/>
  <c r="G104" i="9"/>
  <c r="G106" i="9"/>
  <c r="G108" i="9"/>
  <c r="G110" i="9"/>
  <c r="G112" i="9"/>
  <c r="G114" i="9"/>
  <c r="G116" i="9"/>
  <c r="G118" i="9"/>
  <c r="G120" i="9"/>
  <c r="G122" i="9"/>
  <c r="G124" i="9"/>
  <c r="G126" i="9"/>
  <c r="G128" i="9"/>
  <c r="G130" i="9"/>
  <c r="G132" i="9"/>
  <c r="G134" i="9"/>
  <c r="G136" i="9"/>
  <c r="G138" i="9"/>
  <c r="G140" i="9"/>
  <c r="G142" i="9"/>
  <c r="G144" i="9"/>
  <c r="G146" i="9"/>
  <c r="G148" i="9"/>
  <c r="G150" i="9"/>
  <c r="G152" i="9"/>
  <c r="G154" i="9"/>
  <c r="G156" i="9"/>
  <c r="G158" i="9"/>
  <c r="G160" i="9"/>
  <c r="G162" i="9"/>
  <c r="G164" i="9"/>
  <c r="G166" i="9"/>
  <c r="G168" i="9"/>
  <c r="G170" i="9"/>
  <c r="G172" i="9"/>
  <c r="G174" i="9"/>
  <c r="G176" i="9"/>
  <c r="G178" i="9"/>
  <c r="G180" i="9"/>
  <c r="G182" i="9"/>
  <c r="G184" i="9"/>
  <c r="G186" i="9"/>
  <c r="G188" i="9"/>
  <c r="G190" i="9"/>
  <c r="G192" i="9"/>
  <c r="G194" i="9"/>
  <c r="G196" i="9"/>
  <c r="G198" i="9"/>
  <c r="G200" i="9"/>
  <c r="G202" i="9"/>
  <c r="G204" i="9"/>
  <c r="G206" i="9"/>
  <c r="G208" i="9"/>
  <c r="G210" i="9"/>
  <c r="G212" i="9"/>
  <c r="G214" i="9"/>
  <c r="G216" i="9"/>
  <c r="G218" i="9"/>
  <c r="G220" i="9"/>
  <c r="G222" i="9"/>
  <c r="G224" i="9"/>
  <c r="H225" i="9"/>
  <c r="H226" i="9"/>
  <c r="H227" i="9"/>
  <c r="H228" i="9"/>
  <c r="H229" i="9"/>
  <c r="H230" i="9"/>
  <c r="H231" i="9"/>
  <c r="H232" i="9"/>
  <c r="H233" i="9"/>
  <c r="H234" i="9"/>
  <c r="H235" i="9"/>
  <c r="H236" i="9"/>
  <c r="H237" i="9"/>
  <c r="H238" i="9"/>
  <c r="H239" i="9"/>
  <c r="H240" i="9"/>
  <c r="H241" i="9"/>
  <c r="H242" i="9"/>
  <c r="H243" i="9"/>
  <c r="H244" i="9"/>
  <c r="H245" i="9"/>
  <c r="H246" i="9"/>
  <c r="H247" i="9"/>
  <c r="H248" i="9"/>
  <c r="H249" i="9"/>
  <c r="H250" i="9"/>
  <c r="H251" i="9"/>
  <c r="H252" i="9"/>
  <c r="H253" i="9"/>
  <c r="H254" i="9"/>
  <c r="H255" i="9"/>
  <c r="H256" i="9"/>
  <c r="H257" i="9"/>
  <c r="H258" i="9"/>
  <c r="H259" i="9"/>
  <c r="H260" i="9"/>
  <c r="H261" i="9"/>
  <c r="H262" i="9"/>
  <c r="H263" i="9"/>
  <c r="H264" i="9"/>
  <c r="H265" i="9"/>
  <c r="H266" i="9"/>
  <c r="H267" i="9"/>
  <c r="H268" i="9"/>
  <c r="H269" i="9"/>
  <c r="H270" i="9"/>
  <c r="H271" i="9"/>
  <c r="H272" i="9"/>
  <c r="H273" i="9"/>
  <c r="H274" i="9"/>
  <c r="H275" i="9"/>
  <c r="H276" i="9"/>
  <c r="H277" i="9"/>
  <c r="H278" i="9"/>
  <c r="H279" i="9"/>
  <c r="H280" i="9"/>
  <c r="H281" i="9"/>
  <c r="H282" i="9"/>
  <c r="H283" i="9"/>
  <c r="H284" i="9"/>
  <c r="H285" i="9"/>
  <c r="H286" i="9"/>
  <c r="H287" i="9"/>
  <c r="H288" i="9"/>
  <c r="H289" i="9"/>
  <c r="H290" i="9"/>
  <c r="H291" i="9"/>
  <c r="H292" i="9"/>
  <c r="H293" i="9"/>
  <c r="H294" i="9"/>
  <c r="H295" i="9"/>
  <c r="H296" i="9"/>
  <c r="H297" i="9"/>
  <c r="H298" i="9"/>
  <c r="H299" i="9"/>
  <c r="H300" i="9"/>
  <c r="H301" i="9"/>
  <c r="H302" i="9"/>
  <c r="H303" i="9"/>
  <c r="H304" i="9"/>
  <c r="H305" i="9"/>
  <c r="H306" i="9"/>
  <c r="H307" i="9"/>
  <c r="H308" i="9"/>
  <c r="H309" i="9"/>
  <c r="H310" i="9"/>
  <c r="H311" i="9"/>
  <c r="H312" i="9"/>
  <c r="H313" i="9"/>
  <c r="H314" i="9"/>
  <c r="H315" i="9"/>
  <c r="H316" i="9"/>
  <c r="H317" i="9"/>
  <c r="H318" i="9"/>
  <c r="H319" i="9"/>
  <c r="H320" i="9"/>
  <c r="H321" i="9"/>
  <c r="H322" i="9"/>
  <c r="H323" i="9"/>
  <c r="H324" i="9"/>
  <c r="H325" i="9"/>
  <c r="H326" i="9"/>
  <c r="H327" i="9"/>
  <c r="H328" i="9"/>
  <c r="H329" i="9"/>
  <c r="H330" i="9"/>
  <c r="H331" i="9"/>
  <c r="H332" i="9"/>
  <c r="H333" i="9"/>
  <c r="H334" i="9"/>
  <c r="H335" i="9"/>
  <c r="H336" i="9"/>
  <c r="H337" i="9"/>
  <c r="H338" i="9"/>
  <c r="H339" i="9"/>
  <c r="H340" i="9"/>
  <c r="H341" i="9"/>
  <c r="H342" i="9"/>
  <c r="H343" i="9"/>
  <c r="H344" i="9"/>
  <c r="H345" i="9"/>
  <c r="H346" i="9"/>
  <c r="H347" i="9"/>
  <c r="H348" i="9"/>
  <c r="H349" i="9"/>
  <c r="H350" i="9"/>
  <c r="H351" i="9"/>
  <c r="H352" i="9"/>
  <c r="H353" i="9"/>
  <c r="H354" i="9"/>
  <c r="H355" i="9"/>
  <c r="H356" i="9"/>
  <c r="H357" i="9"/>
  <c r="H358" i="9"/>
  <c r="H359" i="9"/>
  <c r="H360" i="9"/>
  <c r="H361" i="9"/>
  <c r="H362" i="9"/>
  <c r="H363" i="9"/>
  <c r="H364" i="9"/>
  <c r="H365" i="9"/>
  <c r="H366" i="9"/>
  <c r="H367" i="9"/>
  <c r="H368" i="9"/>
  <c r="H369" i="9"/>
  <c r="H370" i="9"/>
  <c r="H371" i="9"/>
  <c r="H372" i="9"/>
  <c r="H373" i="9"/>
  <c r="H374" i="9"/>
  <c r="H375" i="9"/>
  <c r="H376" i="9"/>
  <c r="H377" i="9"/>
  <c r="H378" i="9"/>
  <c r="H379" i="9"/>
  <c r="H380" i="9"/>
  <c r="H381" i="9"/>
  <c r="H382" i="9"/>
  <c r="H383" i="9"/>
  <c r="H384" i="9"/>
  <c r="H385" i="9"/>
  <c r="H386" i="9"/>
  <c r="H387" i="9"/>
  <c r="H388" i="9"/>
  <c r="H389" i="9"/>
  <c r="H390" i="9"/>
  <c r="H391" i="9"/>
  <c r="H392" i="9"/>
  <c r="H393" i="9"/>
  <c r="H394" i="9"/>
  <c r="H395" i="9"/>
  <c r="H396" i="9"/>
  <c r="H397" i="9"/>
  <c r="H398" i="9"/>
  <c r="H399" i="9"/>
  <c r="H400" i="9"/>
  <c r="H401" i="9"/>
  <c r="H402" i="9"/>
  <c r="H403" i="9"/>
  <c r="H404" i="9"/>
  <c r="H405" i="9"/>
  <c r="H406" i="9"/>
  <c r="H407" i="9"/>
  <c r="H408" i="9"/>
  <c r="H409" i="9"/>
  <c r="H410" i="9"/>
  <c r="H411" i="9"/>
  <c r="H412" i="9"/>
  <c r="H413" i="9"/>
  <c r="H414" i="9"/>
  <c r="H415" i="9"/>
  <c r="H416" i="9"/>
  <c r="H417" i="9"/>
  <c r="H418" i="9"/>
  <c r="H419" i="9"/>
  <c r="H420" i="9"/>
  <c r="H421" i="9"/>
  <c r="H422" i="9"/>
  <c r="H423" i="9"/>
  <c r="H424" i="9"/>
  <c r="H425" i="9"/>
  <c r="H426" i="9"/>
  <c r="H427" i="9"/>
  <c r="H428" i="9"/>
  <c r="H429" i="9"/>
  <c r="H430" i="9"/>
  <c r="H431" i="9"/>
  <c r="H432" i="9"/>
  <c r="H433" i="9"/>
  <c r="H434" i="9"/>
  <c r="H435" i="9"/>
  <c r="H436" i="9"/>
  <c r="H437" i="9"/>
  <c r="H438" i="9"/>
  <c r="H439" i="9"/>
  <c r="H440" i="9"/>
  <c r="H441" i="9"/>
  <c r="H442" i="9"/>
  <c r="H443" i="9"/>
  <c r="H444" i="9"/>
  <c r="H445" i="9"/>
  <c r="H446" i="9"/>
  <c r="H447" i="9"/>
  <c r="H448" i="9"/>
  <c r="H449" i="9"/>
  <c r="H450" i="9"/>
  <c r="H451" i="9"/>
  <c r="H452" i="9"/>
  <c r="H453" i="9"/>
  <c r="H454" i="9"/>
  <c r="H455" i="9"/>
  <c r="H456" i="9"/>
  <c r="H457" i="9"/>
  <c r="H458" i="9"/>
  <c r="H459" i="9"/>
  <c r="H460" i="9"/>
  <c r="H461" i="9"/>
  <c r="H462" i="9"/>
  <c r="H463" i="9"/>
  <c r="H464" i="9"/>
  <c r="H465" i="9"/>
  <c r="H466" i="9"/>
  <c r="H467" i="9"/>
  <c r="H468" i="9"/>
  <c r="H469" i="9"/>
  <c r="H470" i="9"/>
  <c r="H471" i="9"/>
  <c r="H472" i="9"/>
  <c r="H473" i="9"/>
  <c r="H474" i="9"/>
  <c r="H475" i="9"/>
  <c r="H476" i="9"/>
  <c r="H477" i="9"/>
  <c r="H478" i="9"/>
  <c r="H479" i="9"/>
  <c r="H480" i="9"/>
  <c r="H16" i="9"/>
  <c r="H24" i="9"/>
  <c r="H32" i="9"/>
  <c r="H40" i="9"/>
  <c r="H48" i="9"/>
  <c r="H56" i="9"/>
  <c r="H64" i="9"/>
  <c r="H72" i="9"/>
  <c r="H80" i="9"/>
  <c r="H88" i="9"/>
  <c r="H96" i="9"/>
  <c r="G101" i="9"/>
  <c r="G105" i="9"/>
  <c r="G109" i="9"/>
  <c r="G113" i="9"/>
  <c r="G117" i="9"/>
  <c r="G121" i="9"/>
  <c r="G125" i="9"/>
  <c r="G129" i="9"/>
  <c r="G133" i="9"/>
  <c r="G137" i="9"/>
  <c r="G141" i="9"/>
  <c r="G145" i="9"/>
  <c r="G149" i="9"/>
  <c r="G153" i="9"/>
  <c r="G157" i="9"/>
  <c r="G161" i="9"/>
  <c r="G165" i="9"/>
  <c r="G169" i="9"/>
  <c r="G173" i="9"/>
  <c r="G177" i="9"/>
  <c r="G181" i="9"/>
  <c r="G185" i="9"/>
  <c r="G189" i="9"/>
  <c r="G193" i="9"/>
  <c r="G197" i="9"/>
  <c r="G201" i="9"/>
  <c r="G205" i="9"/>
  <c r="G209" i="9"/>
  <c r="G213" i="9"/>
  <c r="G217" i="9"/>
  <c r="G221" i="9"/>
  <c r="G225" i="9"/>
  <c r="G227" i="9"/>
  <c r="G229" i="9"/>
  <c r="G231" i="9"/>
  <c r="G233" i="9"/>
  <c r="G235" i="9"/>
  <c r="G237" i="9"/>
  <c r="G239" i="9"/>
  <c r="G241" i="9"/>
  <c r="G243" i="9"/>
  <c r="G245" i="9"/>
  <c r="G247" i="9"/>
  <c r="G249" i="9"/>
  <c r="G251" i="9"/>
  <c r="G253" i="9"/>
  <c r="G255" i="9"/>
  <c r="G257" i="9"/>
  <c r="G259" i="9"/>
  <c r="G261" i="9"/>
  <c r="G263" i="9"/>
  <c r="G265" i="9"/>
  <c r="G267" i="9"/>
  <c r="G269" i="9"/>
  <c r="G271" i="9"/>
  <c r="G273" i="9"/>
  <c r="G275" i="9"/>
  <c r="G277" i="9"/>
  <c r="G279" i="9"/>
  <c r="G281" i="9"/>
  <c r="G283" i="9"/>
  <c r="G285" i="9"/>
  <c r="G287" i="9"/>
  <c r="G289" i="9"/>
  <c r="G291" i="9"/>
  <c r="G293" i="9"/>
  <c r="G295" i="9"/>
  <c r="G297" i="9"/>
  <c r="G299" i="9"/>
  <c r="G301" i="9"/>
  <c r="G303" i="9"/>
  <c r="G305" i="9"/>
  <c r="G307" i="9"/>
  <c r="G309" i="9"/>
  <c r="G311" i="9"/>
  <c r="G313" i="9"/>
  <c r="G315" i="9"/>
  <c r="G317" i="9"/>
  <c r="G319" i="9"/>
  <c r="G321" i="9"/>
  <c r="G323" i="9"/>
  <c r="G325" i="9"/>
  <c r="G327" i="9"/>
  <c r="G329" i="9"/>
  <c r="G331" i="9"/>
  <c r="G333" i="9"/>
  <c r="G335" i="9"/>
  <c r="G337" i="9"/>
  <c r="G339" i="9"/>
  <c r="G341" i="9"/>
  <c r="G343" i="9"/>
  <c r="G345" i="9"/>
  <c r="G347" i="9"/>
  <c r="G349" i="9"/>
  <c r="G351" i="9"/>
  <c r="G353" i="9"/>
  <c r="G355" i="9"/>
  <c r="G357" i="9"/>
  <c r="G359" i="9"/>
  <c r="G361" i="9"/>
  <c r="G363" i="9"/>
  <c r="G365" i="9"/>
  <c r="G367" i="9"/>
  <c r="G369" i="9"/>
  <c r="G371" i="9"/>
  <c r="G373" i="9"/>
  <c r="G375" i="9"/>
  <c r="G377" i="9"/>
  <c r="G379" i="9"/>
  <c r="G381" i="9"/>
  <c r="G383" i="9"/>
  <c r="G385" i="9"/>
  <c r="G387" i="9"/>
  <c r="G389" i="9"/>
  <c r="G391" i="9"/>
  <c r="G393" i="9"/>
  <c r="G395" i="9"/>
  <c r="G397" i="9"/>
  <c r="G399" i="9"/>
  <c r="G401" i="9"/>
  <c r="G403" i="9"/>
  <c r="G405" i="9"/>
  <c r="G407" i="9"/>
  <c r="G409" i="9"/>
  <c r="G411" i="9"/>
  <c r="G413" i="9"/>
  <c r="G415" i="9"/>
  <c r="G417" i="9"/>
  <c r="G419" i="9"/>
  <c r="G421" i="9"/>
  <c r="G423" i="9"/>
  <c r="G425" i="9"/>
  <c r="G427" i="9"/>
  <c r="G429" i="9"/>
  <c r="G431" i="9"/>
  <c r="G433" i="9"/>
  <c r="G435" i="9"/>
  <c r="G437" i="9"/>
  <c r="G439" i="9"/>
  <c r="G441" i="9"/>
  <c r="G443" i="9"/>
  <c r="G445" i="9"/>
  <c r="G447" i="9"/>
  <c r="G449" i="9"/>
  <c r="G451" i="9"/>
  <c r="G453" i="9"/>
  <c r="G455" i="9"/>
  <c r="G457" i="9"/>
  <c r="G459" i="9"/>
  <c r="G461" i="9"/>
  <c r="G463" i="9"/>
  <c r="G465" i="9"/>
  <c r="G467" i="9"/>
  <c r="G469" i="9"/>
  <c r="G471" i="9"/>
  <c r="G473" i="9"/>
  <c r="G475" i="9"/>
  <c r="G477" i="9"/>
  <c r="G479" i="9"/>
  <c r="G481" i="9"/>
  <c r="G482" i="9"/>
  <c r="G483" i="9"/>
  <c r="G484" i="9"/>
  <c r="G485" i="9"/>
  <c r="G486" i="9"/>
  <c r="G487" i="9"/>
  <c r="G488" i="9"/>
  <c r="G489" i="9"/>
  <c r="G490" i="9"/>
  <c r="G491" i="9"/>
  <c r="G492" i="9"/>
  <c r="G493" i="9"/>
  <c r="G494" i="9"/>
  <c r="G495" i="9"/>
  <c r="G496" i="9"/>
  <c r="G497" i="9"/>
  <c r="G498" i="9"/>
  <c r="G499" i="9"/>
  <c r="G500" i="9"/>
  <c r="G501" i="9"/>
  <c r="G502" i="9"/>
  <c r="G503" i="9"/>
  <c r="G504" i="9"/>
  <c r="G505" i="9"/>
  <c r="G506" i="9"/>
  <c r="G507" i="9"/>
  <c r="D13" i="9"/>
  <c r="D15" i="9"/>
  <c r="D17" i="9"/>
  <c r="D19" i="9"/>
  <c r="D21" i="9"/>
  <c r="D23" i="9"/>
  <c r="D25" i="9"/>
  <c r="D27" i="9"/>
  <c r="D29" i="9"/>
  <c r="D31" i="9"/>
  <c r="D33" i="9"/>
  <c r="D35" i="9"/>
  <c r="D37" i="9"/>
  <c r="D39" i="9"/>
  <c r="D41" i="9"/>
  <c r="D43" i="9"/>
  <c r="D45" i="9"/>
  <c r="D47" i="9"/>
  <c r="D49" i="9"/>
  <c r="D51" i="9"/>
  <c r="D53" i="9"/>
  <c r="D55" i="9"/>
  <c r="D57" i="9"/>
  <c r="D59" i="9"/>
  <c r="D61" i="9"/>
  <c r="D63" i="9"/>
  <c r="D65" i="9"/>
  <c r="D67" i="9"/>
  <c r="D69" i="9"/>
  <c r="D71" i="9"/>
  <c r="D73" i="9"/>
  <c r="D75" i="9"/>
  <c r="D77" i="9"/>
  <c r="D79" i="9"/>
  <c r="D81" i="9"/>
  <c r="D83" i="9"/>
  <c r="D85" i="9"/>
  <c r="D87" i="9"/>
  <c r="D89" i="9"/>
  <c r="D91" i="9"/>
  <c r="D93" i="9"/>
  <c r="D95" i="9"/>
  <c r="D97" i="9"/>
  <c r="D99" i="9"/>
  <c r="D101" i="9"/>
  <c r="D103" i="9"/>
  <c r="D105" i="9"/>
  <c r="D107" i="9"/>
  <c r="D109" i="9"/>
  <c r="D111" i="9"/>
  <c r="D113" i="9"/>
  <c r="D115" i="9"/>
  <c r="D117" i="9"/>
  <c r="D119" i="9"/>
  <c r="D121" i="9"/>
  <c r="D123" i="9"/>
  <c r="D125" i="9"/>
  <c r="D127" i="9"/>
  <c r="D129" i="9"/>
  <c r="D131" i="9"/>
  <c r="D133" i="9"/>
  <c r="D135" i="9"/>
  <c r="D137" i="9"/>
  <c r="D139" i="9"/>
  <c r="D141" i="9"/>
  <c r="D143" i="9"/>
  <c r="D145" i="9"/>
  <c r="D147" i="9"/>
  <c r="D149" i="9"/>
  <c r="D151" i="9"/>
  <c r="D153" i="9"/>
  <c r="D155" i="9"/>
  <c r="D157" i="9"/>
  <c r="D159" i="9"/>
  <c r="D161" i="9"/>
  <c r="D163" i="9"/>
  <c r="D165" i="9"/>
  <c r="D167" i="9"/>
  <c r="D169" i="9"/>
  <c r="D171" i="9"/>
  <c r="D173" i="9"/>
  <c r="D175" i="9"/>
  <c r="D177" i="9"/>
  <c r="D179" i="9"/>
  <c r="D181" i="9"/>
  <c r="D183" i="9"/>
  <c r="D185" i="9"/>
  <c r="D187" i="9"/>
  <c r="D189" i="9"/>
  <c r="D191" i="9"/>
  <c r="D193" i="9"/>
  <c r="D195" i="9"/>
  <c r="D197" i="9"/>
  <c r="D199" i="9"/>
  <c r="D201" i="9"/>
  <c r="D203" i="9"/>
  <c r="D205" i="9"/>
  <c r="D207" i="9"/>
  <c r="D209" i="9"/>
  <c r="D211" i="9"/>
  <c r="D213" i="9"/>
  <c r="D215" i="9"/>
  <c r="D217" i="9"/>
  <c r="D219" i="9"/>
  <c r="D221" i="9"/>
  <c r="D223" i="9"/>
  <c r="D225" i="9"/>
  <c r="D227" i="9"/>
  <c r="D229" i="9"/>
  <c r="D231" i="9"/>
  <c r="D233" i="9"/>
  <c r="D235" i="9"/>
  <c r="D237" i="9"/>
  <c r="D239" i="9"/>
  <c r="D241" i="9"/>
  <c r="D243" i="9"/>
  <c r="D245" i="9"/>
  <c r="D247" i="9"/>
  <c r="D249" i="9"/>
  <c r="D251" i="9"/>
  <c r="D253" i="9"/>
  <c r="D255" i="9"/>
  <c r="D257" i="9"/>
  <c r="D259" i="9"/>
  <c r="D261" i="9"/>
  <c r="D263" i="9"/>
  <c r="D265" i="9"/>
  <c r="D267" i="9"/>
  <c r="D269" i="9"/>
  <c r="D271" i="9"/>
  <c r="D273" i="9"/>
  <c r="D275" i="9"/>
  <c r="D277" i="9"/>
  <c r="D279" i="9"/>
  <c r="D281" i="9"/>
  <c r="D283" i="9"/>
  <c r="D285" i="9"/>
  <c r="D287" i="9"/>
  <c r="D289" i="9"/>
  <c r="D291" i="9"/>
  <c r="D293" i="9"/>
  <c r="D295" i="9"/>
  <c r="D297" i="9"/>
  <c r="D299" i="9"/>
  <c r="D301" i="9"/>
  <c r="D303" i="9"/>
  <c r="D305" i="9"/>
  <c r="D307" i="9"/>
  <c r="D309" i="9"/>
  <c r="D311" i="9"/>
  <c r="D313" i="9"/>
  <c r="D315" i="9"/>
  <c r="D317" i="9"/>
  <c r="D319" i="9"/>
  <c r="D321" i="9"/>
  <c r="D323" i="9"/>
  <c r="D325" i="9"/>
  <c r="D327" i="9"/>
  <c r="D329" i="9"/>
  <c r="D331" i="9"/>
  <c r="D333" i="9"/>
  <c r="D335" i="9"/>
  <c r="D337" i="9"/>
  <c r="D339" i="9"/>
  <c r="D341" i="9"/>
  <c r="D343" i="9"/>
  <c r="D345" i="9"/>
  <c r="D347" i="9"/>
  <c r="D349" i="9"/>
  <c r="D351" i="9"/>
  <c r="D353" i="9"/>
  <c r="D355" i="9"/>
  <c r="D357" i="9"/>
  <c r="D359" i="9"/>
  <c r="D361" i="9"/>
  <c r="D363" i="9"/>
  <c r="D365" i="9"/>
  <c r="D367" i="9"/>
  <c r="D369" i="9"/>
  <c r="D371" i="9"/>
  <c r="D373" i="9"/>
  <c r="D375" i="9"/>
  <c r="D377" i="9"/>
  <c r="D379" i="9"/>
  <c r="D381" i="9"/>
  <c r="D383" i="9"/>
  <c r="D385" i="9"/>
  <c r="D387" i="9"/>
  <c r="D389" i="9"/>
  <c r="D391" i="9"/>
  <c r="D393" i="9"/>
  <c r="D395" i="9"/>
  <c r="D397" i="9"/>
  <c r="D399" i="9"/>
  <c r="D401" i="9"/>
  <c r="D403" i="9"/>
  <c r="D405" i="9"/>
  <c r="D407" i="9"/>
  <c r="D409" i="9"/>
  <c r="D411" i="9"/>
  <c r="D413" i="9"/>
  <c r="D415" i="9"/>
  <c r="D417" i="9"/>
  <c r="D419" i="9"/>
  <c r="D421" i="9"/>
  <c r="D423" i="9"/>
  <c r="D425" i="9"/>
  <c r="D427" i="9"/>
  <c r="D429" i="9"/>
  <c r="D431" i="9"/>
  <c r="D433" i="9"/>
  <c r="D435" i="9"/>
  <c r="D437" i="9"/>
  <c r="D439" i="9"/>
  <c r="D441" i="9"/>
  <c r="D443" i="9"/>
  <c r="D445" i="9"/>
  <c r="D447" i="9"/>
  <c r="D449" i="9"/>
  <c r="D451" i="9"/>
  <c r="D453" i="9"/>
  <c r="D455" i="9"/>
  <c r="D457" i="9"/>
  <c r="D459" i="9"/>
  <c r="D461" i="9"/>
  <c r="D463" i="9"/>
  <c r="D465" i="9"/>
  <c r="D467" i="9"/>
  <c r="D469" i="9"/>
  <c r="D471" i="9"/>
  <c r="D473" i="9"/>
  <c r="D475" i="9"/>
  <c r="D477" i="9"/>
  <c r="D479" i="9"/>
  <c r="D481" i="9"/>
  <c r="D483" i="9"/>
  <c r="D485" i="9"/>
  <c r="D487" i="9"/>
  <c r="D489" i="9"/>
  <c r="D491" i="9"/>
  <c r="D493" i="9"/>
  <c r="D495" i="9"/>
  <c r="D497" i="9"/>
  <c r="D499" i="9"/>
  <c r="D501" i="9"/>
  <c r="D503" i="9"/>
  <c r="D505" i="9"/>
  <c r="D507" i="9"/>
  <c r="H20" i="9"/>
  <c r="H28" i="9"/>
  <c r="H36" i="9"/>
  <c r="H44" i="9"/>
  <c r="H52" i="9"/>
  <c r="H60" i="9"/>
  <c r="H68" i="9"/>
  <c r="H76" i="9"/>
  <c r="H84" i="9"/>
  <c r="H92" i="9"/>
  <c r="G99" i="9"/>
  <c r="G103" i="9"/>
  <c r="G107" i="9"/>
  <c r="G111" i="9"/>
  <c r="G115" i="9"/>
  <c r="G119" i="9"/>
  <c r="G123" i="9"/>
  <c r="G127" i="9"/>
  <c r="G131" i="9"/>
  <c r="G135" i="9"/>
  <c r="G139" i="9"/>
  <c r="G143" i="9"/>
  <c r="G147" i="9"/>
  <c r="G151" i="9"/>
  <c r="G155" i="9"/>
  <c r="G159" i="9"/>
  <c r="G163" i="9"/>
  <c r="G167" i="9"/>
  <c r="G171" i="9"/>
  <c r="G175" i="9"/>
  <c r="G179" i="9"/>
  <c r="G183" i="9"/>
  <c r="G187" i="9"/>
  <c r="G191" i="9"/>
  <c r="G195" i="9"/>
  <c r="G199" i="9"/>
  <c r="G203" i="9"/>
  <c r="G207" i="9"/>
  <c r="G211" i="9"/>
  <c r="G215" i="9"/>
  <c r="G219" i="9"/>
  <c r="G223" i="9"/>
  <c r="G226" i="9"/>
  <c r="G228" i="9"/>
  <c r="G230" i="9"/>
  <c r="G232" i="9"/>
  <c r="G234" i="9"/>
  <c r="G236" i="9"/>
  <c r="G238" i="9"/>
  <c r="G240" i="9"/>
  <c r="G242" i="9"/>
  <c r="G244" i="9"/>
  <c r="G246" i="9"/>
  <c r="G248" i="9"/>
  <c r="G250" i="9"/>
  <c r="G252" i="9"/>
  <c r="G254" i="9"/>
  <c r="G256" i="9"/>
  <c r="G258" i="9"/>
  <c r="G260" i="9"/>
  <c r="G262" i="9"/>
  <c r="G264" i="9"/>
  <c r="G266" i="9"/>
  <c r="G268" i="9"/>
  <c r="G270" i="9"/>
  <c r="G272" i="9"/>
  <c r="G274" i="9"/>
  <c r="G276" i="9"/>
  <c r="G278" i="9"/>
  <c r="G280" i="9"/>
  <c r="G282" i="9"/>
  <c r="G284" i="9"/>
  <c r="G286" i="9"/>
  <c r="G288" i="9"/>
  <c r="G290" i="9"/>
  <c r="G292" i="9"/>
  <c r="G294" i="9"/>
  <c r="G296" i="9"/>
  <c r="G298" i="9"/>
  <c r="G300" i="9"/>
  <c r="G302" i="9"/>
  <c r="G304" i="9"/>
  <c r="G306" i="9"/>
  <c r="G308" i="9"/>
  <c r="G310" i="9"/>
  <c r="G312" i="9"/>
  <c r="G314" i="9"/>
  <c r="G316" i="9"/>
  <c r="G318" i="9"/>
  <c r="G320" i="9"/>
  <c r="G322" i="9"/>
  <c r="G324" i="9"/>
  <c r="G326" i="9"/>
  <c r="G328" i="9"/>
  <c r="G330" i="9"/>
  <c r="G332" i="9"/>
  <c r="G334" i="9"/>
  <c r="G336" i="9"/>
  <c r="G338" i="9"/>
  <c r="G340" i="9"/>
  <c r="G342" i="9"/>
  <c r="G344" i="9"/>
  <c r="G346" i="9"/>
  <c r="G348" i="9"/>
  <c r="G350" i="9"/>
  <c r="G352" i="9"/>
  <c r="G354" i="9"/>
  <c r="G356" i="9"/>
  <c r="G358" i="9"/>
  <c r="G360" i="9"/>
  <c r="G362" i="9"/>
  <c r="G364" i="9"/>
  <c r="G366" i="9"/>
  <c r="G368" i="9"/>
  <c r="G370" i="9"/>
  <c r="G372" i="9"/>
  <c r="G374" i="9"/>
  <c r="G376" i="9"/>
  <c r="G378" i="9"/>
  <c r="G380" i="9"/>
  <c r="G382" i="9"/>
  <c r="G384" i="9"/>
  <c r="G386" i="9"/>
  <c r="G388" i="9"/>
  <c r="G390" i="9"/>
  <c r="G392" i="9"/>
  <c r="G394" i="9"/>
  <c r="G396" i="9"/>
  <c r="G398" i="9"/>
  <c r="G400" i="9"/>
  <c r="G402" i="9"/>
  <c r="G404" i="9"/>
  <c r="G406" i="9"/>
  <c r="G408" i="9"/>
  <c r="G410" i="9"/>
  <c r="G412" i="9"/>
  <c r="G414" i="9"/>
  <c r="G416" i="9"/>
  <c r="G418" i="9"/>
  <c r="G420" i="9"/>
  <c r="G422" i="9"/>
  <c r="G424" i="9"/>
  <c r="G426" i="9"/>
  <c r="G428" i="9"/>
  <c r="G430" i="9"/>
  <c r="G432" i="9"/>
  <c r="G434" i="9"/>
  <c r="G436" i="9"/>
  <c r="G438" i="9"/>
  <c r="G440" i="9"/>
  <c r="G442" i="9"/>
  <c r="G444" i="9"/>
  <c r="G446" i="9"/>
  <c r="G448" i="9"/>
  <c r="G450" i="9"/>
  <c r="G452" i="9"/>
  <c r="G454" i="9"/>
  <c r="G456" i="9"/>
  <c r="G458" i="9"/>
  <c r="G460" i="9"/>
  <c r="G462" i="9"/>
  <c r="G464" i="9"/>
  <c r="G466" i="9"/>
  <c r="G468" i="9"/>
  <c r="G470" i="9"/>
  <c r="G472" i="9"/>
  <c r="G474" i="9"/>
  <c r="G476" i="9"/>
  <c r="G478" i="9"/>
  <c r="G480" i="9"/>
  <c r="H481" i="9"/>
  <c r="H482" i="9"/>
  <c r="H483" i="9"/>
  <c r="H484" i="9"/>
  <c r="H485" i="9"/>
  <c r="H486" i="9"/>
  <c r="H487" i="9"/>
  <c r="H488" i="9"/>
  <c r="H489" i="9"/>
  <c r="H490" i="9"/>
  <c r="H491" i="9"/>
  <c r="H492" i="9"/>
  <c r="H493" i="9"/>
  <c r="H494" i="9"/>
  <c r="H495" i="9"/>
  <c r="H496" i="9"/>
  <c r="H497" i="9"/>
  <c r="H498" i="9"/>
  <c r="H499" i="9"/>
  <c r="H500" i="9"/>
  <c r="H501" i="9"/>
  <c r="H502" i="9"/>
  <c r="H503" i="9"/>
  <c r="H504" i="9"/>
  <c r="H505" i="9"/>
  <c r="H506" i="9"/>
  <c r="H507" i="9"/>
  <c r="D14" i="9"/>
  <c r="D16" i="9"/>
  <c r="D18" i="9"/>
  <c r="D20" i="9"/>
  <c r="D22" i="9"/>
  <c r="D24" i="9"/>
  <c r="D26" i="9"/>
  <c r="D28" i="9"/>
  <c r="D30" i="9"/>
  <c r="D32" i="9"/>
  <c r="D34" i="9"/>
  <c r="D36" i="9"/>
  <c r="D38" i="9"/>
  <c r="D40" i="9"/>
  <c r="D42" i="9"/>
  <c r="D44" i="9"/>
  <c r="D46" i="9"/>
  <c r="D48" i="9"/>
  <c r="D50" i="9"/>
  <c r="D52" i="9"/>
  <c r="D54" i="9"/>
  <c r="D56" i="9"/>
  <c r="D58" i="9"/>
  <c r="D60" i="9"/>
  <c r="D62" i="9"/>
  <c r="D64" i="9"/>
  <c r="D66" i="9"/>
  <c r="D68" i="9"/>
  <c r="D70" i="9"/>
  <c r="D72" i="9"/>
  <c r="D74" i="9"/>
  <c r="D76" i="9"/>
  <c r="D78" i="9"/>
  <c r="D80" i="9"/>
  <c r="D82" i="9"/>
  <c r="D84" i="9"/>
  <c r="D86" i="9"/>
  <c r="D88" i="9"/>
  <c r="D90" i="9"/>
  <c r="D92" i="9"/>
  <c r="D94" i="9"/>
  <c r="D98" i="9"/>
  <c r="D102" i="9"/>
  <c r="D106" i="9"/>
  <c r="D110" i="9"/>
  <c r="D114" i="9"/>
  <c r="D118" i="9"/>
  <c r="D122" i="9"/>
  <c r="D126" i="9"/>
  <c r="D130" i="9"/>
  <c r="D134" i="9"/>
  <c r="D138" i="9"/>
  <c r="D142" i="9"/>
  <c r="D146" i="9"/>
  <c r="D150" i="9"/>
  <c r="D154" i="9"/>
  <c r="D158" i="9"/>
  <c r="D162" i="9"/>
  <c r="D166" i="9"/>
  <c r="D170" i="9"/>
  <c r="D174" i="9"/>
  <c r="D178" i="9"/>
  <c r="D182" i="9"/>
  <c r="D186" i="9"/>
  <c r="D190" i="9"/>
  <c r="D194" i="9"/>
  <c r="D198" i="9"/>
  <c r="D202" i="9"/>
  <c r="D206" i="9"/>
  <c r="D210" i="9"/>
  <c r="D214" i="9"/>
  <c r="D218" i="9"/>
  <c r="D222" i="9"/>
  <c r="D226" i="9"/>
  <c r="D230" i="9"/>
  <c r="D234" i="9"/>
  <c r="D238" i="9"/>
  <c r="D242" i="9"/>
  <c r="D246" i="9"/>
  <c r="D250" i="9"/>
  <c r="D254" i="9"/>
  <c r="D258" i="9"/>
  <c r="D262" i="9"/>
  <c r="D266" i="9"/>
  <c r="D270" i="9"/>
  <c r="D274" i="9"/>
  <c r="D278" i="9"/>
  <c r="D282" i="9"/>
  <c r="D286" i="9"/>
  <c r="D290" i="9"/>
  <c r="D294" i="9"/>
  <c r="D298" i="9"/>
  <c r="D302" i="9"/>
  <c r="D306" i="9"/>
  <c r="D310" i="9"/>
  <c r="D314" i="9"/>
  <c r="D318" i="9"/>
  <c r="D322" i="9"/>
  <c r="D326" i="9"/>
  <c r="D330" i="9"/>
  <c r="D334" i="9"/>
  <c r="D338" i="9"/>
  <c r="D342" i="9"/>
  <c r="D346" i="9"/>
  <c r="D350" i="9"/>
  <c r="D354" i="9"/>
  <c r="D358" i="9"/>
  <c r="D362" i="9"/>
  <c r="D366" i="9"/>
  <c r="D370" i="9"/>
  <c r="D374" i="9"/>
  <c r="D378" i="9"/>
  <c r="D382" i="9"/>
  <c r="D386" i="9"/>
  <c r="D390" i="9"/>
  <c r="D394" i="9"/>
  <c r="D398" i="9"/>
  <c r="D402" i="9"/>
  <c r="D406" i="9"/>
  <c r="D410" i="9"/>
  <c r="D414" i="9"/>
  <c r="D418" i="9"/>
  <c r="D422" i="9"/>
  <c r="D426" i="9"/>
  <c r="D430" i="9"/>
  <c r="D434" i="9"/>
  <c r="D438" i="9"/>
  <c r="D442" i="9"/>
  <c r="D446" i="9"/>
  <c r="D450" i="9"/>
  <c r="D454" i="9"/>
  <c r="D458" i="9"/>
  <c r="D462" i="9"/>
  <c r="D466" i="9"/>
  <c r="D470" i="9"/>
  <c r="D474" i="9"/>
  <c r="D478" i="9"/>
  <c r="D482" i="9"/>
  <c r="D486" i="9"/>
  <c r="D490" i="9"/>
  <c r="D494" i="9"/>
  <c r="D498" i="9"/>
  <c r="D502" i="9"/>
  <c r="D506" i="9"/>
  <c r="D96" i="9"/>
  <c r="D100" i="9"/>
  <c r="D104" i="9"/>
  <c r="D108" i="9"/>
  <c r="D112" i="9"/>
  <c r="D116" i="9"/>
  <c r="D120" i="9"/>
  <c r="D124" i="9"/>
  <c r="D128" i="9"/>
  <c r="D132" i="9"/>
  <c r="D136" i="9"/>
  <c r="D140" i="9"/>
  <c r="D144" i="9"/>
  <c r="D148" i="9"/>
  <c r="D152" i="9"/>
  <c r="D156" i="9"/>
  <c r="D160" i="9"/>
  <c r="D164" i="9"/>
  <c r="D168" i="9"/>
  <c r="D172" i="9"/>
  <c r="D176" i="9"/>
  <c r="D180" i="9"/>
  <c r="D184" i="9"/>
  <c r="D188" i="9"/>
  <c r="D192" i="9"/>
  <c r="D196" i="9"/>
  <c r="D200" i="9"/>
  <c r="D204" i="9"/>
  <c r="D208" i="9"/>
  <c r="D212" i="9"/>
  <c r="D216" i="9"/>
  <c r="D220" i="9"/>
  <c r="D224" i="9"/>
  <c r="D228" i="9"/>
  <c r="D232" i="9"/>
  <c r="D236" i="9"/>
  <c r="D240" i="9"/>
  <c r="D244" i="9"/>
  <c r="D248" i="9"/>
  <c r="D252" i="9"/>
  <c r="D256" i="9"/>
  <c r="D260" i="9"/>
  <c r="D264" i="9"/>
  <c r="D268" i="9"/>
  <c r="D272" i="9"/>
  <c r="D276" i="9"/>
  <c r="D280" i="9"/>
  <c r="D284" i="9"/>
  <c r="D288" i="9"/>
  <c r="D292" i="9"/>
  <c r="D296" i="9"/>
  <c r="D300" i="9"/>
  <c r="D304" i="9"/>
  <c r="D308" i="9"/>
  <c r="D312" i="9"/>
  <c r="D316" i="9"/>
  <c r="D320" i="9"/>
  <c r="D324" i="9"/>
  <c r="D328" i="9"/>
  <c r="D332" i="9"/>
  <c r="D336" i="9"/>
  <c r="D340" i="9"/>
  <c r="D344" i="9"/>
  <c r="D348" i="9"/>
  <c r="D352" i="9"/>
  <c r="D356" i="9"/>
  <c r="D360" i="9"/>
  <c r="D364" i="9"/>
  <c r="D368" i="9"/>
  <c r="D372" i="9"/>
  <c r="D376" i="9"/>
  <c r="D380" i="9"/>
  <c r="D384" i="9"/>
  <c r="D388" i="9"/>
  <c r="D392" i="9"/>
  <c r="D396" i="9"/>
  <c r="D400" i="9"/>
  <c r="D404" i="9"/>
  <c r="D408" i="9"/>
  <c r="D412" i="9"/>
  <c r="D416" i="9"/>
  <c r="D420" i="9"/>
  <c r="D424" i="9"/>
  <c r="D428" i="9"/>
  <c r="D432" i="9"/>
  <c r="D436" i="9"/>
  <c r="D440" i="9"/>
  <c r="D444" i="9"/>
  <c r="D448" i="9"/>
  <c r="D452" i="9"/>
  <c r="D456" i="9"/>
  <c r="D460" i="9"/>
  <c r="D464" i="9"/>
  <c r="D468" i="9"/>
  <c r="D472" i="9"/>
  <c r="D476" i="9"/>
  <c r="D480" i="9"/>
  <c r="D484" i="9"/>
  <c r="D488" i="9"/>
  <c r="D492" i="9"/>
  <c r="D496" i="9"/>
  <c r="D500" i="9"/>
  <c r="D504" i="9"/>
  <c r="G9" i="9"/>
  <c r="G11" i="9"/>
  <c r="H9" i="9"/>
  <c r="H11" i="9"/>
  <c r="H8" i="9"/>
  <c r="D11" i="9"/>
  <c r="D12" i="9"/>
  <c r="G8" i="9"/>
  <c r="G10" i="9"/>
  <c r="G12" i="9"/>
  <c r="H10" i="9"/>
  <c r="H12" i="9"/>
  <c r="D9" i="9"/>
  <c r="D10" i="9"/>
  <c r="D8" i="9"/>
  <c r="F40" i="17"/>
  <c r="H109" i="2"/>
  <c r="R165" i="2"/>
  <c r="A12" i="9"/>
  <c r="C12" i="9"/>
  <c r="B13" i="9"/>
  <c r="A14" i="9"/>
  <c r="C14" i="9"/>
  <c r="B15" i="9"/>
  <c r="A16" i="9"/>
  <c r="I16" i="9" s="1"/>
  <c r="C16" i="9"/>
  <c r="B17" i="9"/>
  <c r="A18" i="9"/>
  <c r="I18" i="9" s="1"/>
  <c r="C18" i="9"/>
  <c r="B19" i="9"/>
  <c r="A20" i="9"/>
  <c r="I20" i="9" s="1"/>
  <c r="C20" i="9"/>
  <c r="B21" i="9"/>
  <c r="A22" i="9"/>
  <c r="I22" i="9" s="1"/>
  <c r="C22" i="9"/>
  <c r="B23" i="9"/>
  <c r="A24" i="9"/>
  <c r="I24" i="9" s="1"/>
  <c r="C24" i="9"/>
  <c r="B25" i="9"/>
  <c r="A26" i="9"/>
  <c r="I26" i="9" s="1"/>
  <c r="C26" i="9"/>
  <c r="B27" i="9"/>
  <c r="A28" i="9"/>
  <c r="I28" i="9" s="1"/>
  <c r="C28" i="9"/>
  <c r="B29" i="9"/>
  <c r="A30" i="9"/>
  <c r="I30" i="9" s="1"/>
  <c r="C30" i="9"/>
  <c r="B31" i="9"/>
  <c r="A32" i="9"/>
  <c r="I32" i="9" s="1"/>
  <c r="C32" i="9"/>
  <c r="B33" i="9"/>
  <c r="A34" i="9"/>
  <c r="I34" i="9" s="1"/>
  <c r="C34" i="9"/>
  <c r="B35" i="9"/>
  <c r="A36" i="9"/>
  <c r="I36" i="9" s="1"/>
  <c r="C36" i="9"/>
  <c r="B37" i="9"/>
  <c r="A38" i="9"/>
  <c r="I38" i="9" s="1"/>
  <c r="C38" i="9"/>
  <c r="B39" i="9"/>
  <c r="A40" i="9"/>
  <c r="I40" i="9" s="1"/>
  <c r="C40" i="9"/>
  <c r="B41" i="9"/>
  <c r="A42" i="9"/>
  <c r="I42" i="9" s="1"/>
  <c r="C42" i="9"/>
  <c r="B43" i="9"/>
  <c r="A44" i="9"/>
  <c r="I44" i="9" s="1"/>
  <c r="C44" i="9"/>
  <c r="B45" i="9"/>
  <c r="A46" i="9"/>
  <c r="I46" i="9" s="1"/>
  <c r="C46" i="9"/>
  <c r="B47" i="9"/>
  <c r="A48" i="9"/>
  <c r="I48" i="9" s="1"/>
  <c r="C48" i="9"/>
  <c r="B49" i="9"/>
  <c r="A50" i="9"/>
  <c r="I50" i="9" s="1"/>
  <c r="C50" i="9"/>
  <c r="B51" i="9"/>
  <c r="A52" i="9"/>
  <c r="I52" i="9" s="1"/>
  <c r="C52" i="9"/>
  <c r="B53" i="9"/>
  <c r="A54" i="9"/>
  <c r="I54" i="9" s="1"/>
  <c r="C54" i="9"/>
  <c r="B55" i="9"/>
  <c r="A56" i="9"/>
  <c r="I56" i="9" s="1"/>
  <c r="C56" i="9"/>
  <c r="B57" i="9"/>
  <c r="A58" i="9"/>
  <c r="I58" i="9" s="1"/>
  <c r="C58" i="9"/>
  <c r="B59" i="9"/>
  <c r="A60" i="9"/>
  <c r="I60" i="9" s="1"/>
  <c r="C60" i="9"/>
  <c r="B61" i="9"/>
  <c r="A62" i="9"/>
  <c r="I62" i="9" s="1"/>
  <c r="C62" i="9"/>
  <c r="B63" i="9"/>
  <c r="A64" i="9"/>
  <c r="I64" i="9" s="1"/>
  <c r="C64" i="9"/>
  <c r="B65" i="9"/>
  <c r="A66" i="9"/>
  <c r="I66" i="9" s="1"/>
  <c r="C66" i="9"/>
  <c r="B67" i="9"/>
  <c r="A68" i="9"/>
  <c r="I68" i="9" s="1"/>
  <c r="C68" i="9"/>
  <c r="B69" i="9"/>
  <c r="A70" i="9"/>
  <c r="I70" i="9" s="1"/>
  <c r="C70" i="9"/>
  <c r="B71" i="9"/>
  <c r="A72" i="9"/>
  <c r="I72" i="9" s="1"/>
  <c r="C72" i="9"/>
  <c r="B73" i="9"/>
  <c r="A74" i="9"/>
  <c r="I74" i="9" s="1"/>
  <c r="C74" i="9"/>
  <c r="B75" i="9"/>
  <c r="A76" i="9"/>
  <c r="I76" i="9" s="1"/>
  <c r="C76" i="9"/>
  <c r="B77" i="9"/>
  <c r="A78" i="9"/>
  <c r="I78" i="9" s="1"/>
  <c r="C78" i="9"/>
  <c r="B79" i="9"/>
  <c r="A80" i="9"/>
  <c r="I80" i="9" s="1"/>
  <c r="C80" i="9"/>
  <c r="B81" i="9"/>
  <c r="A82" i="9"/>
  <c r="I82" i="9" s="1"/>
  <c r="C82" i="9"/>
  <c r="B83" i="9"/>
  <c r="A84" i="9"/>
  <c r="I84" i="9" s="1"/>
  <c r="C84" i="9"/>
  <c r="B85" i="9"/>
  <c r="A86" i="9"/>
  <c r="I86" i="9" s="1"/>
  <c r="C86" i="9"/>
  <c r="B87" i="9"/>
  <c r="A88" i="9"/>
  <c r="I88" i="9" s="1"/>
  <c r="C88" i="9"/>
  <c r="B89" i="9"/>
  <c r="A90" i="9"/>
  <c r="I90" i="9" s="1"/>
  <c r="C90" i="9"/>
  <c r="B91" i="9"/>
  <c r="A92" i="9"/>
  <c r="I92" i="9" s="1"/>
  <c r="C92" i="9"/>
  <c r="B93" i="9"/>
  <c r="A94" i="9"/>
  <c r="I94" i="9" s="1"/>
  <c r="C94" i="9"/>
  <c r="B95" i="9"/>
  <c r="A96" i="9"/>
  <c r="I96" i="9" s="1"/>
  <c r="C96" i="9"/>
  <c r="B97" i="9"/>
  <c r="A98" i="9"/>
  <c r="I98" i="9" s="1"/>
  <c r="C98" i="9"/>
  <c r="B99" i="9"/>
  <c r="A100" i="9"/>
  <c r="I100" i="9" s="1"/>
  <c r="C100" i="9"/>
  <c r="B101" i="9"/>
  <c r="A102" i="9"/>
  <c r="I102" i="9" s="1"/>
  <c r="C102" i="9"/>
  <c r="B103" i="9"/>
  <c r="A104" i="9"/>
  <c r="I104" i="9" s="1"/>
  <c r="C104" i="9"/>
  <c r="B105" i="9"/>
  <c r="A106" i="9"/>
  <c r="I106" i="9" s="1"/>
  <c r="C106" i="9"/>
  <c r="B107" i="9"/>
  <c r="A108" i="9"/>
  <c r="I108" i="9" s="1"/>
  <c r="C108" i="9"/>
  <c r="B109" i="9"/>
  <c r="A110" i="9"/>
  <c r="I110" i="9" s="1"/>
  <c r="C110" i="9"/>
  <c r="B111" i="9"/>
  <c r="A112" i="9"/>
  <c r="I112" i="9" s="1"/>
  <c r="C112" i="9"/>
  <c r="B113" i="9"/>
  <c r="A114" i="9"/>
  <c r="I114" i="9" s="1"/>
  <c r="C114" i="9"/>
  <c r="B115" i="9"/>
  <c r="A116" i="9"/>
  <c r="I116" i="9" s="1"/>
  <c r="C116" i="9"/>
  <c r="B117" i="9"/>
  <c r="A118" i="9"/>
  <c r="I118" i="9" s="1"/>
  <c r="C118" i="9"/>
  <c r="B119" i="9"/>
  <c r="A120" i="9"/>
  <c r="I120" i="9" s="1"/>
  <c r="C120" i="9"/>
  <c r="B121" i="9"/>
  <c r="A122" i="9"/>
  <c r="I122" i="9" s="1"/>
  <c r="C122" i="9"/>
  <c r="B123" i="9"/>
  <c r="A124" i="9"/>
  <c r="I124" i="9" s="1"/>
  <c r="C124" i="9"/>
  <c r="B125" i="9"/>
  <c r="A126" i="9"/>
  <c r="I126" i="9" s="1"/>
  <c r="C126" i="9"/>
  <c r="B127" i="9"/>
  <c r="A128" i="9"/>
  <c r="I128" i="9" s="1"/>
  <c r="C128" i="9"/>
  <c r="B129" i="9"/>
  <c r="A130" i="9"/>
  <c r="I130" i="9" s="1"/>
  <c r="C130" i="9"/>
  <c r="B131" i="9"/>
  <c r="A132" i="9"/>
  <c r="I132" i="9" s="1"/>
  <c r="C132" i="9"/>
  <c r="B133" i="9"/>
  <c r="A134" i="9"/>
  <c r="I134" i="9" s="1"/>
  <c r="C134" i="9"/>
  <c r="B135" i="9"/>
  <c r="A136" i="9"/>
  <c r="I136" i="9" s="1"/>
  <c r="C136" i="9"/>
  <c r="B137" i="9"/>
  <c r="A138" i="9"/>
  <c r="I138" i="9" s="1"/>
  <c r="C138" i="9"/>
  <c r="B139" i="9"/>
  <c r="A140" i="9"/>
  <c r="I140" i="9" s="1"/>
  <c r="C140" i="9"/>
  <c r="B141" i="9"/>
  <c r="A142" i="9"/>
  <c r="I142" i="9" s="1"/>
  <c r="C142" i="9"/>
  <c r="B143" i="9"/>
  <c r="A144" i="9"/>
  <c r="I144" i="9" s="1"/>
  <c r="C144" i="9"/>
  <c r="B145" i="9"/>
  <c r="A146" i="9"/>
  <c r="I146" i="9" s="1"/>
  <c r="C146" i="9"/>
  <c r="B147" i="9"/>
  <c r="A148" i="9"/>
  <c r="I148" i="9" s="1"/>
  <c r="C148" i="9"/>
  <c r="B149" i="9"/>
  <c r="A150" i="9"/>
  <c r="I150" i="9" s="1"/>
  <c r="C150" i="9"/>
  <c r="B151" i="9"/>
  <c r="A152" i="9"/>
  <c r="I152" i="9" s="1"/>
  <c r="C152" i="9"/>
  <c r="B153" i="9"/>
  <c r="A154" i="9"/>
  <c r="I154" i="9" s="1"/>
  <c r="C154" i="9"/>
  <c r="B155" i="9"/>
  <c r="A156" i="9"/>
  <c r="I156" i="9" s="1"/>
  <c r="C156" i="9"/>
  <c r="B157" i="9"/>
  <c r="A158" i="9"/>
  <c r="I158" i="9" s="1"/>
  <c r="C158" i="9"/>
  <c r="B159" i="9"/>
  <c r="A160" i="9"/>
  <c r="I160" i="9" s="1"/>
  <c r="C160" i="9"/>
  <c r="B161" i="9"/>
  <c r="A162" i="9"/>
  <c r="I162" i="9" s="1"/>
  <c r="C162" i="9"/>
  <c r="B163" i="9"/>
  <c r="A164" i="9"/>
  <c r="I164" i="9" s="1"/>
  <c r="C164" i="9"/>
  <c r="B165" i="9"/>
  <c r="A166" i="9"/>
  <c r="I166" i="9" s="1"/>
  <c r="C166" i="9"/>
  <c r="B167" i="9"/>
  <c r="A168" i="9"/>
  <c r="I168" i="9" s="1"/>
  <c r="C168" i="9"/>
  <c r="B169" i="9"/>
  <c r="A170" i="9"/>
  <c r="I170" i="9" s="1"/>
  <c r="C170" i="9"/>
  <c r="B171" i="9"/>
  <c r="A172" i="9"/>
  <c r="I172" i="9" s="1"/>
  <c r="C172" i="9"/>
  <c r="B173" i="9"/>
  <c r="A174" i="9"/>
  <c r="I174" i="9" s="1"/>
  <c r="C174" i="9"/>
  <c r="B175" i="9"/>
  <c r="A176" i="9"/>
  <c r="I176" i="9" s="1"/>
  <c r="C176" i="9"/>
  <c r="B177" i="9"/>
  <c r="A178" i="9"/>
  <c r="I178" i="9" s="1"/>
  <c r="C178" i="9"/>
  <c r="B179" i="9"/>
  <c r="A180" i="9"/>
  <c r="I180" i="9" s="1"/>
  <c r="C180" i="9"/>
  <c r="B181" i="9"/>
  <c r="A182" i="9"/>
  <c r="I182" i="9" s="1"/>
  <c r="C182" i="9"/>
  <c r="B183" i="9"/>
  <c r="A184" i="9"/>
  <c r="I184" i="9" s="1"/>
  <c r="C184" i="9"/>
  <c r="B185" i="9"/>
  <c r="A186" i="9"/>
  <c r="I186" i="9" s="1"/>
  <c r="C186" i="9"/>
  <c r="B187" i="9"/>
  <c r="A188" i="9"/>
  <c r="I188" i="9" s="1"/>
  <c r="C188" i="9"/>
  <c r="B189" i="9"/>
  <c r="A190" i="9"/>
  <c r="I190" i="9" s="1"/>
  <c r="C190" i="9"/>
  <c r="B191" i="9"/>
  <c r="A192" i="9"/>
  <c r="I192" i="9" s="1"/>
  <c r="C192" i="9"/>
  <c r="B193" i="9"/>
  <c r="A194" i="9"/>
  <c r="I194" i="9" s="1"/>
  <c r="C194" i="9"/>
  <c r="B195" i="9"/>
  <c r="A196" i="9"/>
  <c r="I196" i="9" s="1"/>
  <c r="C196" i="9"/>
  <c r="B197" i="9"/>
  <c r="A198" i="9"/>
  <c r="I198" i="9" s="1"/>
  <c r="C198" i="9"/>
  <c r="B199" i="9"/>
  <c r="A200" i="9"/>
  <c r="I200" i="9" s="1"/>
  <c r="B12" i="9"/>
  <c r="A13" i="9"/>
  <c r="C13" i="9"/>
  <c r="B14" i="9"/>
  <c r="A15" i="9"/>
  <c r="C15" i="9"/>
  <c r="B16" i="9"/>
  <c r="A17" i="9"/>
  <c r="I17" i="9" s="1"/>
  <c r="C17" i="9"/>
  <c r="B18" i="9"/>
  <c r="A19" i="9"/>
  <c r="I19" i="9" s="1"/>
  <c r="C19" i="9"/>
  <c r="B20" i="9"/>
  <c r="A21" i="9"/>
  <c r="I21" i="9" s="1"/>
  <c r="C21" i="9"/>
  <c r="B22" i="9"/>
  <c r="A23" i="9"/>
  <c r="I23" i="9" s="1"/>
  <c r="C23" i="9"/>
  <c r="B24" i="9"/>
  <c r="A25" i="9"/>
  <c r="I25" i="9" s="1"/>
  <c r="C25" i="9"/>
  <c r="B26" i="9"/>
  <c r="A27" i="9"/>
  <c r="I27" i="9" s="1"/>
  <c r="C27" i="9"/>
  <c r="B28" i="9"/>
  <c r="A29" i="9"/>
  <c r="I29" i="9" s="1"/>
  <c r="C29" i="9"/>
  <c r="B30" i="9"/>
  <c r="A31" i="9"/>
  <c r="I31" i="9" s="1"/>
  <c r="C31" i="9"/>
  <c r="B32" i="9"/>
  <c r="A33" i="9"/>
  <c r="I33" i="9" s="1"/>
  <c r="C33" i="9"/>
  <c r="B34" i="9"/>
  <c r="A35" i="9"/>
  <c r="I35" i="9" s="1"/>
  <c r="C35" i="9"/>
  <c r="B36" i="9"/>
  <c r="A37" i="9"/>
  <c r="I37" i="9" s="1"/>
  <c r="C37" i="9"/>
  <c r="B38" i="9"/>
  <c r="A39" i="9"/>
  <c r="I39" i="9" s="1"/>
  <c r="C39" i="9"/>
  <c r="B40" i="9"/>
  <c r="A41" i="9"/>
  <c r="I41" i="9" s="1"/>
  <c r="C41" i="9"/>
  <c r="B42" i="9"/>
  <c r="A43" i="9"/>
  <c r="I43" i="9" s="1"/>
  <c r="C43" i="9"/>
  <c r="B44" i="9"/>
  <c r="A45" i="9"/>
  <c r="I45" i="9" s="1"/>
  <c r="C45" i="9"/>
  <c r="B46" i="9"/>
  <c r="A47" i="9"/>
  <c r="I47" i="9" s="1"/>
  <c r="C47" i="9"/>
  <c r="B48" i="9"/>
  <c r="A49" i="9"/>
  <c r="I49" i="9" s="1"/>
  <c r="C49" i="9"/>
  <c r="B50" i="9"/>
  <c r="A51" i="9"/>
  <c r="I51" i="9" s="1"/>
  <c r="C51" i="9"/>
  <c r="B52" i="9"/>
  <c r="A53" i="9"/>
  <c r="I53" i="9" s="1"/>
  <c r="C53" i="9"/>
  <c r="B54" i="9"/>
  <c r="A55" i="9"/>
  <c r="I55" i="9" s="1"/>
  <c r="C55" i="9"/>
  <c r="B56" i="9"/>
  <c r="A57" i="9"/>
  <c r="I57" i="9" s="1"/>
  <c r="C57" i="9"/>
  <c r="B58" i="9"/>
  <c r="A59" i="9"/>
  <c r="I59" i="9" s="1"/>
  <c r="C59" i="9"/>
  <c r="B60" i="9"/>
  <c r="A61" i="9"/>
  <c r="I61" i="9" s="1"/>
  <c r="C61" i="9"/>
  <c r="B62" i="9"/>
  <c r="A63" i="9"/>
  <c r="I63" i="9" s="1"/>
  <c r="C63" i="9"/>
  <c r="B64" i="9"/>
  <c r="A65" i="9"/>
  <c r="I65" i="9" s="1"/>
  <c r="C65" i="9"/>
  <c r="B66" i="9"/>
  <c r="A67" i="9"/>
  <c r="I67" i="9" s="1"/>
  <c r="C67" i="9"/>
  <c r="B68" i="9"/>
  <c r="A69" i="9"/>
  <c r="I69" i="9" s="1"/>
  <c r="C69" i="9"/>
  <c r="B70" i="9"/>
  <c r="A71" i="9"/>
  <c r="I71" i="9" s="1"/>
  <c r="C71" i="9"/>
  <c r="B72" i="9"/>
  <c r="A73" i="9"/>
  <c r="I73" i="9" s="1"/>
  <c r="C73" i="9"/>
  <c r="B74" i="9"/>
  <c r="A75" i="9"/>
  <c r="I75" i="9" s="1"/>
  <c r="C75" i="9"/>
  <c r="B76" i="9"/>
  <c r="A77" i="9"/>
  <c r="I77" i="9" s="1"/>
  <c r="C77" i="9"/>
  <c r="B78" i="9"/>
  <c r="A79" i="9"/>
  <c r="I79" i="9" s="1"/>
  <c r="C79" i="9"/>
  <c r="B80" i="9"/>
  <c r="A81" i="9"/>
  <c r="I81" i="9" s="1"/>
  <c r="C81" i="9"/>
  <c r="B82" i="9"/>
  <c r="A83" i="9"/>
  <c r="I83" i="9" s="1"/>
  <c r="C83" i="9"/>
  <c r="B84" i="9"/>
  <c r="A85" i="9"/>
  <c r="I85" i="9" s="1"/>
  <c r="C85" i="9"/>
  <c r="B86" i="9"/>
  <c r="A87" i="9"/>
  <c r="I87" i="9" s="1"/>
  <c r="C87" i="9"/>
  <c r="B88" i="9"/>
  <c r="A89" i="9"/>
  <c r="I89" i="9" s="1"/>
  <c r="C89" i="9"/>
  <c r="B90" i="9"/>
  <c r="A91" i="9"/>
  <c r="I91" i="9" s="1"/>
  <c r="C91" i="9"/>
  <c r="B92" i="9"/>
  <c r="A93" i="9"/>
  <c r="I93" i="9" s="1"/>
  <c r="C93" i="9"/>
  <c r="B94" i="9"/>
  <c r="A95" i="9"/>
  <c r="I95" i="9" s="1"/>
  <c r="C95" i="9"/>
  <c r="B96" i="9"/>
  <c r="A97" i="9"/>
  <c r="I97" i="9" s="1"/>
  <c r="C97" i="9"/>
  <c r="B98" i="9"/>
  <c r="A99" i="9"/>
  <c r="I99" i="9" s="1"/>
  <c r="C99" i="9"/>
  <c r="B100" i="9"/>
  <c r="A101" i="9"/>
  <c r="I101" i="9" s="1"/>
  <c r="C101" i="9"/>
  <c r="B102" i="9"/>
  <c r="A103" i="9"/>
  <c r="I103" i="9" s="1"/>
  <c r="C103" i="9"/>
  <c r="B104" i="9"/>
  <c r="A105" i="9"/>
  <c r="I105" i="9" s="1"/>
  <c r="C105" i="9"/>
  <c r="B106" i="9"/>
  <c r="A107" i="9"/>
  <c r="I107" i="9" s="1"/>
  <c r="C107" i="9"/>
  <c r="B108" i="9"/>
  <c r="A109" i="9"/>
  <c r="I109" i="9" s="1"/>
  <c r="C109" i="9"/>
  <c r="B110" i="9"/>
  <c r="A111" i="9"/>
  <c r="I111" i="9" s="1"/>
  <c r="C111" i="9"/>
  <c r="B112" i="9"/>
  <c r="A113" i="9"/>
  <c r="I113" i="9" s="1"/>
  <c r="C113" i="9"/>
  <c r="B114" i="9"/>
  <c r="A115" i="9"/>
  <c r="I115" i="9" s="1"/>
  <c r="C115" i="9"/>
  <c r="B116" i="9"/>
  <c r="A117" i="9"/>
  <c r="I117" i="9" s="1"/>
  <c r="C117" i="9"/>
  <c r="B118" i="9"/>
  <c r="A119" i="9"/>
  <c r="I119" i="9" s="1"/>
  <c r="C119" i="9"/>
  <c r="B120" i="9"/>
  <c r="A121" i="9"/>
  <c r="I121" i="9" s="1"/>
  <c r="C121" i="9"/>
  <c r="B122" i="9"/>
  <c r="A123" i="9"/>
  <c r="I123" i="9" s="1"/>
  <c r="C123" i="9"/>
  <c r="B124" i="9"/>
  <c r="A125" i="9"/>
  <c r="I125" i="9" s="1"/>
  <c r="C125" i="9"/>
  <c r="B126" i="9"/>
  <c r="A127" i="9"/>
  <c r="I127" i="9" s="1"/>
  <c r="C127" i="9"/>
  <c r="B128" i="9"/>
  <c r="A129" i="9"/>
  <c r="I129" i="9" s="1"/>
  <c r="C129" i="9"/>
  <c r="B130" i="9"/>
  <c r="A131" i="9"/>
  <c r="I131" i="9" s="1"/>
  <c r="C131" i="9"/>
  <c r="B132" i="9"/>
  <c r="A133" i="9"/>
  <c r="I133" i="9" s="1"/>
  <c r="C133" i="9"/>
  <c r="B134" i="9"/>
  <c r="A135" i="9"/>
  <c r="I135" i="9" s="1"/>
  <c r="C135" i="9"/>
  <c r="B136" i="9"/>
  <c r="A137" i="9"/>
  <c r="I137" i="9" s="1"/>
  <c r="C137" i="9"/>
  <c r="B138" i="9"/>
  <c r="A139" i="9"/>
  <c r="I139" i="9" s="1"/>
  <c r="C139" i="9"/>
  <c r="B140" i="9"/>
  <c r="A141" i="9"/>
  <c r="I141" i="9" s="1"/>
  <c r="C141" i="9"/>
  <c r="B142" i="9"/>
  <c r="A143" i="9"/>
  <c r="I143" i="9" s="1"/>
  <c r="C143" i="9"/>
  <c r="B144" i="9"/>
  <c r="A145" i="9"/>
  <c r="I145" i="9" s="1"/>
  <c r="C145" i="9"/>
  <c r="B146" i="9"/>
  <c r="A147" i="9"/>
  <c r="I147" i="9" s="1"/>
  <c r="C147" i="9"/>
  <c r="B148" i="9"/>
  <c r="A149" i="9"/>
  <c r="I149" i="9" s="1"/>
  <c r="C149" i="9"/>
  <c r="B150" i="9"/>
  <c r="A151" i="9"/>
  <c r="I151" i="9" s="1"/>
  <c r="C151" i="9"/>
  <c r="B152" i="9"/>
  <c r="A153" i="9"/>
  <c r="I153" i="9" s="1"/>
  <c r="C153" i="9"/>
  <c r="B154" i="9"/>
  <c r="A155" i="9"/>
  <c r="I155" i="9" s="1"/>
  <c r="C155" i="9"/>
  <c r="B156" i="9"/>
  <c r="A157" i="9"/>
  <c r="I157" i="9" s="1"/>
  <c r="C157" i="9"/>
  <c r="B158" i="9"/>
  <c r="A159" i="9"/>
  <c r="I159" i="9" s="1"/>
  <c r="C159" i="9"/>
  <c r="B160" i="9"/>
  <c r="A161" i="9"/>
  <c r="I161" i="9" s="1"/>
  <c r="C161" i="9"/>
  <c r="B162" i="9"/>
  <c r="A163" i="9"/>
  <c r="I163" i="9" s="1"/>
  <c r="C163" i="9"/>
  <c r="B164" i="9"/>
  <c r="A165" i="9"/>
  <c r="I165" i="9" s="1"/>
  <c r="C165" i="9"/>
  <c r="B166" i="9"/>
  <c r="A167" i="9"/>
  <c r="I167" i="9" s="1"/>
  <c r="C167" i="9"/>
  <c r="A169" i="9"/>
  <c r="I169" i="9" s="1"/>
  <c r="B170" i="9"/>
  <c r="C171" i="9"/>
  <c r="A173" i="9"/>
  <c r="I173" i="9" s="1"/>
  <c r="B174" i="9"/>
  <c r="C175" i="9"/>
  <c r="A177" i="9"/>
  <c r="I177" i="9" s="1"/>
  <c r="B178" i="9"/>
  <c r="C179" i="9"/>
  <c r="A181" i="9"/>
  <c r="I181" i="9" s="1"/>
  <c r="B182" i="9"/>
  <c r="C183" i="9"/>
  <c r="A185" i="9"/>
  <c r="I185" i="9" s="1"/>
  <c r="B186" i="9"/>
  <c r="C187" i="9"/>
  <c r="A189" i="9"/>
  <c r="I189" i="9" s="1"/>
  <c r="B190" i="9"/>
  <c r="C191" i="9"/>
  <c r="A193" i="9"/>
  <c r="I193" i="9" s="1"/>
  <c r="B194" i="9"/>
  <c r="C195" i="9"/>
  <c r="A197" i="9"/>
  <c r="I197" i="9" s="1"/>
  <c r="B198" i="9"/>
  <c r="C199" i="9"/>
  <c r="C200" i="9"/>
  <c r="B201" i="9"/>
  <c r="A202" i="9"/>
  <c r="I202" i="9" s="1"/>
  <c r="C202" i="9"/>
  <c r="B203" i="9"/>
  <c r="A204" i="9"/>
  <c r="I204" i="9" s="1"/>
  <c r="C204" i="9"/>
  <c r="B205" i="9"/>
  <c r="A206" i="9"/>
  <c r="I206" i="9" s="1"/>
  <c r="C206" i="9"/>
  <c r="B207" i="9"/>
  <c r="A208" i="9"/>
  <c r="I208" i="9" s="1"/>
  <c r="C208" i="9"/>
  <c r="B209" i="9"/>
  <c r="A210" i="9"/>
  <c r="I210" i="9" s="1"/>
  <c r="C210" i="9"/>
  <c r="B211" i="9"/>
  <c r="A212" i="9"/>
  <c r="I212" i="9" s="1"/>
  <c r="C212" i="9"/>
  <c r="B213" i="9"/>
  <c r="A214" i="9"/>
  <c r="I214" i="9" s="1"/>
  <c r="C214" i="9"/>
  <c r="B215" i="9"/>
  <c r="A216" i="9"/>
  <c r="I216" i="9" s="1"/>
  <c r="C216" i="9"/>
  <c r="B217" i="9"/>
  <c r="A218" i="9"/>
  <c r="I218" i="9" s="1"/>
  <c r="C218" i="9"/>
  <c r="B219" i="9"/>
  <c r="A220" i="9"/>
  <c r="I220" i="9" s="1"/>
  <c r="C220" i="9"/>
  <c r="B221" i="9"/>
  <c r="A222" i="9"/>
  <c r="I222" i="9" s="1"/>
  <c r="C222" i="9"/>
  <c r="B223" i="9"/>
  <c r="A224" i="9"/>
  <c r="I224" i="9" s="1"/>
  <c r="C224" i="9"/>
  <c r="B225" i="9"/>
  <c r="A226" i="9"/>
  <c r="I226" i="9" s="1"/>
  <c r="C226" i="9"/>
  <c r="B227" i="9"/>
  <c r="A228" i="9"/>
  <c r="I228" i="9" s="1"/>
  <c r="C228" i="9"/>
  <c r="B229" i="9"/>
  <c r="A230" i="9"/>
  <c r="I230" i="9" s="1"/>
  <c r="C230" i="9"/>
  <c r="B231" i="9"/>
  <c r="A232" i="9"/>
  <c r="I232" i="9" s="1"/>
  <c r="C232" i="9"/>
  <c r="B233" i="9"/>
  <c r="A234" i="9"/>
  <c r="I234" i="9" s="1"/>
  <c r="C234" i="9"/>
  <c r="B235" i="9"/>
  <c r="A236" i="9"/>
  <c r="I236" i="9" s="1"/>
  <c r="C236" i="9"/>
  <c r="B237" i="9"/>
  <c r="A238" i="9"/>
  <c r="I238" i="9" s="1"/>
  <c r="C238" i="9"/>
  <c r="B239" i="9"/>
  <c r="A240" i="9"/>
  <c r="I240" i="9" s="1"/>
  <c r="C240" i="9"/>
  <c r="B241" i="9"/>
  <c r="A242" i="9"/>
  <c r="I242" i="9" s="1"/>
  <c r="C242" i="9"/>
  <c r="B243" i="9"/>
  <c r="A244" i="9"/>
  <c r="I244" i="9" s="1"/>
  <c r="C244" i="9"/>
  <c r="B245" i="9"/>
  <c r="A246" i="9"/>
  <c r="I246" i="9" s="1"/>
  <c r="C246" i="9"/>
  <c r="B247" i="9"/>
  <c r="A248" i="9"/>
  <c r="I248" i="9" s="1"/>
  <c r="C248" i="9"/>
  <c r="B249" i="9"/>
  <c r="A250" i="9"/>
  <c r="I250" i="9" s="1"/>
  <c r="C250" i="9"/>
  <c r="B251" i="9"/>
  <c r="A252" i="9"/>
  <c r="I252" i="9" s="1"/>
  <c r="C252" i="9"/>
  <c r="B253" i="9"/>
  <c r="A254" i="9"/>
  <c r="I254" i="9" s="1"/>
  <c r="C254" i="9"/>
  <c r="B255" i="9"/>
  <c r="A256" i="9"/>
  <c r="I256" i="9" s="1"/>
  <c r="C256" i="9"/>
  <c r="B257" i="9"/>
  <c r="A258" i="9"/>
  <c r="I258" i="9" s="1"/>
  <c r="C258" i="9"/>
  <c r="B259" i="9"/>
  <c r="A260" i="9"/>
  <c r="I260" i="9" s="1"/>
  <c r="C260" i="9"/>
  <c r="B261" i="9"/>
  <c r="A262" i="9"/>
  <c r="I262" i="9" s="1"/>
  <c r="C262" i="9"/>
  <c r="B263" i="9"/>
  <c r="A264" i="9"/>
  <c r="I264" i="9" s="1"/>
  <c r="C264" i="9"/>
  <c r="B265" i="9"/>
  <c r="A266" i="9"/>
  <c r="I266" i="9" s="1"/>
  <c r="C266" i="9"/>
  <c r="B267" i="9"/>
  <c r="A268" i="9"/>
  <c r="I268" i="9" s="1"/>
  <c r="C268" i="9"/>
  <c r="B269" i="9"/>
  <c r="A270" i="9"/>
  <c r="I270" i="9" s="1"/>
  <c r="C270" i="9"/>
  <c r="B271" i="9"/>
  <c r="A272" i="9"/>
  <c r="I272" i="9" s="1"/>
  <c r="C272" i="9"/>
  <c r="B273" i="9"/>
  <c r="A274" i="9"/>
  <c r="I274" i="9" s="1"/>
  <c r="C274" i="9"/>
  <c r="B275" i="9"/>
  <c r="A276" i="9"/>
  <c r="I276" i="9" s="1"/>
  <c r="C276" i="9"/>
  <c r="B277" i="9"/>
  <c r="A278" i="9"/>
  <c r="I278" i="9" s="1"/>
  <c r="C278" i="9"/>
  <c r="B279" i="9"/>
  <c r="A280" i="9"/>
  <c r="I280" i="9" s="1"/>
  <c r="C280" i="9"/>
  <c r="B281" i="9"/>
  <c r="A282" i="9"/>
  <c r="I282" i="9" s="1"/>
  <c r="C282" i="9"/>
  <c r="B283" i="9"/>
  <c r="A284" i="9"/>
  <c r="I284" i="9" s="1"/>
  <c r="C284" i="9"/>
  <c r="B285" i="9"/>
  <c r="A286" i="9"/>
  <c r="I286" i="9" s="1"/>
  <c r="C286" i="9"/>
  <c r="B287" i="9"/>
  <c r="A288" i="9"/>
  <c r="I288" i="9" s="1"/>
  <c r="C288" i="9"/>
  <c r="B289" i="9"/>
  <c r="A290" i="9"/>
  <c r="I290" i="9" s="1"/>
  <c r="C290" i="9"/>
  <c r="B291" i="9"/>
  <c r="A292" i="9"/>
  <c r="I292" i="9" s="1"/>
  <c r="C292" i="9"/>
  <c r="B293" i="9"/>
  <c r="A294" i="9"/>
  <c r="I294" i="9" s="1"/>
  <c r="C294" i="9"/>
  <c r="B295" i="9"/>
  <c r="A296" i="9"/>
  <c r="I296" i="9" s="1"/>
  <c r="C296" i="9"/>
  <c r="B297" i="9"/>
  <c r="A298" i="9"/>
  <c r="I298" i="9" s="1"/>
  <c r="C298" i="9"/>
  <c r="B299" i="9"/>
  <c r="A300" i="9"/>
  <c r="I300" i="9" s="1"/>
  <c r="C300" i="9"/>
  <c r="B301" i="9"/>
  <c r="A302" i="9"/>
  <c r="I302" i="9" s="1"/>
  <c r="C302" i="9"/>
  <c r="B303" i="9"/>
  <c r="A304" i="9"/>
  <c r="I304" i="9" s="1"/>
  <c r="C304" i="9"/>
  <c r="B305" i="9"/>
  <c r="A306" i="9"/>
  <c r="I306" i="9" s="1"/>
  <c r="C306" i="9"/>
  <c r="B307" i="9"/>
  <c r="A308" i="9"/>
  <c r="I308" i="9" s="1"/>
  <c r="C308" i="9"/>
  <c r="B309" i="9"/>
  <c r="A310" i="9"/>
  <c r="I310" i="9" s="1"/>
  <c r="C310" i="9"/>
  <c r="B311" i="9"/>
  <c r="A312" i="9"/>
  <c r="I312" i="9" s="1"/>
  <c r="C312" i="9"/>
  <c r="B313" i="9"/>
  <c r="A314" i="9"/>
  <c r="I314" i="9" s="1"/>
  <c r="C314" i="9"/>
  <c r="B315" i="9"/>
  <c r="A316" i="9"/>
  <c r="I316" i="9" s="1"/>
  <c r="C316" i="9"/>
  <c r="B317" i="9"/>
  <c r="A318" i="9"/>
  <c r="I318" i="9" s="1"/>
  <c r="C318" i="9"/>
  <c r="B319" i="9"/>
  <c r="A320" i="9"/>
  <c r="I320" i="9" s="1"/>
  <c r="C320" i="9"/>
  <c r="B321" i="9"/>
  <c r="A322" i="9"/>
  <c r="I322" i="9" s="1"/>
  <c r="C322" i="9"/>
  <c r="B323" i="9"/>
  <c r="A324" i="9"/>
  <c r="I324" i="9" s="1"/>
  <c r="C324" i="9"/>
  <c r="B325" i="9"/>
  <c r="A326" i="9"/>
  <c r="I326" i="9" s="1"/>
  <c r="C326" i="9"/>
  <c r="B327" i="9"/>
  <c r="A328" i="9"/>
  <c r="I328" i="9" s="1"/>
  <c r="C328" i="9"/>
  <c r="B329" i="9"/>
  <c r="A330" i="9"/>
  <c r="I330" i="9" s="1"/>
  <c r="C330" i="9"/>
  <c r="B331" i="9"/>
  <c r="A332" i="9"/>
  <c r="I332" i="9" s="1"/>
  <c r="C332" i="9"/>
  <c r="B333" i="9"/>
  <c r="A334" i="9"/>
  <c r="I334" i="9" s="1"/>
  <c r="C334" i="9"/>
  <c r="B335" i="9"/>
  <c r="A336" i="9"/>
  <c r="I336" i="9" s="1"/>
  <c r="C336" i="9"/>
  <c r="B337" i="9"/>
  <c r="A338" i="9"/>
  <c r="I338" i="9" s="1"/>
  <c r="C338" i="9"/>
  <c r="B339" i="9"/>
  <c r="A340" i="9"/>
  <c r="I340" i="9" s="1"/>
  <c r="C340" i="9"/>
  <c r="B341" i="9"/>
  <c r="A342" i="9"/>
  <c r="I342" i="9" s="1"/>
  <c r="C342" i="9"/>
  <c r="B343" i="9"/>
  <c r="A344" i="9"/>
  <c r="I344" i="9" s="1"/>
  <c r="C344" i="9"/>
  <c r="B345" i="9"/>
  <c r="A346" i="9"/>
  <c r="I346" i="9" s="1"/>
  <c r="C346" i="9"/>
  <c r="B347" i="9"/>
  <c r="A348" i="9"/>
  <c r="I348" i="9" s="1"/>
  <c r="C348" i="9"/>
  <c r="B349" i="9"/>
  <c r="A350" i="9"/>
  <c r="I350" i="9" s="1"/>
  <c r="C350" i="9"/>
  <c r="B351" i="9"/>
  <c r="A352" i="9"/>
  <c r="I352" i="9" s="1"/>
  <c r="C352" i="9"/>
  <c r="B353" i="9"/>
  <c r="A354" i="9"/>
  <c r="I354" i="9" s="1"/>
  <c r="C354" i="9"/>
  <c r="B355" i="9"/>
  <c r="A356" i="9"/>
  <c r="I356" i="9" s="1"/>
  <c r="C356" i="9"/>
  <c r="B357" i="9"/>
  <c r="A358" i="9"/>
  <c r="I358" i="9" s="1"/>
  <c r="C358" i="9"/>
  <c r="B359" i="9"/>
  <c r="A360" i="9"/>
  <c r="I360" i="9" s="1"/>
  <c r="C360" i="9"/>
  <c r="B361" i="9"/>
  <c r="A362" i="9"/>
  <c r="I362" i="9" s="1"/>
  <c r="C362" i="9"/>
  <c r="B363" i="9"/>
  <c r="A364" i="9"/>
  <c r="I364" i="9" s="1"/>
  <c r="C364" i="9"/>
  <c r="B365" i="9"/>
  <c r="A366" i="9"/>
  <c r="I366" i="9" s="1"/>
  <c r="C366" i="9"/>
  <c r="B367" i="9"/>
  <c r="A368" i="9"/>
  <c r="I368" i="9" s="1"/>
  <c r="C368" i="9"/>
  <c r="B369" i="9"/>
  <c r="A370" i="9"/>
  <c r="I370" i="9" s="1"/>
  <c r="C370" i="9"/>
  <c r="B371" i="9"/>
  <c r="A372" i="9"/>
  <c r="I372" i="9" s="1"/>
  <c r="C372" i="9"/>
  <c r="B373" i="9"/>
  <c r="A374" i="9"/>
  <c r="I374" i="9" s="1"/>
  <c r="C374" i="9"/>
  <c r="B375" i="9"/>
  <c r="A376" i="9"/>
  <c r="I376" i="9" s="1"/>
  <c r="C376" i="9"/>
  <c r="B377" i="9"/>
  <c r="A378" i="9"/>
  <c r="I378" i="9" s="1"/>
  <c r="C378" i="9"/>
  <c r="B379" i="9"/>
  <c r="A380" i="9"/>
  <c r="I380" i="9" s="1"/>
  <c r="C380" i="9"/>
  <c r="B381" i="9"/>
  <c r="A382" i="9"/>
  <c r="I382" i="9" s="1"/>
  <c r="C382" i="9"/>
  <c r="B383" i="9"/>
  <c r="A384" i="9"/>
  <c r="I384" i="9" s="1"/>
  <c r="C384" i="9"/>
  <c r="B385" i="9"/>
  <c r="A386" i="9"/>
  <c r="I386" i="9" s="1"/>
  <c r="C386" i="9"/>
  <c r="B387" i="9"/>
  <c r="A388" i="9"/>
  <c r="I388" i="9" s="1"/>
  <c r="C388" i="9"/>
  <c r="B389" i="9"/>
  <c r="A390" i="9"/>
  <c r="I390" i="9" s="1"/>
  <c r="C390" i="9"/>
  <c r="B391" i="9"/>
  <c r="A392" i="9"/>
  <c r="I392" i="9" s="1"/>
  <c r="C392" i="9"/>
  <c r="B393" i="9"/>
  <c r="A394" i="9"/>
  <c r="I394" i="9" s="1"/>
  <c r="C394" i="9"/>
  <c r="B395" i="9"/>
  <c r="A396" i="9"/>
  <c r="I396" i="9" s="1"/>
  <c r="C396" i="9"/>
  <c r="B397" i="9"/>
  <c r="A398" i="9"/>
  <c r="I398" i="9" s="1"/>
  <c r="C398" i="9"/>
  <c r="B399" i="9"/>
  <c r="A400" i="9"/>
  <c r="I400" i="9" s="1"/>
  <c r="C400" i="9"/>
  <c r="B401" i="9"/>
  <c r="A402" i="9"/>
  <c r="I402" i="9" s="1"/>
  <c r="C402" i="9"/>
  <c r="B403" i="9"/>
  <c r="A404" i="9"/>
  <c r="I404" i="9" s="1"/>
  <c r="C404" i="9"/>
  <c r="B405" i="9"/>
  <c r="A406" i="9"/>
  <c r="I406" i="9" s="1"/>
  <c r="C406" i="9"/>
  <c r="B407" i="9"/>
  <c r="A408" i="9"/>
  <c r="I408" i="9" s="1"/>
  <c r="C408" i="9"/>
  <c r="B409" i="9"/>
  <c r="A410" i="9"/>
  <c r="I410" i="9" s="1"/>
  <c r="C410" i="9"/>
  <c r="B411" i="9"/>
  <c r="A412" i="9"/>
  <c r="I412" i="9" s="1"/>
  <c r="C412" i="9"/>
  <c r="B413" i="9"/>
  <c r="A414" i="9"/>
  <c r="I414" i="9" s="1"/>
  <c r="C414" i="9"/>
  <c r="B415" i="9"/>
  <c r="A416" i="9"/>
  <c r="I416" i="9" s="1"/>
  <c r="C416" i="9"/>
  <c r="B417" i="9"/>
  <c r="A418" i="9"/>
  <c r="I418" i="9" s="1"/>
  <c r="C418" i="9"/>
  <c r="B419" i="9"/>
  <c r="A420" i="9"/>
  <c r="I420" i="9" s="1"/>
  <c r="C420" i="9"/>
  <c r="B421" i="9"/>
  <c r="A422" i="9"/>
  <c r="I422" i="9" s="1"/>
  <c r="C422" i="9"/>
  <c r="B423" i="9"/>
  <c r="A424" i="9"/>
  <c r="I424" i="9" s="1"/>
  <c r="C424" i="9"/>
  <c r="B425" i="9"/>
  <c r="A426" i="9"/>
  <c r="I426" i="9" s="1"/>
  <c r="C426" i="9"/>
  <c r="B427" i="9"/>
  <c r="A428" i="9"/>
  <c r="I428" i="9" s="1"/>
  <c r="C428" i="9"/>
  <c r="B429" i="9"/>
  <c r="A430" i="9"/>
  <c r="I430" i="9" s="1"/>
  <c r="C430" i="9"/>
  <c r="B431" i="9"/>
  <c r="A432" i="9"/>
  <c r="I432" i="9" s="1"/>
  <c r="C432" i="9"/>
  <c r="B433" i="9"/>
  <c r="A434" i="9"/>
  <c r="I434" i="9" s="1"/>
  <c r="C434" i="9"/>
  <c r="B435" i="9"/>
  <c r="A436" i="9"/>
  <c r="I436" i="9" s="1"/>
  <c r="C436" i="9"/>
  <c r="B437" i="9"/>
  <c r="A438" i="9"/>
  <c r="I438" i="9" s="1"/>
  <c r="C438" i="9"/>
  <c r="B439" i="9"/>
  <c r="A440" i="9"/>
  <c r="I440" i="9" s="1"/>
  <c r="C440" i="9"/>
  <c r="B441" i="9"/>
  <c r="A442" i="9"/>
  <c r="I442" i="9" s="1"/>
  <c r="C442" i="9"/>
  <c r="B443" i="9"/>
  <c r="A444" i="9"/>
  <c r="I444" i="9" s="1"/>
  <c r="C444" i="9"/>
  <c r="B445" i="9"/>
  <c r="A446" i="9"/>
  <c r="I446" i="9" s="1"/>
  <c r="C446" i="9"/>
  <c r="B447" i="9"/>
  <c r="A448" i="9"/>
  <c r="I448" i="9" s="1"/>
  <c r="C448" i="9"/>
  <c r="B449" i="9"/>
  <c r="A450" i="9"/>
  <c r="I450" i="9" s="1"/>
  <c r="C450" i="9"/>
  <c r="B451" i="9"/>
  <c r="A452" i="9"/>
  <c r="I452" i="9" s="1"/>
  <c r="C452" i="9"/>
  <c r="B453" i="9"/>
  <c r="A454" i="9"/>
  <c r="I454" i="9" s="1"/>
  <c r="C454" i="9"/>
  <c r="B455" i="9"/>
  <c r="A456" i="9"/>
  <c r="I456" i="9" s="1"/>
  <c r="C456" i="9"/>
  <c r="B457" i="9"/>
  <c r="A458" i="9"/>
  <c r="I458" i="9" s="1"/>
  <c r="C458" i="9"/>
  <c r="B459" i="9"/>
  <c r="A460" i="9"/>
  <c r="I460" i="9" s="1"/>
  <c r="C460" i="9"/>
  <c r="B461" i="9"/>
  <c r="A462" i="9"/>
  <c r="I462" i="9" s="1"/>
  <c r="C462" i="9"/>
  <c r="B463" i="9"/>
  <c r="A464" i="9"/>
  <c r="I464" i="9" s="1"/>
  <c r="C464" i="9"/>
  <c r="B465" i="9"/>
  <c r="A466" i="9"/>
  <c r="I466" i="9" s="1"/>
  <c r="C466" i="9"/>
  <c r="B467" i="9"/>
  <c r="A468" i="9"/>
  <c r="I468" i="9" s="1"/>
  <c r="C468" i="9"/>
  <c r="B469" i="9"/>
  <c r="A470" i="9"/>
  <c r="I470" i="9" s="1"/>
  <c r="C470" i="9"/>
  <c r="B471" i="9"/>
  <c r="A472" i="9"/>
  <c r="I472" i="9" s="1"/>
  <c r="C472" i="9"/>
  <c r="B473" i="9"/>
  <c r="A474" i="9"/>
  <c r="I474" i="9" s="1"/>
  <c r="C474" i="9"/>
  <c r="B475" i="9"/>
  <c r="A476" i="9"/>
  <c r="I476" i="9" s="1"/>
  <c r="C476" i="9"/>
  <c r="B477" i="9"/>
  <c r="A478" i="9"/>
  <c r="I478" i="9" s="1"/>
  <c r="C478" i="9"/>
  <c r="B479" i="9"/>
  <c r="A480" i="9"/>
  <c r="I480" i="9" s="1"/>
  <c r="C480" i="9"/>
  <c r="B481" i="9"/>
  <c r="A482" i="9"/>
  <c r="I482" i="9" s="1"/>
  <c r="C482" i="9"/>
  <c r="B483" i="9"/>
  <c r="A484" i="9"/>
  <c r="I484" i="9" s="1"/>
  <c r="C484" i="9"/>
  <c r="B485" i="9"/>
  <c r="A486" i="9"/>
  <c r="I486" i="9" s="1"/>
  <c r="C486" i="9"/>
  <c r="B487" i="9"/>
  <c r="A488" i="9"/>
  <c r="I488" i="9" s="1"/>
  <c r="C488" i="9"/>
  <c r="B489" i="9"/>
  <c r="A490" i="9"/>
  <c r="I490" i="9" s="1"/>
  <c r="C490" i="9"/>
  <c r="B491" i="9"/>
  <c r="A492" i="9"/>
  <c r="I492" i="9" s="1"/>
  <c r="C492" i="9"/>
  <c r="B493" i="9"/>
  <c r="A494" i="9"/>
  <c r="I494" i="9" s="1"/>
  <c r="C494" i="9"/>
  <c r="B495" i="9"/>
  <c r="A496" i="9"/>
  <c r="I496" i="9" s="1"/>
  <c r="C496" i="9"/>
  <c r="B497" i="9"/>
  <c r="A498" i="9"/>
  <c r="I498" i="9" s="1"/>
  <c r="C498" i="9"/>
  <c r="B499" i="9"/>
  <c r="A500" i="9"/>
  <c r="I500" i="9" s="1"/>
  <c r="C500" i="9"/>
  <c r="B501" i="9"/>
  <c r="A502" i="9"/>
  <c r="I502" i="9" s="1"/>
  <c r="C502" i="9"/>
  <c r="B503" i="9"/>
  <c r="A504" i="9"/>
  <c r="I504" i="9" s="1"/>
  <c r="C504" i="9"/>
  <c r="B505" i="9"/>
  <c r="A506" i="9"/>
  <c r="I506" i="9" s="1"/>
  <c r="C506" i="9"/>
  <c r="B507" i="9"/>
  <c r="B168" i="9"/>
  <c r="C169" i="9"/>
  <c r="A171" i="9"/>
  <c r="I171" i="9" s="1"/>
  <c r="B172" i="9"/>
  <c r="C173" i="9"/>
  <c r="A175" i="9"/>
  <c r="I175" i="9" s="1"/>
  <c r="B176" i="9"/>
  <c r="C177" i="9"/>
  <c r="A179" i="9"/>
  <c r="I179" i="9" s="1"/>
  <c r="B180" i="9"/>
  <c r="C181" i="9"/>
  <c r="A183" i="9"/>
  <c r="I183" i="9" s="1"/>
  <c r="B184" i="9"/>
  <c r="C185" i="9"/>
  <c r="A187" i="9"/>
  <c r="I187" i="9" s="1"/>
  <c r="B188" i="9"/>
  <c r="C189" i="9"/>
  <c r="A191" i="9"/>
  <c r="I191" i="9" s="1"/>
  <c r="B192" i="9"/>
  <c r="C193" i="9"/>
  <c r="A195" i="9"/>
  <c r="I195" i="9" s="1"/>
  <c r="B196" i="9"/>
  <c r="C197" i="9"/>
  <c r="A199" i="9"/>
  <c r="I199" i="9" s="1"/>
  <c r="B200" i="9"/>
  <c r="A201" i="9"/>
  <c r="I201" i="9" s="1"/>
  <c r="C201" i="9"/>
  <c r="B202" i="9"/>
  <c r="A203" i="9"/>
  <c r="I203" i="9" s="1"/>
  <c r="C203" i="9"/>
  <c r="B204" i="9"/>
  <c r="A205" i="9"/>
  <c r="I205" i="9" s="1"/>
  <c r="C205" i="9"/>
  <c r="B206" i="9"/>
  <c r="A207" i="9"/>
  <c r="I207" i="9" s="1"/>
  <c r="C207" i="9"/>
  <c r="B208" i="9"/>
  <c r="A209" i="9"/>
  <c r="I209" i="9" s="1"/>
  <c r="C209" i="9"/>
  <c r="B210" i="9"/>
  <c r="A211" i="9"/>
  <c r="I211" i="9" s="1"/>
  <c r="C211" i="9"/>
  <c r="B212" i="9"/>
  <c r="A213" i="9"/>
  <c r="I213" i="9" s="1"/>
  <c r="C213" i="9"/>
  <c r="B214" i="9"/>
  <c r="A215" i="9"/>
  <c r="I215" i="9" s="1"/>
  <c r="C215" i="9"/>
  <c r="B216" i="9"/>
  <c r="A217" i="9"/>
  <c r="I217" i="9" s="1"/>
  <c r="C217" i="9"/>
  <c r="B218" i="9"/>
  <c r="A219" i="9"/>
  <c r="I219" i="9" s="1"/>
  <c r="C219" i="9"/>
  <c r="B220" i="9"/>
  <c r="A221" i="9"/>
  <c r="I221" i="9" s="1"/>
  <c r="C221" i="9"/>
  <c r="B222" i="9"/>
  <c r="A223" i="9"/>
  <c r="I223" i="9" s="1"/>
  <c r="C223" i="9"/>
  <c r="B224" i="9"/>
  <c r="A225" i="9"/>
  <c r="I225" i="9" s="1"/>
  <c r="C225" i="9"/>
  <c r="B226" i="9"/>
  <c r="A227" i="9"/>
  <c r="I227" i="9" s="1"/>
  <c r="C227" i="9"/>
  <c r="B228" i="9"/>
  <c r="A229" i="9"/>
  <c r="I229" i="9" s="1"/>
  <c r="C229" i="9"/>
  <c r="B230" i="9"/>
  <c r="A231" i="9"/>
  <c r="I231" i="9" s="1"/>
  <c r="C231" i="9"/>
  <c r="B232" i="9"/>
  <c r="A233" i="9"/>
  <c r="I233" i="9" s="1"/>
  <c r="C233" i="9"/>
  <c r="B234" i="9"/>
  <c r="A235" i="9"/>
  <c r="I235" i="9" s="1"/>
  <c r="C235" i="9"/>
  <c r="B236" i="9"/>
  <c r="A237" i="9"/>
  <c r="I237" i="9" s="1"/>
  <c r="C237" i="9"/>
  <c r="B238" i="9"/>
  <c r="A239" i="9"/>
  <c r="I239" i="9" s="1"/>
  <c r="C239" i="9"/>
  <c r="B240" i="9"/>
  <c r="A241" i="9"/>
  <c r="I241" i="9" s="1"/>
  <c r="C241" i="9"/>
  <c r="B242" i="9"/>
  <c r="A243" i="9"/>
  <c r="I243" i="9" s="1"/>
  <c r="C243" i="9"/>
  <c r="B244" i="9"/>
  <c r="A245" i="9"/>
  <c r="I245" i="9" s="1"/>
  <c r="C245" i="9"/>
  <c r="B246" i="9"/>
  <c r="A247" i="9"/>
  <c r="I247" i="9" s="1"/>
  <c r="C247" i="9"/>
  <c r="B248" i="9"/>
  <c r="A249" i="9"/>
  <c r="I249" i="9" s="1"/>
  <c r="C249" i="9"/>
  <c r="B250" i="9"/>
  <c r="A251" i="9"/>
  <c r="I251" i="9" s="1"/>
  <c r="C251" i="9"/>
  <c r="B252" i="9"/>
  <c r="A253" i="9"/>
  <c r="I253" i="9" s="1"/>
  <c r="C253" i="9"/>
  <c r="B254" i="9"/>
  <c r="A255" i="9"/>
  <c r="I255" i="9" s="1"/>
  <c r="C255" i="9"/>
  <c r="B256" i="9"/>
  <c r="A257" i="9"/>
  <c r="I257" i="9" s="1"/>
  <c r="C257" i="9"/>
  <c r="B258" i="9"/>
  <c r="A259" i="9"/>
  <c r="I259" i="9" s="1"/>
  <c r="C259" i="9"/>
  <c r="B260" i="9"/>
  <c r="A261" i="9"/>
  <c r="I261" i="9" s="1"/>
  <c r="C261" i="9"/>
  <c r="B262" i="9"/>
  <c r="A263" i="9"/>
  <c r="I263" i="9" s="1"/>
  <c r="C263" i="9"/>
  <c r="B264" i="9"/>
  <c r="A265" i="9"/>
  <c r="I265" i="9" s="1"/>
  <c r="C265" i="9"/>
  <c r="B266" i="9"/>
  <c r="A267" i="9"/>
  <c r="I267" i="9" s="1"/>
  <c r="C267" i="9"/>
  <c r="B268" i="9"/>
  <c r="A269" i="9"/>
  <c r="I269" i="9" s="1"/>
  <c r="C269" i="9"/>
  <c r="B270" i="9"/>
  <c r="A271" i="9"/>
  <c r="I271" i="9" s="1"/>
  <c r="C271" i="9"/>
  <c r="B272" i="9"/>
  <c r="A273" i="9"/>
  <c r="I273" i="9" s="1"/>
  <c r="C273" i="9"/>
  <c r="B274" i="9"/>
  <c r="A275" i="9"/>
  <c r="I275" i="9" s="1"/>
  <c r="C275" i="9"/>
  <c r="B276" i="9"/>
  <c r="A277" i="9"/>
  <c r="I277" i="9" s="1"/>
  <c r="C277" i="9"/>
  <c r="B278" i="9"/>
  <c r="A279" i="9"/>
  <c r="I279" i="9" s="1"/>
  <c r="C279" i="9"/>
  <c r="B280" i="9"/>
  <c r="A281" i="9"/>
  <c r="I281" i="9" s="1"/>
  <c r="C281" i="9"/>
  <c r="B282" i="9"/>
  <c r="A283" i="9"/>
  <c r="I283" i="9" s="1"/>
  <c r="C283" i="9"/>
  <c r="B284" i="9"/>
  <c r="A285" i="9"/>
  <c r="I285" i="9" s="1"/>
  <c r="C285" i="9"/>
  <c r="B286" i="9"/>
  <c r="A287" i="9"/>
  <c r="I287" i="9" s="1"/>
  <c r="C287" i="9"/>
  <c r="B288" i="9"/>
  <c r="A289" i="9"/>
  <c r="I289" i="9" s="1"/>
  <c r="C289" i="9"/>
  <c r="B290" i="9"/>
  <c r="A291" i="9"/>
  <c r="I291" i="9" s="1"/>
  <c r="C291" i="9"/>
  <c r="B292" i="9"/>
  <c r="A293" i="9"/>
  <c r="I293" i="9" s="1"/>
  <c r="C293" i="9"/>
  <c r="B294" i="9"/>
  <c r="A295" i="9"/>
  <c r="I295" i="9" s="1"/>
  <c r="C295" i="9"/>
  <c r="B296" i="9"/>
  <c r="A297" i="9"/>
  <c r="I297" i="9" s="1"/>
  <c r="C297" i="9"/>
  <c r="B298" i="9"/>
  <c r="A299" i="9"/>
  <c r="I299" i="9" s="1"/>
  <c r="C299" i="9"/>
  <c r="B300" i="9"/>
  <c r="A301" i="9"/>
  <c r="I301" i="9" s="1"/>
  <c r="C301" i="9"/>
  <c r="B302" i="9"/>
  <c r="A303" i="9"/>
  <c r="I303" i="9" s="1"/>
  <c r="C303" i="9"/>
  <c r="B304" i="9"/>
  <c r="A305" i="9"/>
  <c r="I305" i="9" s="1"/>
  <c r="C305" i="9"/>
  <c r="B306" i="9"/>
  <c r="A307" i="9"/>
  <c r="I307" i="9" s="1"/>
  <c r="C307" i="9"/>
  <c r="B308" i="9"/>
  <c r="A309" i="9"/>
  <c r="I309" i="9" s="1"/>
  <c r="C309" i="9"/>
  <c r="B310" i="9"/>
  <c r="A311" i="9"/>
  <c r="I311" i="9" s="1"/>
  <c r="C311" i="9"/>
  <c r="B312" i="9"/>
  <c r="A313" i="9"/>
  <c r="I313" i="9" s="1"/>
  <c r="C313" i="9"/>
  <c r="B314" i="9"/>
  <c r="A315" i="9"/>
  <c r="I315" i="9" s="1"/>
  <c r="C315" i="9"/>
  <c r="B316" i="9"/>
  <c r="A317" i="9"/>
  <c r="I317" i="9" s="1"/>
  <c r="C317" i="9"/>
  <c r="B318" i="9"/>
  <c r="A319" i="9"/>
  <c r="I319" i="9" s="1"/>
  <c r="C319" i="9"/>
  <c r="B320" i="9"/>
  <c r="A321" i="9"/>
  <c r="I321" i="9" s="1"/>
  <c r="C321" i="9"/>
  <c r="B322" i="9"/>
  <c r="A323" i="9"/>
  <c r="I323" i="9" s="1"/>
  <c r="C323" i="9"/>
  <c r="B324" i="9"/>
  <c r="A325" i="9"/>
  <c r="I325" i="9" s="1"/>
  <c r="C325" i="9"/>
  <c r="B326" i="9"/>
  <c r="A327" i="9"/>
  <c r="I327" i="9" s="1"/>
  <c r="C327" i="9"/>
  <c r="B328" i="9"/>
  <c r="A329" i="9"/>
  <c r="I329" i="9" s="1"/>
  <c r="C329" i="9"/>
  <c r="B330" i="9"/>
  <c r="A331" i="9"/>
  <c r="I331" i="9" s="1"/>
  <c r="C331" i="9"/>
  <c r="B332" i="9"/>
  <c r="A333" i="9"/>
  <c r="I333" i="9" s="1"/>
  <c r="C333" i="9"/>
  <c r="B334" i="9"/>
  <c r="A335" i="9"/>
  <c r="I335" i="9" s="1"/>
  <c r="C335" i="9"/>
  <c r="B336" i="9"/>
  <c r="A337" i="9"/>
  <c r="I337" i="9" s="1"/>
  <c r="C337" i="9"/>
  <c r="B338" i="9"/>
  <c r="A339" i="9"/>
  <c r="I339" i="9" s="1"/>
  <c r="C339" i="9"/>
  <c r="B340" i="9"/>
  <c r="A341" i="9"/>
  <c r="I341" i="9" s="1"/>
  <c r="C341" i="9"/>
  <c r="B342" i="9"/>
  <c r="A343" i="9"/>
  <c r="I343" i="9" s="1"/>
  <c r="C343" i="9"/>
  <c r="B344" i="9"/>
  <c r="A345" i="9"/>
  <c r="I345" i="9" s="1"/>
  <c r="C345" i="9"/>
  <c r="B346" i="9"/>
  <c r="A347" i="9"/>
  <c r="I347" i="9" s="1"/>
  <c r="C347" i="9"/>
  <c r="B348" i="9"/>
  <c r="A349" i="9"/>
  <c r="I349" i="9" s="1"/>
  <c r="C349" i="9"/>
  <c r="B350" i="9"/>
  <c r="A351" i="9"/>
  <c r="I351" i="9" s="1"/>
  <c r="C351" i="9"/>
  <c r="B352" i="9"/>
  <c r="A353" i="9"/>
  <c r="I353" i="9" s="1"/>
  <c r="C353" i="9"/>
  <c r="B354" i="9"/>
  <c r="A355" i="9"/>
  <c r="I355" i="9" s="1"/>
  <c r="C355" i="9"/>
  <c r="B356" i="9"/>
  <c r="A357" i="9"/>
  <c r="I357" i="9" s="1"/>
  <c r="C357" i="9"/>
  <c r="B358" i="9"/>
  <c r="A359" i="9"/>
  <c r="I359" i="9" s="1"/>
  <c r="C359" i="9"/>
  <c r="B360" i="9"/>
  <c r="A361" i="9"/>
  <c r="I361" i="9" s="1"/>
  <c r="C361" i="9"/>
  <c r="B362" i="9"/>
  <c r="A363" i="9"/>
  <c r="I363" i="9" s="1"/>
  <c r="C363" i="9"/>
  <c r="B364" i="9"/>
  <c r="A365" i="9"/>
  <c r="I365" i="9" s="1"/>
  <c r="C365" i="9"/>
  <c r="B366" i="9"/>
  <c r="A367" i="9"/>
  <c r="I367" i="9" s="1"/>
  <c r="C367" i="9"/>
  <c r="B368" i="9"/>
  <c r="A369" i="9"/>
  <c r="I369" i="9" s="1"/>
  <c r="C369" i="9"/>
  <c r="B370" i="9"/>
  <c r="A371" i="9"/>
  <c r="I371" i="9" s="1"/>
  <c r="C371" i="9"/>
  <c r="B372" i="9"/>
  <c r="A373" i="9"/>
  <c r="I373" i="9" s="1"/>
  <c r="C373" i="9"/>
  <c r="B374" i="9"/>
  <c r="A375" i="9"/>
  <c r="I375" i="9" s="1"/>
  <c r="C375" i="9"/>
  <c r="B376" i="9"/>
  <c r="A377" i="9"/>
  <c r="I377" i="9" s="1"/>
  <c r="C377" i="9"/>
  <c r="B378" i="9"/>
  <c r="A379" i="9"/>
  <c r="I379" i="9" s="1"/>
  <c r="C379" i="9"/>
  <c r="B380" i="9"/>
  <c r="A381" i="9"/>
  <c r="I381" i="9" s="1"/>
  <c r="C381" i="9"/>
  <c r="B382" i="9"/>
  <c r="A383" i="9"/>
  <c r="I383" i="9" s="1"/>
  <c r="C383" i="9"/>
  <c r="B384" i="9"/>
  <c r="A385" i="9"/>
  <c r="I385" i="9" s="1"/>
  <c r="C385" i="9"/>
  <c r="B386" i="9"/>
  <c r="A387" i="9"/>
  <c r="I387" i="9" s="1"/>
  <c r="C387" i="9"/>
  <c r="B388" i="9"/>
  <c r="A389" i="9"/>
  <c r="I389" i="9" s="1"/>
  <c r="C389" i="9"/>
  <c r="B390" i="9"/>
  <c r="A391" i="9"/>
  <c r="I391" i="9" s="1"/>
  <c r="C391" i="9"/>
  <c r="B392" i="9"/>
  <c r="A393" i="9"/>
  <c r="I393" i="9" s="1"/>
  <c r="C393" i="9"/>
  <c r="B394" i="9"/>
  <c r="A395" i="9"/>
  <c r="I395" i="9" s="1"/>
  <c r="C395" i="9"/>
  <c r="B396" i="9"/>
  <c r="A397" i="9"/>
  <c r="I397" i="9" s="1"/>
  <c r="C397" i="9"/>
  <c r="B398" i="9"/>
  <c r="A399" i="9"/>
  <c r="I399" i="9" s="1"/>
  <c r="C399" i="9"/>
  <c r="B400" i="9"/>
  <c r="A401" i="9"/>
  <c r="I401" i="9" s="1"/>
  <c r="C401" i="9"/>
  <c r="B402" i="9"/>
  <c r="A403" i="9"/>
  <c r="I403" i="9" s="1"/>
  <c r="C403" i="9"/>
  <c r="B404" i="9"/>
  <c r="A405" i="9"/>
  <c r="I405" i="9" s="1"/>
  <c r="C405" i="9"/>
  <c r="B406" i="9"/>
  <c r="A407" i="9"/>
  <c r="I407" i="9" s="1"/>
  <c r="C407" i="9"/>
  <c r="B408" i="9"/>
  <c r="A409" i="9"/>
  <c r="I409" i="9" s="1"/>
  <c r="C409" i="9"/>
  <c r="B410" i="9"/>
  <c r="A411" i="9"/>
  <c r="I411" i="9" s="1"/>
  <c r="C411" i="9"/>
  <c r="B412" i="9"/>
  <c r="A413" i="9"/>
  <c r="I413" i="9" s="1"/>
  <c r="C413" i="9"/>
  <c r="B414" i="9"/>
  <c r="A415" i="9"/>
  <c r="I415" i="9" s="1"/>
  <c r="C415" i="9"/>
  <c r="B416" i="9"/>
  <c r="A417" i="9"/>
  <c r="I417" i="9" s="1"/>
  <c r="C417" i="9"/>
  <c r="B418" i="9"/>
  <c r="A419" i="9"/>
  <c r="I419" i="9" s="1"/>
  <c r="C419" i="9"/>
  <c r="B420" i="9"/>
  <c r="A421" i="9"/>
  <c r="I421" i="9" s="1"/>
  <c r="C421" i="9"/>
  <c r="B422" i="9"/>
  <c r="A423" i="9"/>
  <c r="I423" i="9" s="1"/>
  <c r="C423" i="9"/>
  <c r="B424" i="9"/>
  <c r="A425" i="9"/>
  <c r="I425" i="9" s="1"/>
  <c r="C425" i="9"/>
  <c r="B426" i="9"/>
  <c r="A427" i="9"/>
  <c r="I427" i="9" s="1"/>
  <c r="C427" i="9"/>
  <c r="B428" i="9"/>
  <c r="A429" i="9"/>
  <c r="I429" i="9" s="1"/>
  <c r="C429" i="9"/>
  <c r="B430" i="9"/>
  <c r="A431" i="9"/>
  <c r="I431" i="9" s="1"/>
  <c r="C431" i="9"/>
  <c r="B432" i="9"/>
  <c r="A433" i="9"/>
  <c r="I433" i="9" s="1"/>
  <c r="C433" i="9"/>
  <c r="B434" i="9"/>
  <c r="A435" i="9"/>
  <c r="I435" i="9" s="1"/>
  <c r="C435" i="9"/>
  <c r="B436" i="9"/>
  <c r="A437" i="9"/>
  <c r="I437" i="9" s="1"/>
  <c r="C437" i="9"/>
  <c r="B438" i="9"/>
  <c r="A439" i="9"/>
  <c r="I439" i="9" s="1"/>
  <c r="C439" i="9"/>
  <c r="B440" i="9"/>
  <c r="A441" i="9"/>
  <c r="I441" i="9" s="1"/>
  <c r="C441" i="9"/>
  <c r="B442" i="9"/>
  <c r="A443" i="9"/>
  <c r="I443" i="9" s="1"/>
  <c r="C443" i="9"/>
  <c r="B444" i="9"/>
  <c r="A445" i="9"/>
  <c r="I445" i="9" s="1"/>
  <c r="C445" i="9"/>
  <c r="B446" i="9"/>
  <c r="A447" i="9"/>
  <c r="I447" i="9" s="1"/>
  <c r="C447" i="9"/>
  <c r="B448" i="9"/>
  <c r="A449" i="9"/>
  <c r="I449" i="9" s="1"/>
  <c r="C449" i="9"/>
  <c r="B450" i="9"/>
  <c r="A451" i="9"/>
  <c r="I451" i="9" s="1"/>
  <c r="C451" i="9"/>
  <c r="B452" i="9"/>
  <c r="A453" i="9"/>
  <c r="I453" i="9" s="1"/>
  <c r="C453" i="9"/>
  <c r="B454" i="9"/>
  <c r="A455" i="9"/>
  <c r="I455" i="9" s="1"/>
  <c r="C455" i="9"/>
  <c r="B456" i="9"/>
  <c r="A457" i="9"/>
  <c r="I457" i="9" s="1"/>
  <c r="C457" i="9"/>
  <c r="B458" i="9"/>
  <c r="A459" i="9"/>
  <c r="I459" i="9" s="1"/>
  <c r="C459" i="9"/>
  <c r="B460" i="9"/>
  <c r="A461" i="9"/>
  <c r="I461" i="9" s="1"/>
  <c r="C461" i="9"/>
  <c r="B462" i="9"/>
  <c r="A463" i="9"/>
  <c r="I463" i="9" s="1"/>
  <c r="C463" i="9"/>
  <c r="B464" i="9"/>
  <c r="A465" i="9"/>
  <c r="I465" i="9" s="1"/>
  <c r="C465" i="9"/>
  <c r="B466" i="9"/>
  <c r="A467" i="9"/>
  <c r="I467" i="9" s="1"/>
  <c r="C467" i="9"/>
  <c r="B468" i="9"/>
  <c r="A469" i="9"/>
  <c r="I469" i="9" s="1"/>
  <c r="C469" i="9"/>
  <c r="B470" i="9"/>
  <c r="A471" i="9"/>
  <c r="I471" i="9" s="1"/>
  <c r="C471" i="9"/>
  <c r="B472" i="9"/>
  <c r="A473" i="9"/>
  <c r="I473" i="9" s="1"/>
  <c r="C473" i="9"/>
  <c r="B474" i="9"/>
  <c r="A475" i="9"/>
  <c r="I475" i="9" s="1"/>
  <c r="C475" i="9"/>
  <c r="B476" i="9"/>
  <c r="A477" i="9"/>
  <c r="I477" i="9" s="1"/>
  <c r="C477" i="9"/>
  <c r="B478" i="9"/>
  <c r="A479" i="9"/>
  <c r="I479" i="9" s="1"/>
  <c r="C479" i="9"/>
  <c r="B480" i="9"/>
  <c r="A481" i="9"/>
  <c r="I481" i="9" s="1"/>
  <c r="C481" i="9"/>
  <c r="B482" i="9"/>
  <c r="A483" i="9"/>
  <c r="I483" i="9" s="1"/>
  <c r="C483" i="9"/>
  <c r="B484" i="9"/>
  <c r="A485" i="9"/>
  <c r="I485" i="9" s="1"/>
  <c r="C485" i="9"/>
  <c r="B486" i="9"/>
  <c r="A487" i="9"/>
  <c r="I487" i="9" s="1"/>
  <c r="C487" i="9"/>
  <c r="B488" i="9"/>
  <c r="A489" i="9"/>
  <c r="I489" i="9" s="1"/>
  <c r="C489" i="9"/>
  <c r="B490" i="9"/>
  <c r="A491" i="9"/>
  <c r="I491" i="9" s="1"/>
  <c r="C491" i="9"/>
  <c r="B492" i="9"/>
  <c r="A493" i="9"/>
  <c r="I493" i="9" s="1"/>
  <c r="C493" i="9"/>
  <c r="B494" i="9"/>
  <c r="A495" i="9"/>
  <c r="I495" i="9" s="1"/>
  <c r="C495" i="9"/>
  <c r="B496" i="9"/>
  <c r="A497" i="9"/>
  <c r="I497" i="9" s="1"/>
  <c r="C497" i="9"/>
  <c r="B498" i="9"/>
  <c r="A499" i="9"/>
  <c r="I499" i="9" s="1"/>
  <c r="C499" i="9"/>
  <c r="B500" i="9"/>
  <c r="A501" i="9"/>
  <c r="I501" i="9" s="1"/>
  <c r="C501" i="9"/>
  <c r="B502" i="9"/>
  <c r="A503" i="9"/>
  <c r="I503" i="9" s="1"/>
  <c r="C503" i="9"/>
  <c r="B504" i="9"/>
  <c r="A505" i="9"/>
  <c r="I505" i="9" s="1"/>
  <c r="C505" i="9"/>
  <c r="B506" i="9"/>
  <c r="A507" i="9"/>
  <c r="I507" i="9" s="1"/>
  <c r="C507" i="9"/>
  <c r="C9" i="9"/>
  <c r="A11" i="9"/>
  <c r="A10" i="9"/>
  <c r="B11" i="9"/>
  <c r="A9" i="9"/>
  <c r="B10" i="9"/>
  <c r="C11" i="9"/>
  <c r="C10" i="9"/>
  <c r="B9" i="9"/>
  <c r="B8" i="9"/>
  <c r="A8" i="9"/>
  <c r="C8" i="9"/>
  <c r="F55" i="2"/>
  <c r="P1" i="2"/>
  <c r="D13" i="2"/>
  <c r="L1" i="2"/>
  <c r="H1" i="13" s="1"/>
  <c r="G1" i="9"/>
  <c r="N1" i="9" s="1"/>
  <c r="F74" i="2"/>
  <c r="J1" i="2"/>
  <c r="D1" i="13" s="1"/>
  <c r="D42" i="2"/>
  <c r="D38" i="2"/>
  <c r="H95" i="2"/>
  <c r="H110" i="2" l="1"/>
  <c r="F38" i="17"/>
  <c r="F25" i="17" s="1"/>
  <c r="F22" i="17" s="1"/>
  <c r="D10" i="17" s="1"/>
  <c r="D11" i="17" s="1"/>
  <c r="D22" i="2"/>
  <c r="H98" i="2"/>
  <c r="R167" i="2"/>
  <c r="H167" i="2" s="1"/>
  <c r="H165" i="2"/>
  <c r="C10" i="13"/>
  <c r="C11" i="13"/>
  <c r="B12" i="13"/>
  <c r="C13" i="13"/>
  <c r="B14" i="13"/>
  <c r="C15" i="13"/>
  <c r="B16" i="13"/>
  <c r="C17" i="13"/>
  <c r="B18" i="13"/>
  <c r="C19" i="13"/>
  <c r="B20" i="13"/>
  <c r="C21" i="13"/>
  <c r="B22" i="13"/>
  <c r="D22" i="13"/>
  <c r="C23" i="13"/>
  <c r="B24" i="13"/>
  <c r="D24" i="13"/>
  <c r="C25" i="13"/>
  <c r="B26" i="13"/>
  <c r="D26" i="13"/>
  <c r="C27" i="13"/>
  <c r="B28" i="13"/>
  <c r="D28" i="13"/>
  <c r="C29" i="13"/>
  <c r="B30" i="13"/>
  <c r="D30" i="13"/>
  <c r="C31" i="13"/>
  <c r="B32" i="13"/>
  <c r="D32" i="13"/>
  <c r="C33" i="13"/>
  <c r="B34" i="13"/>
  <c r="D34" i="13"/>
  <c r="C35" i="13"/>
  <c r="B36" i="13"/>
  <c r="D36" i="13"/>
  <c r="C37" i="13"/>
  <c r="B38" i="13"/>
  <c r="D38" i="13"/>
  <c r="C39" i="13"/>
  <c r="B40" i="13"/>
  <c r="D40" i="13"/>
  <c r="C41" i="13"/>
  <c r="B42" i="13"/>
  <c r="D42" i="13"/>
  <c r="C43" i="13"/>
  <c r="B44" i="13"/>
  <c r="D44" i="13"/>
  <c r="C45" i="13"/>
  <c r="B46" i="13"/>
  <c r="D46" i="13"/>
  <c r="C47" i="13"/>
  <c r="B48" i="13"/>
  <c r="D48" i="13"/>
  <c r="C49" i="13"/>
  <c r="B50" i="13"/>
  <c r="D50" i="13"/>
  <c r="C51" i="13"/>
  <c r="B52" i="13"/>
  <c r="D52" i="13"/>
  <c r="C53" i="13"/>
  <c r="B54" i="13"/>
  <c r="D54" i="13"/>
  <c r="C55" i="13"/>
  <c r="B56" i="13"/>
  <c r="D56" i="13"/>
  <c r="C57" i="13"/>
  <c r="B58" i="13"/>
  <c r="D58" i="13"/>
  <c r="C59" i="13"/>
  <c r="B60" i="13"/>
  <c r="D60" i="13"/>
  <c r="C61" i="13"/>
  <c r="B62" i="13"/>
  <c r="D62" i="13"/>
  <c r="C63" i="13"/>
  <c r="B64" i="13"/>
  <c r="D64" i="13"/>
  <c r="C65" i="13"/>
  <c r="B66" i="13"/>
  <c r="D66" i="13"/>
  <c r="C67" i="13"/>
  <c r="B68" i="13"/>
  <c r="D68" i="13"/>
  <c r="C69" i="13"/>
  <c r="B70" i="13"/>
  <c r="D70" i="13"/>
  <c r="C71" i="13"/>
  <c r="B72" i="13"/>
  <c r="D72" i="13"/>
  <c r="C73" i="13"/>
  <c r="B74" i="13"/>
  <c r="D74" i="13"/>
  <c r="C75" i="13"/>
  <c r="B76" i="13"/>
  <c r="D76" i="13"/>
  <c r="C77" i="13"/>
  <c r="B78" i="13"/>
  <c r="D78" i="13"/>
  <c r="C79" i="13"/>
  <c r="B80" i="13"/>
  <c r="D80" i="13"/>
  <c r="C81" i="13"/>
  <c r="B82" i="13"/>
  <c r="D82" i="13"/>
  <c r="C83" i="13"/>
  <c r="B84" i="13"/>
  <c r="D84" i="13"/>
  <c r="C85" i="13"/>
  <c r="B86" i="13"/>
  <c r="D86" i="13"/>
  <c r="C87" i="13"/>
  <c r="B88" i="13"/>
  <c r="D88" i="13"/>
  <c r="C89" i="13"/>
  <c r="B90" i="13"/>
  <c r="D90" i="13"/>
  <c r="C91" i="13"/>
  <c r="B92" i="13"/>
  <c r="D92" i="13"/>
  <c r="C93" i="13"/>
  <c r="B94" i="13"/>
  <c r="D94" i="13"/>
  <c r="C95" i="13"/>
  <c r="B96" i="13"/>
  <c r="D96" i="13"/>
  <c r="C97" i="13"/>
  <c r="B98" i="13"/>
  <c r="D98" i="13"/>
  <c r="C99" i="13"/>
  <c r="B100" i="13"/>
  <c r="D100" i="13"/>
  <c r="C101" i="13"/>
  <c r="B102" i="13"/>
  <c r="D102" i="13"/>
  <c r="C103" i="13"/>
  <c r="B104" i="13"/>
  <c r="D104" i="13"/>
  <c r="C105" i="13"/>
  <c r="B106" i="13"/>
  <c r="D106" i="13"/>
  <c r="C107" i="13"/>
  <c r="B108" i="13"/>
  <c r="D108" i="13"/>
  <c r="C109" i="13"/>
  <c r="B110" i="13"/>
  <c r="D110" i="13"/>
  <c r="C111" i="13"/>
  <c r="B112" i="13"/>
  <c r="D112" i="13"/>
  <c r="C113" i="13"/>
  <c r="B114" i="13"/>
  <c r="D114" i="13"/>
  <c r="C115" i="13"/>
  <c r="B116" i="13"/>
  <c r="D116" i="13"/>
  <c r="C117" i="13"/>
  <c r="B118" i="13"/>
  <c r="D118" i="13"/>
  <c r="C119" i="13"/>
  <c r="B120" i="13"/>
  <c r="D120" i="13"/>
  <c r="C121" i="13"/>
  <c r="B122" i="13"/>
  <c r="D122" i="13"/>
  <c r="C123" i="13"/>
  <c r="B124" i="13"/>
  <c r="D124" i="13"/>
  <c r="C125" i="13"/>
  <c r="B126" i="13"/>
  <c r="D126" i="13"/>
  <c r="C127" i="13"/>
  <c r="B128" i="13"/>
  <c r="D128" i="13"/>
  <c r="C129" i="13"/>
  <c r="B130" i="13"/>
  <c r="D130" i="13"/>
  <c r="B11" i="13"/>
  <c r="C12" i="13"/>
  <c r="B15" i="13"/>
  <c r="C16" i="13"/>
  <c r="B19" i="13"/>
  <c r="C20" i="13"/>
  <c r="B23" i="13"/>
  <c r="C24" i="13"/>
  <c r="D25" i="13"/>
  <c r="B27" i="13"/>
  <c r="C28" i="13"/>
  <c r="D29" i="13"/>
  <c r="B31" i="13"/>
  <c r="C32" i="13"/>
  <c r="D33" i="13"/>
  <c r="B35" i="13"/>
  <c r="C36" i="13"/>
  <c r="D37" i="13"/>
  <c r="B39" i="13"/>
  <c r="C40" i="13"/>
  <c r="D41" i="13"/>
  <c r="B43" i="13"/>
  <c r="C44" i="13"/>
  <c r="D45" i="13"/>
  <c r="B47" i="13"/>
  <c r="C48" i="13"/>
  <c r="D49" i="13"/>
  <c r="B51" i="13"/>
  <c r="C52" i="13"/>
  <c r="D53" i="13"/>
  <c r="B55" i="13"/>
  <c r="C56" i="13"/>
  <c r="D57" i="13"/>
  <c r="B59" i="13"/>
  <c r="C60" i="13"/>
  <c r="D61" i="13"/>
  <c r="B63" i="13"/>
  <c r="C64" i="13"/>
  <c r="D65" i="13"/>
  <c r="B67" i="13"/>
  <c r="C68" i="13"/>
  <c r="D69" i="13"/>
  <c r="B71" i="13"/>
  <c r="C72" i="13"/>
  <c r="D73" i="13"/>
  <c r="B75" i="13"/>
  <c r="C76" i="13"/>
  <c r="D77" i="13"/>
  <c r="B79" i="13"/>
  <c r="C80" i="13"/>
  <c r="D81" i="13"/>
  <c r="B83" i="13"/>
  <c r="C84" i="13"/>
  <c r="D85" i="13"/>
  <c r="B87" i="13"/>
  <c r="C88" i="13"/>
  <c r="D89" i="13"/>
  <c r="B91" i="13"/>
  <c r="C92" i="13"/>
  <c r="D93" i="13"/>
  <c r="B95" i="13"/>
  <c r="C96" i="13"/>
  <c r="D97" i="13"/>
  <c r="B99" i="13"/>
  <c r="C100" i="13"/>
  <c r="D101" i="13"/>
  <c r="B103" i="13"/>
  <c r="C104" i="13"/>
  <c r="D105" i="13"/>
  <c r="B107" i="13"/>
  <c r="C108" i="13"/>
  <c r="D109" i="13"/>
  <c r="B111" i="13"/>
  <c r="C112" i="13"/>
  <c r="D113" i="13"/>
  <c r="B115" i="13"/>
  <c r="C116" i="13"/>
  <c r="D117" i="13"/>
  <c r="B119" i="13"/>
  <c r="C120" i="13"/>
  <c r="D121" i="13"/>
  <c r="B123" i="13"/>
  <c r="C124" i="13"/>
  <c r="D125" i="13"/>
  <c r="B127" i="13"/>
  <c r="C128" i="13"/>
  <c r="D129" i="13"/>
  <c r="B131" i="13"/>
  <c r="D131" i="13"/>
  <c r="C132" i="13"/>
  <c r="B133" i="13"/>
  <c r="D133" i="13"/>
  <c r="C134" i="13"/>
  <c r="B135" i="13"/>
  <c r="D135" i="13"/>
  <c r="C136" i="13"/>
  <c r="B137" i="13"/>
  <c r="D137" i="13"/>
  <c r="C138" i="13"/>
  <c r="B139" i="13"/>
  <c r="D139" i="13"/>
  <c r="C140" i="13"/>
  <c r="B141" i="13"/>
  <c r="D141" i="13"/>
  <c r="C142" i="13"/>
  <c r="B143" i="13"/>
  <c r="D143" i="13"/>
  <c r="C144" i="13"/>
  <c r="B145" i="13"/>
  <c r="D145" i="13"/>
  <c r="C146" i="13"/>
  <c r="B147" i="13"/>
  <c r="D147" i="13"/>
  <c r="C148" i="13"/>
  <c r="B149" i="13"/>
  <c r="D149" i="13"/>
  <c r="C150" i="13"/>
  <c r="B151" i="13"/>
  <c r="D151" i="13"/>
  <c r="C152" i="13"/>
  <c r="B153" i="13"/>
  <c r="D153" i="13"/>
  <c r="C154" i="13"/>
  <c r="B155" i="13"/>
  <c r="D155" i="13"/>
  <c r="C156" i="13"/>
  <c r="B157" i="13"/>
  <c r="D157" i="13"/>
  <c r="C158" i="13"/>
  <c r="B159" i="13"/>
  <c r="D159" i="13"/>
  <c r="C160" i="13"/>
  <c r="B161" i="13"/>
  <c r="D161" i="13"/>
  <c r="C162" i="13"/>
  <c r="B163" i="13"/>
  <c r="D163" i="13"/>
  <c r="C164" i="13"/>
  <c r="B165" i="13"/>
  <c r="D165" i="13"/>
  <c r="C166" i="13"/>
  <c r="B167" i="13"/>
  <c r="D167" i="13"/>
  <c r="C168" i="13"/>
  <c r="B169" i="13"/>
  <c r="D169" i="13"/>
  <c r="C170" i="13"/>
  <c r="B171" i="13"/>
  <c r="D171" i="13"/>
  <c r="C172" i="13"/>
  <c r="B173" i="13"/>
  <c r="D173" i="13"/>
  <c r="C174" i="13"/>
  <c r="B175" i="13"/>
  <c r="D175" i="13"/>
  <c r="C176" i="13"/>
  <c r="B177" i="13"/>
  <c r="D177" i="13"/>
  <c r="C178" i="13"/>
  <c r="B179" i="13"/>
  <c r="D179" i="13"/>
  <c r="C180" i="13"/>
  <c r="B181" i="13"/>
  <c r="D181" i="13"/>
  <c r="C182" i="13"/>
  <c r="B183" i="13"/>
  <c r="D183" i="13"/>
  <c r="C184" i="13"/>
  <c r="B185" i="13"/>
  <c r="D185" i="13"/>
  <c r="C186" i="13"/>
  <c r="B187" i="13"/>
  <c r="D187" i="13"/>
  <c r="C188" i="13"/>
  <c r="B189" i="13"/>
  <c r="D189" i="13"/>
  <c r="C190" i="13"/>
  <c r="B191" i="13"/>
  <c r="D191" i="13"/>
  <c r="C192" i="13"/>
  <c r="B193" i="13"/>
  <c r="D193" i="13"/>
  <c r="C194" i="13"/>
  <c r="B195" i="13"/>
  <c r="D195" i="13"/>
  <c r="C196" i="13"/>
  <c r="B197" i="13"/>
  <c r="D197" i="13"/>
  <c r="C198" i="13"/>
  <c r="B199" i="13"/>
  <c r="D199" i="13"/>
  <c r="C200" i="13"/>
  <c r="B10" i="13"/>
  <c r="B13" i="13"/>
  <c r="C14" i="13"/>
  <c r="C18" i="13"/>
  <c r="B21" i="13"/>
  <c r="D23" i="13"/>
  <c r="C26" i="13"/>
  <c r="B29" i="13"/>
  <c r="D31" i="13"/>
  <c r="C34" i="13"/>
  <c r="B37" i="13"/>
  <c r="D39" i="13"/>
  <c r="C42" i="13"/>
  <c r="B45" i="13"/>
  <c r="D47" i="13"/>
  <c r="C50" i="13"/>
  <c r="B53" i="13"/>
  <c r="D55" i="13"/>
  <c r="C58" i="13"/>
  <c r="B61" i="13"/>
  <c r="D63" i="13"/>
  <c r="C66" i="13"/>
  <c r="B69" i="13"/>
  <c r="D71" i="13"/>
  <c r="C74" i="13"/>
  <c r="B77" i="13"/>
  <c r="D79" i="13"/>
  <c r="C82" i="13"/>
  <c r="B85" i="13"/>
  <c r="D87" i="13"/>
  <c r="C90" i="13"/>
  <c r="B93" i="13"/>
  <c r="D95" i="13"/>
  <c r="C98" i="13"/>
  <c r="B101" i="13"/>
  <c r="D103" i="13"/>
  <c r="C106" i="13"/>
  <c r="B109" i="13"/>
  <c r="D111" i="13"/>
  <c r="C114" i="13"/>
  <c r="B117" i="13"/>
  <c r="D119" i="13"/>
  <c r="C122" i="13"/>
  <c r="B125" i="13"/>
  <c r="D127" i="13"/>
  <c r="C130" i="13"/>
  <c r="B132" i="13"/>
  <c r="C133" i="13"/>
  <c r="D134" i="13"/>
  <c r="B136" i="13"/>
  <c r="C137" i="13"/>
  <c r="D138" i="13"/>
  <c r="B140" i="13"/>
  <c r="C141" i="13"/>
  <c r="D142" i="13"/>
  <c r="B144" i="13"/>
  <c r="C145" i="13"/>
  <c r="D146" i="13"/>
  <c r="B148" i="13"/>
  <c r="C149" i="13"/>
  <c r="D150" i="13"/>
  <c r="B152" i="13"/>
  <c r="C153" i="13"/>
  <c r="D154" i="13"/>
  <c r="B156" i="13"/>
  <c r="C157" i="13"/>
  <c r="D158" i="13"/>
  <c r="B160" i="13"/>
  <c r="C161" i="13"/>
  <c r="D162" i="13"/>
  <c r="B164" i="13"/>
  <c r="C165" i="13"/>
  <c r="D166" i="13"/>
  <c r="B168" i="13"/>
  <c r="C169" i="13"/>
  <c r="D170" i="13"/>
  <c r="B172" i="13"/>
  <c r="C173" i="13"/>
  <c r="D174" i="13"/>
  <c r="B176" i="13"/>
  <c r="C177" i="13"/>
  <c r="D178" i="13"/>
  <c r="B180" i="13"/>
  <c r="C181" i="13"/>
  <c r="D182" i="13"/>
  <c r="B184" i="13"/>
  <c r="C185" i="13"/>
  <c r="D186" i="13"/>
  <c r="B188" i="13"/>
  <c r="C189" i="13"/>
  <c r="D190" i="13"/>
  <c r="B192" i="13"/>
  <c r="C193" i="13"/>
  <c r="D194" i="13"/>
  <c r="B196" i="13"/>
  <c r="C197" i="13"/>
  <c r="D198" i="13"/>
  <c r="B200" i="13"/>
  <c r="B17" i="13"/>
  <c r="C22" i="13"/>
  <c r="B25" i="13"/>
  <c r="D27" i="13"/>
  <c r="C30" i="13"/>
  <c r="B33" i="13"/>
  <c r="D35" i="13"/>
  <c r="C38" i="13"/>
  <c r="B41" i="13"/>
  <c r="D43" i="13"/>
  <c r="C46" i="13"/>
  <c r="B49" i="13"/>
  <c r="D51" i="13"/>
  <c r="C54" i="13"/>
  <c r="B57" i="13"/>
  <c r="D59" i="13"/>
  <c r="C62" i="13"/>
  <c r="B65" i="13"/>
  <c r="D67" i="13"/>
  <c r="C70" i="13"/>
  <c r="B73" i="13"/>
  <c r="D75" i="13"/>
  <c r="C78" i="13"/>
  <c r="B81" i="13"/>
  <c r="D83" i="13"/>
  <c r="C86" i="13"/>
  <c r="B89" i="13"/>
  <c r="D91" i="13"/>
  <c r="C94" i="13"/>
  <c r="B97" i="13"/>
  <c r="D99" i="13"/>
  <c r="C102" i="13"/>
  <c r="B105" i="13"/>
  <c r="D107" i="13"/>
  <c r="C110" i="13"/>
  <c r="B113" i="13"/>
  <c r="D115" i="13"/>
  <c r="C118" i="13"/>
  <c r="B121" i="13"/>
  <c r="D123" i="13"/>
  <c r="C126" i="13"/>
  <c r="B129" i="13"/>
  <c r="C131" i="13"/>
  <c r="D132" i="13"/>
  <c r="B134" i="13"/>
  <c r="C135" i="13"/>
  <c r="D136" i="13"/>
  <c r="B138" i="13"/>
  <c r="C139" i="13"/>
  <c r="D140" i="13"/>
  <c r="B142" i="13"/>
  <c r="C143" i="13"/>
  <c r="D144" i="13"/>
  <c r="B146" i="13"/>
  <c r="C147" i="13"/>
  <c r="D148" i="13"/>
  <c r="B150" i="13"/>
  <c r="C151" i="13"/>
  <c r="D152" i="13"/>
  <c r="B154" i="13"/>
  <c r="C155" i="13"/>
  <c r="D156" i="13"/>
  <c r="B158" i="13"/>
  <c r="C159" i="13"/>
  <c r="D160" i="13"/>
  <c r="B162" i="13"/>
  <c r="C163" i="13"/>
  <c r="D164" i="13"/>
  <c r="B166" i="13"/>
  <c r="C167" i="13"/>
  <c r="D168" i="13"/>
  <c r="B170" i="13"/>
  <c r="C171" i="13"/>
  <c r="D172" i="13"/>
  <c r="B174" i="13"/>
  <c r="C175" i="13"/>
  <c r="D176" i="13"/>
  <c r="B178" i="13"/>
  <c r="C179" i="13"/>
  <c r="D180" i="13"/>
  <c r="B182" i="13"/>
  <c r="C183" i="13"/>
  <c r="D184" i="13"/>
  <c r="B186" i="13"/>
  <c r="C187" i="13"/>
  <c r="D188" i="13"/>
  <c r="B190" i="13"/>
  <c r="C191" i="13"/>
  <c r="D192" i="13"/>
  <c r="B194" i="13"/>
  <c r="C195" i="13"/>
  <c r="D196" i="13"/>
  <c r="B198" i="13"/>
  <c r="C199" i="13"/>
  <c r="D200" i="13"/>
  <c r="H23" i="13"/>
  <c r="H25" i="13"/>
  <c r="H27" i="13"/>
  <c r="H29" i="13"/>
  <c r="H31" i="13"/>
  <c r="H33" i="13"/>
  <c r="H35" i="13"/>
  <c r="H37" i="13"/>
  <c r="H39" i="13"/>
  <c r="H41" i="13"/>
  <c r="H43" i="13"/>
  <c r="H45" i="13"/>
  <c r="H47" i="13"/>
  <c r="H49" i="13"/>
  <c r="H51" i="13"/>
  <c r="H53" i="13"/>
  <c r="H55" i="13"/>
  <c r="H57" i="13"/>
  <c r="H59" i="13"/>
  <c r="H61" i="13"/>
  <c r="H63" i="13"/>
  <c r="H65" i="13"/>
  <c r="H67" i="13"/>
  <c r="H69" i="13"/>
  <c r="H71" i="13"/>
  <c r="H73" i="13"/>
  <c r="H75" i="13"/>
  <c r="H77" i="13"/>
  <c r="H79" i="13"/>
  <c r="H81" i="13"/>
  <c r="H83" i="13"/>
  <c r="H85" i="13"/>
  <c r="H87" i="13"/>
  <c r="H89" i="13"/>
  <c r="H91" i="13"/>
  <c r="H93" i="13"/>
  <c r="H95" i="13"/>
  <c r="H97" i="13"/>
  <c r="H99" i="13"/>
  <c r="H101" i="13"/>
  <c r="H103" i="13"/>
  <c r="H105" i="13"/>
  <c r="H107" i="13"/>
  <c r="H109" i="13"/>
  <c r="H111" i="13"/>
  <c r="H113" i="13"/>
  <c r="H115" i="13"/>
  <c r="H117" i="13"/>
  <c r="H119" i="13"/>
  <c r="H121" i="13"/>
  <c r="H123" i="13"/>
  <c r="H125" i="13"/>
  <c r="H127" i="13"/>
  <c r="H129" i="13"/>
  <c r="H131" i="13"/>
  <c r="H133" i="13"/>
  <c r="H135" i="13"/>
  <c r="H137" i="13"/>
  <c r="H139" i="13"/>
  <c r="H141" i="13"/>
  <c r="H143" i="13"/>
  <c r="H145" i="13"/>
  <c r="H147" i="13"/>
  <c r="H149" i="13"/>
  <c r="H151" i="13"/>
  <c r="H153" i="13"/>
  <c r="H155" i="13"/>
  <c r="H157" i="13"/>
  <c r="H159" i="13"/>
  <c r="H161" i="13"/>
  <c r="H163" i="13"/>
  <c r="H165" i="13"/>
  <c r="H167" i="13"/>
  <c r="H169" i="13"/>
  <c r="H171" i="13"/>
  <c r="H173" i="13"/>
  <c r="H175" i="13"/>
  <c r="H177" i="13"/>
  <c r="H179" i="13"/>
  <c r="H24" i="13"/>
  <c r="H28" i="13"/>
  <c r="H32" i="13"/>
  <c r="H36" i="13"/>
  <c r="H40" i="13"/>
  <c r="H44" i="13"/>
  <c r="H48" i="13"/>
  <c r="H52" i="13"/>
  <c r="H56" i="13"/>
  <c r="H60" i="13"/>
  <c r="H64" i="13"/>
  <c r="H68" i="13"/>
  <c r="H72" i="13"/>
  <c r="H76" i="13"/>
  <c r="H80" i="13"/>
  <c r="H84" i="13"/>
  <c r="H88" i="13"/>
  <c r="H92" i="13"/>
  <c r="H96" i="13"/>
  <c r="H100" i="13"/>
  <c r="H104" i="13"/>
  <c r="H108" i="13"/>
  <c r="H112" i="13"/>
  <c r="H116" i="13"/>
  <c r="H120" i="13"/>
  <c r="H124" i="13"/>
  <c r="H128" i="13"/>
  <c r="H132" i="13"/>
  <c r="H136" i="13"/>
  <c r="H140" i="13"/>
  <c r="H144" i="13"/>
  <c r="H148" i="13"/>
  <c r="H152" i="13"/>
  <c r="H156" i="13"/>
  <c r="H160" i="13"/>
  <c r="H164" i="13"/>
  <c r="H168" i="13"/>
  <c r="H172" i="13"/>
  <c r="H176" i="13"/>
  <c r="H180" i="13"/>
  <c r="H182" i="13"/>
  <c r="H184" i="13"/>
  <c r="H186" i="13"/>
  <c r="H188" i="13"/>
  <c r="H190" i="13"/>
  <c r="H192" i="13"/>
  <c r="H194" i="13"/>
  <c r="H196" i="13"/>
  <c r="H198" i="13"/>
  <c r="H200"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H22" i="13"/>
  <c r="H30" i="13"/>
  <c r="H38" i="13"/>
  <c r="H46" i="13"/>
  <c r="H54" i="13"/>
  <c r="H62" i="13"/>
  <c r="H70" i="13"/>
  <c r="H78" i="13"/>
  <c r="H86" i="13"/>
  <c r="H94" i="13"/>
  <c r="H102" i="13"/>
  <c r="H110" i="13"/>
  <c r="H118" i="13"/>
  <c r="H126" i="13"/>
  <c r="H134" i="13"/>
  <c r="H142" i="13"/>
  <c r="H150" i="13"/>
  <c r="H158" i="13"/>
  <c r="H166" i="13"/>
  <c r="H174" i="13"/>
  <c r="H181" i="13"/>
  <c r="H185" i="13"/>
  <c r="H189" i="13"/>
  <c r="H193" i="13"/>
  <c r="H197" i="13"/>
  <c r="F9" i="13"/>
  <c r="F11" i="13"/>
  <c r="F13" i="13"/>
  <c r="F15" i="13"/>
  <c r="F17" i="13"/>
  <c r="F19" i="13"/>
  <c r="F21" i="13"/>
  <c r="F23" i="13"/>
  <c r="F25" i="13"/>
  <c r="F27" i="13"/>
  <c r="F29" i="13"/>
  <c r="F31" i="13"/>
  <c r="F33" i="13"/>
  <c r="F35" i="13"/>
  <c r="F37" i="13"/>
  <c r="F39" i="13"/>
  <c r="F41" i="13"/>
  <c r="F43" i="13"/>
  <c r="F45" i="13"/>
  <c r="F47" i="13"/>
  <c r="F49" i="13"/>
  <c r="F51" i="13"/>
  <c r="F53" i="13"/>
  <c r="F55" i="13"/>
  <c r="F57" i="13"/>
  <c r="F59" i="13"/>
  <c r="F61" i="13"/>
  <c r="F63" i="13"/>
  <c r="F65" i="13"/>
  <c r="F67" i="13"/>
  <c r="F69" i="13"/>
  <c r="F71" i="13"/>
  <c r="F73" i="13"/>
  <c r="F75" i="13"/>
  <c r="F77" i="13"/>
  <c r="F79" i="13"/>
  <c r="F81" i="13"/>
  <c r="F83" i="13"/>
  <c r="F85" i="13"/>
  <c r="F87" i="13"/>
  <c r="F89" i="13"/>
  <c r="F91" i="13"/>
  <c r="F93" i="13"/>
  <c r="F95" i="13"/>
  <c r="F97" i="13"/>
  <c r="F99" i="13"/>
  <c r="F101" i="13"/>
  <c r="F103" i="13"/>
  <c r="F105" i="13"/>
  <c r="F107" i="13"/>
  <c r="F109" i="13"/>
  <c r="F111" i="13"/>
  <c r="F113" i="13"/>
  <c r="F115" i="13"/>
  <c r="F117" i="13"/>
  <c r="F119" i="13"/>
  <c r="F121" i="13"/>
  <c r="F123" i="13"/>
  <c r="F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H34" i="13"/>
  <c r="H50" i="13"/>
  <c r="H66" i="13"/>
  <c r="H82" i="13"/>
  <c r="H98" i="13"/>
  <c r="H114" i="13"/>
  <c r="H130" i="13"/>
  <c r="H146" i="13"/>
  <c r="H162" i="13"/>
  <c r="H178" i="13"/>
  <c r="H187" i="13"/>
  <c r="H195" i="13"/>
  <c r="F10" i="13"/>
  <c r="F14" i="13"/>
  <c r="F18" i="13"/>
  <c r="F22" i="13"/>
  <c r="F26" i="13"/>
  <c r="F30" i="13"/>
  <c r="F34" i="13"/>
  <c r="F38" i="13"/>
  <c r="F42" i="13"/>
  <c r="F46" i="13"/>
  <c r="F50" i="13"/>
  <c r="F54" i="13"/>
  <c r="F58" i="13"/>
  <c r="F62" i="13"/>
  <c r="F66" i="13"/>
  <c r="F70" i="13"/>
  <c r="F74" i="13"/>
  <c r="F78" i="13"/>
  <c r="F82" i="13"/>
  <c r="F86" i="13"/>
  <c r="F90" i="13"/>
  <c r="F94" i="13"/>
  <c r="F98" i="13"/>
  <c r="F102" i="13"/>
  <c r="F106" i="13"/>
  <c r="F110" i="13"/>
  <c r="F114" i="13"/>
  <c r="F118" i="13"/>
  <c r="F122" i="13"/>
  <c r="F126" i="13"/>
  <c r="F128" i="13"/>
  <c r="F130" i="13"/>
  <c r="F132" i="13"/>
  <c r="F134" i="13"/>
  <c r="F136" i="13"/>
  <c r="F138" i="13"/>
  <c r="F140" i="13"/>
  <c r="F142" i="13"/>
  <c r="F144" i="13"/>
  <c r="F146" i="13"/>
  <c r="F148" i="13"/>
  <c r="F150" i="13"/>
  <c r="F152" i="13"/>
  <c r="F154" i="13"/>
  <c r="F156" i="13"/>
  <c r="F158" i="13"/>
  <c r="F160" i="13"/>
  <c r="F162" i="13"/>
  <c r="F164" i="13"/>
  <c r="F166" i="13"/>
  <c r="F168" i="13"/>
  <c r="F170" i="13"/>
  <c r="F172" i="13"/>
  <c r="F174" i="13"/>
  <c r="F176" i="13"/>
  <c r="F178" i="13"/>
  <c r="F180" i="13"/>
  <c r="F182" i="13"/>
  <c r="F184" i="13"/>
  <c r="F186" i="13"/>
  <c r="F188" i="13"/>
  <c r="F190" i="13"/>
  <c r="F192" i="13"/>
  <c r="F194" i="13"/>
  <c r="F196" i="13"/>
  <c r="F198" i="13"/>
  <c r="F200" i="13"/>
  <c r="H26" i="13"/>
  <c r="H42" i="13"/>
  <c r="H58" i="13"/>
  <c r="H74" i="13"/>
  <c r="H90" i="13"/>
  <c r="H106" i="13"/>
  <c r="H122" i="13"/>
  <c r="H138" i="13"/>
  <c r="H154" i="13"/>
  <c r="H170" i="13"/>
  <c r="H183" i="13"/>
  <c r="H191" i="13"/>
  <c r="H199" i="13"/>
  <c r="F12" i="13"/>
  <c r="F16" i="13"/>
  <c r="F20" i="13"/>
  <c r="F24" i="13"/>
  <c r="F28" i="13"/>
  <c r="F32" i="13"/>
  <c r="F36" i="13"/>
  <c r="F40" i="13"/>
  <c r="F44" i="13"/>
  <c r="F48" i="13"/>
  <c r="F52" i="13"/>
  <c r="F56" i="13"/>
  <c r="F60" i="13"/>
  <c r="F64" i="13"/>
  <c r="F68" i="13"/>
  <c r="F72" i="13"/>
  <c r="F76" i="13"/>
  <c r="F80" i="13"/>
  <c r="F84" i="13"/>
  <c r="F88" i="13"/>
  <c r="F92" i="13"/>
  <c r="F96" i="13"/>
  <c r="F100" i="13"/>
  <c r="F104" i="13"/>
  <c r="F108" i="13"/>
  <c r="F112" i="13"/>
  <c r="F116" i="13"/>
  <c r="F120" i="13"/>
  <c r="F124" i="13"/>
  <c r="F127" i="13"/>
  <c r="F129" i="13"/>
  <c r="F131" i="13"/>
  <c r="F133" i="13"/>
  <c r="F135" i="13"/>
  <c r="F137" i="13"/>
  <c r="F139" i="13"/>
  <c r="F141" i="13"/>
  <c r="F143" i="13"/>
  <c r="F145" i="13"/>
  <c r="F147" i="13"/>
  <c r="F149" i="13"/>
  <c r="F151" i="13"/>
  <c r="F153" i="13"/>
  <c r="F155" i="13"/>
  <c r="F157" i="13"/>
  <c r="F159" i="13"/>
  <c r="F161" i="13"/>
  <c r="F163" i="13"/>
  <c r="F165" i="13"/>
  <c r="F167" i="13"/>
  <c r="F169" i="13"/>
  <c r="F171" i="13"/>
  <c r="F173" i="13"/>
  <c r="F175" i="13"/>
  <c r="F177" i="13"/>
  <c r="F179" i="13"/>
  <c r="F181" i="13"/>
  <c r="F183" i="13"/>
  <c r="F185" i="13"/>
  <c r="F187" i="13"/>
  <c r="F189" i="13"/>
  <c r="F191" i="13"/>
  <c r="F193" i="13"/>
  <c r="F195" i="13"/>
  <c r="F197" i="13"/>
  <c r="F199" i="13"/>
  <c r="H7" i="13"/>
  <c r="H8" i="13"/>
  <c r="F8" i="13"/>
  <c r="G8" i="13"/>
  <c r="B8" i="13"/>
  <c r="D8" i="13"/>
  <c r="C9" i="13"/>
  <c r="C8" i="13"/>
  <c r="B9" i="13"/>
  <c r="F7" i="13"/>
  <c r="G7" i="13"/>
  <c r="D7" i="13"/>
  <c r="C7" i="13"/>
  <c r="B7" i="13"/>
  <c r="I8" i="9"/>
  <c r="I9" i="9" s="1"/>
  <c r="I10" i="9" s="1"/>
  <c r="I11" i="9" s="1"/>
  <c r="I12" i="9" s="1"/>
  <c r="I13" i="9" s="1"/>
  <c r="I14" i="9" s="1"/>
  <c r="I15" i="9" s="1"/>
  <c r="K4" i="9"/>
  <c r="D3" i="2"/>
  <c r="F67" i="2"/>
  <c r="H96" i="2"/>
  <c r="H77" i="2"/>
  <c r="F75" i="2"/>
  <c r="F69" i="2"/>
  <c r="D43" i="2"/>
  <c r="F44" i="2"/>
  <c r="F56" i="2"/>
  <c r="E56" i="2" s="1" a="1"/>
  <c r="G96" i="2" l="1" a="1"/>
  <c r="E67" i="2" a="1"/>
  <c r="D23" i="2"/>
  <c r="C22" i="2" a="1"/>
  <c r="C11" i="2" a="1"/>
  <c r="C8" i="2" a="1"/>
  <c r="C18" i="2" a="1"/>
  <c r="C39" i="2" a="1"/>
  <c r="C3" i="2" a="1"/>
  <c r="C13" i="2" a="1"/>
  <c r="C4" i="2" a="1"/>
  <c r="C6" i="2" a="1"/>
  <c r="G79" i="2" a="1"/>
  <c r="G89" i="2" a="1"/>
  <c r="G77" i="2" a="1"/>
  <c r="G78" i="2" a="1"/>
  <c r="G95" i="2" a="1"/>
  <c r="E44" i="2" a="1"/>
  <c r="E47" i="2" a="1"/>
  <c r="E55" i="2" a="1"/>
  <c r="F76" i="2"/>
  <c r="F1" i="1"/>
  <c r="F9" i="17"/>
  <c r="F11" i="17" s="1"/>
  <c r="H97" i="2"/>
  <c r="H166" i="2"/>
  <c r="G166" i="2" s="1" a="1"/>
  <c r="E7" i="13"/>
  <c r="H9" i="13"/>
  <c r="D9" i="13"/>
  <c r="E9" i="13" s="1"/>
  <c r="E200" i="13"/>
  <c r="E192" i="13"/>
  <c r="E184" i="13"/>
  <c r="E176" i="13"/>
  <c r="E168" i="13"/>
  <c r="E160" i="13"/>
  <c r="E152" i="13"/>
  <c r="E144" i="13"/>
  <c r="E136" i="13"/>
  <c r="E115" i="13"/>
  <c r="E99" i="13"/>
  <c r="E83" i="13"/>
  <c r="E67" i="13"/>
  <c r="E51" i="13"/>
  <c r="E35" i="13"/>
  <c r="E194" i="13"/>
  <c r="E186" i="13"/>
  <c r="E178" i="13"/>
  <c r="E170" i="13"/>
  <c r="E162" i="13"/>
  <c r="E154" i="13"/>
  <c r="E146" i="13"/>
  <c r="E138" i="13"/>
  <c r="E119" i="13"/>
  <c r="E103" i="13"/>
  <c r="E87" i="13"/>
  <c r="E71" i="13"/>
  <c r="E55" i="13"/>
  <c r="E39" i="13"/>
  <c r="E23" i="13"/>
  <c r="E197" i="13"/>
  <c r="E193" i="13"/>
  <c r="E189" i="13"/>
  <c r="E185" i="13"/>
  <c r="E181" i="13"/>
  <c r="E177" i="13"/>
  <c r="E173" i="13"/>
  <c r="E169" i="13"/>
  <c r="E165" i="13"/>
  <c r="E161" i="13"/>
  <c r="E157" i="13"/>
  <c r="E153" i="13"/>
  <c r="E149" i="13"/>
  <c r="E145" i="13"/>
  <c r="E141" i="13"/>
  <c r="E137" i="13"/>
  <c r="E133" i="13"/>
  <c r="E125" i="13"/>
  <c r="E117" i="13"/>
  <c r="E109" i="13"/>
  <c r="E101" i="13"/>
  <c r="E93" i="13"/>
  <c r="E85" i="13"/>
  <c r="E77" i="13"/>
  <c r="E69" i="13"/>
  <c r="E61" i="13"/>
  <c r="E53" i="13"/>
  <c r="E45" i="13"/>
  <c r="E37" i="13"/>
  <c r="E29" i="13"/>
  <c r="E128" i="13"/>
  <c r="E124" i="13"/>
  <c r="E120" i="13"/>
  <c r="E116" i="13"/>
  <c r="E112" i="13"/>
  <c r="E108" i="13"/>
  <c r="E104" i="13"/>
  <c r="E100" i="13"/>
  <c r="E96" i="13"/>
  <c r="E92" i="13"/>
  <c r="E88" i="13"/>
  <c r="E84" i="13"/>
  <c r="E80" i="13"/>
  <c r="E76" i="13"/>
  <c r="E72" i="13"/>
  <c r="E68" i="13"/>
  <c r="E64" i="13"/>
  <c r="E60" i="13"/>
  <c r="E56" i="13"/>
  <c r="E52" i="13"/>
  <c r="E48" i="13"/>
  <c r="E44" i="13"/>
  <c r="E40" i="13"/>
  <c r="E36" i="13"/>
  <c r="E32" i="13"/>
  <c r="E28" i="13"/>
  <c r="E24" i="13"/>
  <c r="E196" i="13"/>
  <c r="E188" i="13"/>
  <c r="E180" i="13"/>
  <c r="E172" i="13"/>
  <c r="E164" i="13"/>
  <c r="E156" i="13"/>
  <c r="E148" i="13"/>
  <c r="E140" i="13"/>
  <c r="E132" i="13"/>
  <c r="E123" i="13"/>
  <c r="E107" i="13"/>
  <c r="E91" i="13"/>
  <c r="E75" i="13"/>
  <c r="E59" i="13"/>
  <c r="E43" i="13"/>
  <c r="E27" i="13"/>
  <c r="E198" i="13"/>
  <c r="E190" i="13"/>
  <c r="E182" i="13"/>
  <c r="E174" i="13"/>
  <c r="E166" i="13"/>
  <c r="E158" i="13"/>
  <c r="E150" i="13"/>
  <c r="E142" i="13"/>
  <c r="E134" i="13"/>
  <c r="E127" i="13"/>
  <c r="E111" i="13"/>
  <c r="E95" i="13"/>
  <c r="E79" i="13"/>
  <c r="E63" i="13"/>
  <c r="E47" i="13"/>
  <c r="E31" i="13"/>
  <c r="E199" i="13"/>
  <c r="E195" i="13"/>
  <c r="E191" i="13"/>
  <c r="E187" i="13"/>
  <c r="E183" i="13"/>
  <c r="E179" i="13"/>
  <c r="E175" i="13"/>
  <c r="E171" i="13"/>
  <c r="E167" i="13"/>
  <c r="E163" i="13"/>
  <c r="E159" i="13"/>
  <c r="E155" i="13"/>
  <c r="E151" i="13"/>
  <c r="E147" i="13"/>
  <c r="E143" i="13"/>
  <c r="E139" i="13"/>
  <c r="E135" i="13"/>
  <c r="E131" i="13"/>
  <c r="E129" i="13"/>
  <c r="E121" i="13"/>
  <c r="E113" i="13"/>
  <c r="E105" i="13"/>
  <c r="E97" i="13"/>
  <c r="E89" i="13"/>
  <c r="E81" i="13"/>
  <c r="E73" i="13"/>
  <c r="E65" i="13"/>
  <c r="E57" i="13"/>
  <c r="E49" i="13"/>
  <c r="E41" i="13"/>
  <c r="E33" i="13"/>
  <c r="E25" i="13"/>
  <c r="E130" i="13"/>
  <c r="E126" i="13"/>
  <c r="E122" i="13"/>
  <c r="E118" i="13"/>
  <c r="E114" i="13"/>
  <c r="E110" i="13"/>
  <c r="E106" i="13"/>
  <c r="E102" i="13"/>
  <c r="E98" i="13"/>
  <c r="E94" i="13"/>
  <c r="E90" i="13"/>
  <c r="E86" i="13"/>
  <c r="E82" i="13"/>
  <c r="E78" i="13"/>
  <c r="E74" i="13"/>
  <c r="E70" i="13"/>
  <c r="E66" i="13"/>
  <c r="E62" i="13"/>
  <c r="E58" i="13"/>
  <c r="E54" i="13"/>
  <c r="E50" i="13"/>
  <c r="E46" i="13"/>
  <c r="E42" i="13"/>
  <c r="E38" i="13"/>
  <c r="E34" i="13"/>
  <c r="E30" i="13"/>
  <c r="E26" i="13"/>
  <c r="E22" i="13"/>
  <c r="H10" i="13"/>
  <c r="E8" i="13"/>
  <c r="D10" i="13"/>
  <c r="E10" i="13" s="1"/>
  <c r="F68" i="2"/>
  <c r="C42" i="2" l="1" a="1"/>
  <c r="C41" i="2" a="1"/>
  <c r="D1" i="2"/>
  <c r="C38" i="2" a="1"/>
  <c r="G110" i="2" a="1"/>
  <c r="G109" i="2" a="1"/>
  <c r="G98" i="2" a="1"/>
  <c r="G99" i="2" a="1"/>
  <c r="E74" i="2" a="1"/>
  <c r="C23" i="2" a="1"/>
  <c r="E73" i="2" a="1"/>
  <c r="G125" i="2" a="1"/>
  <c r="G124" i="2" a="1"/>
  <c r="G112" i="2" a="1"/>
  <c r="E70" i="2" a="1"/>
  <c r="G111" i="2" a="1"/>
  <c r="E72" i="2" a="1"/>
  <c r="G97" i="2" a="1"/>
  <c r="G167" i="2" a="1"/>
  <c r="G165" i="2" a="1"/>
  <c r="E68" i="2" a="1"/>
  <c r="E69" i="2" a="1"/>
  <c r="E75" i="2" a="1"/>
  <c r="A1" i="24"/>
  <c r="A1" i="20"/>
  <c r="A1" i="22"/>
  <c r="D8" i="20"/>
  <c r="D9" i="20"/>
  <c r="B8" i="20"/>
  <c r="C9" i="20"/>
  <c r="B10" i="20"/>
  <c r="C8" i="20"/>
  <c r="B11" i="20"/>
  <c r="C12" i="20"/>
  <c r="B9" i="20"/>
  <c r="C10" i="20"/>
  <c r="C7" i="20"/>
  <c r="B7" i="20"/>
  <c r="B1" i="17"/>
  <c r="A1" i="16"/>
  <c r="A1" i="14"/>
  <c r="H11" i="13"/>
  <c r="H12" i="13" s="1"/>
  <c r="D11" i="13"/>
  <c r="E11" i="13" s="1"/>
  <c r="A1" i="6"/>
  <c r="F1" i="2"/>
  <c r="I1" i="4" s="1"/>
  <c r="A1" i="7"/>
  <c r="A1" i="4"/>
  <c r="A1" i="9"/>
  <c r="M1" i="2"/>
  <c r="A1" i="13"/>
  <c r="B1" i="8"/>
  <c r="D1" i="4"/>
  <c r="E76" i="2" l="1"/>
  <c r="C43" i="2"/>
  <c r="B12" i="20"/>
  <c r="C11" i="20"/>
  <c r="D11" i="20"/>
  <c r="D12" i="20"/>
  <c r="D7" i="20"/>
  <c r="D10" i="20"/>
  <c r="D13" i="20"/>
  <c r="F13" i="20" s="1"/>
  <c r="B13" i="20"/>
  <c r="C13" i="20"/>
  <c r="F9" i="20"/>
  <c r="G9" i="20"/>
  <c r="F8" i="20"/>
  <c r="G8" i="20"/>
  <c r="G7" i="20"/>
  <c r="D163" i="20"/>
  <c r="D200" i="20"/>
  <c r="D196" i="20"/>
  <c r="D192" i="20"/>
  <c r="D188" i="20"/>
  <c r="D184" i="20"/>
  <c r="D178" i="20"/>
  <c r="D14" i="20"/>
  <c r="D18" i="20"/>
  <c r="D22" i="20"/>
  <c r="D26" i="20"/>
  <c r="D30" i="20"/>
  <c r="D34" i="20"/>
  <c r="D38" i="20"/>
  <c r="D42" i="20"/>
  <c r="D46" i="20"/>
  <c r="D50" i="20"/>
  <c r="D54" i="20"/>
  <c r="D58" i="20"/>
  <c r="D62" i="20"/>
  <c r="D66" i="20"/>
  <c r="D70" i="20"/>
  <c r="D74" i="20"/>
  <c r="D78" i="20"/>
  <c r="D82" i="20"/>
  <c r="D86" i="20"/>
  <c r="D90" i="20"/>
  <c r="D94" i="20"/>
  <c r="D98" i="20"/>
  <c r="D102" i="20"/>
  <c r="D106" i="20"/>
  <c r="D110" i="20"/>
  <c r="D114" i="20"/>
  <c r="D118" i="20"/>
  <c r="D122" i="20"/>
  <c r="D126" i="20"/>
  <c r="D130" i="20"/>
  <c r="D134" i="20"/>
  <c r="D138" i="20"/>
  <c r="D142" i="20"/>
  <c r="D146" i="20"/>
  <c r="D150" i="20"/>
  <c r="D154" i="20"/>
  <c r="D158" i="20"/>
  <c r="D162" i="20"/>
  <c r="D166" i="20"/>
  <c r="D170" i="20"/>
  <c r="D174" i="20"/>
  <c r="D17" i="20"/>
  <c r="D25" i="20"/>
  <c r="D33" i="20"/>
  <c r="D41" i="20"/>
  <c r="D49" i="20"/>
  <c r="D57" i="20"/>
  <c r="D65" i="20"/>
  <c r="D73" i="20"/>
  <c r="D81" i="20"/>
  <c r="D89" i="20"/>
  <c r="D97" i="20"/>
  <c r="D105" i="20"/>
  <c r="D113" i="20"/>
  <c r="D121" i="20"/>
  <c r="D129" i="20"/>
  <c r="D137" i="20"/>
  <c r="D145" i="20"/>
  <c r="D153" i="20"/>
  <c r="D161" i="20"/>
  <c r="D169" i="20"/>
  <c r="D177" i="20"/>
  <c r="D181" i="20"/>
  <c r="D185" i="20"/>
  <c r="D189" i="20"/>
  <c r="D193" i="20"/>
  <c r="D197" i="20"/>
  <c r="D201" i="20"/>
  <c r="D15" i="20"/>
  <c r="D23" i="20"/>
  <c r="D31" i="20"/>
  <c r="D39" i="20"/>
  <c r="D47" i="20"/>
  <c r="D55" i="20"/>
  <c r="D63" i="20"/>
  <c r="D71" i="20"/>
  <c r="D79" i="20"/>
  <c r="D87" i="20"/>
  <c r="D95" i="20"/>
  <c r="D103" i="20"/>
  <c r="D111" i="20"/>
  <c r="D119" i="20"/>
  <c r="D127" i="20"/>
  <c r="D135" i="20"/>
  <c r="D143" i="20"/>
  <c r="D151" i="20"/>
  <c r="D159" i="20"/>
  <c r="D167" i="20"/>
  <c r="D175" i="20"/>
  <c r="D180" i="20"/>
  <c r="D16" i="20"/>
  <c r="D20" i="20"/>
  <c r="D24" i="20"/>
  <c r="D28" i="20"/>
  <c r="D32" i="20"/>
  <c r="D36" i="20"/>
  <c r="D40" i="20"/>
  <c r="D44" i="20"/>
  <c r="D48" i="20"/>
  <c r="D52" i="20"/>
  <c r="D56" i="20"/>
  <c r="D60" i="20"/>
  <c r="D64" i="20"/>
  <c r="D68" i="20"/>
  <c r="D72" i="20"/>
  <c r="D76" i="20"/>
  <c r="D80" i="20"/>
  <c r="D84" i="20"/>
  <c r="D88" i="20"/>
  <c r="D92" i="20"/>
  <c r="D96" i="20"/>
  <c r="D100" i="20"/>
  <c r="D104" i="20"/>
  <c r="D108" i="20"/>
  <c r="D112" i="20"/>
  <c r="D116" i="20"/>
  <c r="D120" i="20"/>
  <c r="D124" i="20"/>
  <c r="D128" i="20"/>
  <c r="D132" i="20"/>
  <c r="D136" i="20"/>
  <c r="D140" i="20"/>
  <c r="D144" i="20"/>
  <c r="D148" i="20"/>
  <c r="D152" i="20"/>
  <c r="D156" i="20"/>
  <c r="D160" i="20"/>
  <c r="D164" i="20"/>
  <c r="D168" i="20"/>
  <c r="D172" i="20"/>
  <c r="D176" i="20"/>
  <c r="D21" i="20"/>
  <c r="D29" i="20"/>
  <c r="D37" i="20"/>
  <c r="D45" i="20"/>
  <c r="D53" i="20"/>
  <c r="D61" i="20"/>
  <c r="D69" i="20"/>
  <c r="D77" i="20"/>
  <c r="D85" i="20"/>
  <c r="D93" i="20"/>
  <c r="D101" i="20"/>
  <c r="D109" i="20"/>
  <c r="D117" i="20"/>
  <c r="D125" i="20"/>
  <c r="D133" i="20"/>
  <c r="D141" i="20"/>
  <c r="D149" i="20"/>
  <c r="D157" i="20"/>
  <c r="D165" i="20"/>
  <c r="D173" i="20"/>
  <c r="D179" i="20"/>
  <c r="D183" i="20"/>
  <c r="D187" i="20"/>
  <c r="D191" i="20"/>
  <c r="D195" i="20"/>
  <c r="D199" i="20"/>
  <c r="D19" i="20"/>
  <c r="D27" i="20"/>
  <c r="D35" i="20"/>
  <c r="D43" i="20"/>
  <c r="D51" i="20"/>
  <c r="D59" i="20"/>
  <c r="D67" i="20"/>
  <c r="D75" i="20"/>
  <c r="D83" i="20"/>
  <c r="D91" i="20"/>
  <c r="D99" i="20"/>
  <c r="D107" i="20"/>
  <c r="D115" i="20"/>
  <c r="D123" i="20"/>
  <c r="D131" i="20"/>
  <c r="D139" i="20"/>
  <c r="D147" i="20"/>
  <c r="D155" i="20"/>
  <c r="D198" i="20"/>
  <c r="D194" i="20"/>
  <c r="D190" i="20"/>
  <c r="D186" i="20"/>
  <c r="D182" i="20"/>
  <c r="D171" i="20"/>
  <c r="C122" i="20"/>
  <c r="C199" i="20"/>
  <c r="B198" i="20"/>
  <c r="C195" i="20"/>
  <c r="B194" i="20"/>
  <c r="C191" i="20"/>
  <c r="B190" i="20"/>
  <c r="C187" i="20"/>
  <c r="B186" i="20"/>
  <c r="C183" i="20"/>
  <c r="B182" i="20"/>
  <c r="C179" i="20"/>
  <c r="B178" i="20"/>
  <c r="C175" i="20"/>
  <c r="B174" i="20"/>
  <c r="C171" i="20"/>
  <c r="B170" i="20"/>
  <c r="C167" i="20"/>
  <c r="B166" i="20"/>
  <c r="C163" i="20"/>
  <c r="B162" i="20"/>
  <c r="C159" i="20"/>
  <c r="B158" i="20"/>
  <c r="C155" i="20"/>
  <c r="B154" i="20"/>
  <c r="C151" i="20"/>
  <c r="B150" i="20"/>
  <c r="C147" i="20"/>
  <c r="B146" i="20"/>
  <c r="C143" i="20"/>
  <c r="B142" i="20"/>
  <c r="C139" i="20"/>
  <c r="B138" i="20"/>
  <c r="C135" i="20"/>
  <c r="B134" i="20"/>
  <c r="C131" i="20"/>
  <c r="B130" i="20"/>
  <c r="C127" i="20"/>
  <c r="B126" i="20"/>
  <c r="C123" i="20"/>
  <c r="B122" i="20"/>
  <c r="C119" i="20"/>
  <c r="B118" i="20"/>
  <c r="C115" i="20"/>
  <c r="B114" i="20"/>
  <c r="C111" i="20"/>
  <c r="B110" i="20"/>
  <c r="C107" i="20"/>
  <c r="B106" i="20"/>
  <c r="C103" i="20"/>
  <c r="B102" i="20"/>
  <c r="C99" i="20"/>
  <c r="B98" i="20"/>
  <c r="B94" i="20"/>
  <c r="B201" i="20"/>
  <c r="C198" i="20"/>
  <c r="B197" i="20"/>
  <c r="C194" i="20"/>
  <c r="B193" i="20"/>
  <c r="C190" i="20"/>
  <c r="B189" i="20"/>
  <c r="C186" i="20"/>
  <c r="B185" i="20"/>
  <c r="C182" i="20"/>
  <c r="B181" i="20"/>
  <c r="C178" i="20"/>
  <c r="B177" i="20"/>
  <c r="C174" i="20"/>
  <c r="B173" i="20"/>
  <c r="C170" i="20"/>
  <c r="B169" i="20"/>
  <c r="C166" i="20"/>
  <c r="B165" i="20"/>
  <c r="C162" i="20"/>
  <c r="B161" i="20"/>
  <c r="B157" i="20"/>
  <c r="C154" i="20"/>
  <c r="B149" i="20"/>
  <c r="C146" i="20"/>
  <c r="B141" i="20"/>
  <c r="C138" i="20"/>
  <c r="B133" i="20"/>
  <c r="C130" i="20"/>
  <c r="B125" i="20"/>
  <c r="B16" i="20"/>
  <c r="C17" i="20"/>
  <c r="B20" i="20"/>
  <c r="C21" i="20"/>
  <c r="B24" i="20"/>
  <c r="C25" i="20"/>
  <c r="B28" i="20"/>
  <c r="C29" i="20"/>
  <c r="B32" i="20"/>
  <c r="C33" i="20"/>
  <c r="B36" i="20"/>
  <c r="C37" i="20"/>
  <c r="B40" i="20"/>
  <c r="C41" i="20"/>
  <c r="B44" i="20"/>
  <c r="C45" i="20"/>
  <c r="B48" i="20"/>
  <c r="C49" i="20"/>
  <c r="B52" i="20"/>
  <c r="C53" i="20"/>
  <c r="B56" i="20"/>
  <c r="C57" i="20"/>
  <c r="B60" i="20"/>
  <c r="C61" i="20"/>
  <c r="B64" i="20"/>
  <c r="B15" i="20"/>
  <c r="C20" i="20"/>
  <c r="B23" i="20"/>
  <c r="C28" i="20"/>
  <c r="B31" i="20"/>
  <c r="C36" i="20"/>
  <c r="B39" i="20"/>
  <c r="C44" i="20"/>
  <c r="B47" i="20"/>
  <c r="C52" i="20"/>
  <c r="B55" i="20"/>
  <c r="C60" i="20"/>
  <c r="B63" i="20"/>
  <c r="B65" i="20"/>
  <c r="C66" i="20"/>
  <c r="B69" i="20"/>
  <c r="C70" i="20"/>
  <c r="B73" i="20"/>
  <c r="C74" i="20"/>
  <c r="B77" i="20"/>
  <c r="C78" i="20"/>
  <c r="B81" i="20"/>
  <c r="C82" i="20"/>
  <c r="B85" i="20"/>
  <c r="C86" i="20"/>
  <c r="B89" i="20"/>
  <c r="C90" i="20"/>
  <c r="B93" i="20"/>
  <c r="C94" i="20"/>
  <c r="C14" i="20"/>
  <c r="B17" i="20"/>
  <c r="C22" i="20"/>
  <c r="B25" i="20"/>
  <c r="C30" i="20"/>
  <c r="B33" i="20"/>
  <c r="C38" i="20"/>
  <c r="B41" i="20"/>
  <c r="C46" i="20"/>
  <c r="B49" i="20"/>
  <c r="C54" i="20"/>
  <c r="B57" i="20"/>
  <c r="C62" i="20"/>
  <c r="B66" i="20"/>
  <c r="C67" i="20"/>
  <c r="B70" i="20"/>
  <c r="C71" i="20"/>
  <c r="B74" i="20"/>
  <c r="C75" i="20"/>
  <c r="B78" i="20"/>
  <c r="C79" i="20"/>
  <c r="B82" i="20"/>
  <c r="C83" i="20"/>
  <c r="B86" i="20"/>
  <c r="C87" i="20"/>
  <c r="B90" i="20"/>
  <c r="C91" i="20"/>
  <c r="B97" i="20"/>
  <c r="C98" i="20"/>
  <c r="B101" i="20"/>
  <c r="C102" i="20"/>
  <c r="B105" i="20"/>
  <c r="C106" i="20"/>
  <c r="B109" i="20"/>
  <c r="C110" i="20"/>
  <c r="B113" i="20"/>
  <c r="C114" i="20"/>
  <c r="B117" i="20"/>
  <c r="C118" i="20"/>
  <c r="B14" i="20"/>
  <c r="C15" i="20"/>
  <c r="B18" i="20"/>
  <c r="C19" i="20"/>
  <c r="B22" i="20"/>
  <c r="C23" i="20"/>
  <c r="B26" i="20"/>
  <c r="C27" i="20"/>
  <c r="B30" i="20"/>
  <c r="C31" i="20"/>
  <c r="B34" i="20"/>
  <c r="C35" i="20"/>
  <c r="B38" i="20"/>
  <c r="C39" i="20"/>
  <c r="B42" i="20"/>
  <c r="C43" i="20"/>
  <c r="B46" i="20"/>
  <c r="C47" i="20"/>
  <c r="B50" i="20"/>
  <c r="C51" i="20"/>
  <c r="B54" i="20"/>
  <c r="C55" i="20"/>
  <c r="B58" i="20"/>
  <c r="C59" i="20"/>
  <c r="B62" i="20"/>
  <c r="C63" i="20"/>
  <c r="C16" i="20"/>
  <c r="B19" i="20"/>
  <c r="C24" i="20"/>
  <c r="B27" i="20"/>
  <c r="C32" i="20"/>
  <c r="B35" i="20"/>
  <c r="C40" i="20"/>
  <c r="B43" i="20"/>
  <c r="C48" i="20"/>
  <c r="B51" i="20"/>
  <c r="C56" i="20"/>
  <c r="B59" i="20"/>
  <c r="C64" i="20"/>
  <c r="B67" i="20"/>
  <c r="C68" i="20"/>
  <c r="B71" i="20"/>
  <c r="C72" i="20"/>
  <c r="B75" i="20"/>
  <c r="C76" i="20"/>
  <c r="B79" i="20"/>
  <c r="C80" i="20"/>
  <c r="B83" i="20"/>
  <c r="C84" i="20"/>
  <c r="B87" i="20"/>
  <c r="C88" i="20"/>
  <c r="B91" i="20"/>
  <c r="C92" i="20"/>
  <c r="B95" i="20"/>
  <c r="C96" i="20"/>
  <c r="C18" i="20"/>
  <c r="B21" i="20"/>
  <c r="C26" i="20"/>
  <c r="B29" i="20"/>
  <c r="C34" i="20"/>
  <c r="B37" i="20"/>
  <c r="C42" i="20"/>
  <c r="B45" i="20"/>
  <c r="C50" i="20"/>
  <c r="B53" i="20"/>
  <c r="C58" i="20"/>
  <c r="B61" i="20"/>
  <c r="C65" i="20"/>
  <c r="B68" i="20"/>
  <c r="C69" i="20"/>
  <c r="B72" i="20"/>
  <c r="C73" i="20"/>
  <c r="B76" i="20"/>
  <c r="C77" i="20"/>
  <c r="B80" i="20"/>
  <c r="C81" i="20"/>
  <c r="B84" i="20"/>
  <c r="C85" i="20"/>
  <c r="B88" i="20"/>
  <c r="C89" i="20"/>
  <c r="B92" i="20"/>
  <c r="C93" i="20"/>
  <c r="B96" i="20"/>
  <c r="B99" i="20"/>
  <c r="C100" i="20"/>
  <c r="B103" i="20"/>
  <c r="C104" i="20"/>
  <c r="B107" i="20"/>
  <c r="C108" i="20"/>
  <c r="B111" i="20"/>
  <c r="C112" i="20"/>
  <c r="B115" i="20"/>
  <c r="C116" i="20"/>
  <c r="B119" i="20"/>
  <c r="C120" i="20"/>
  <c r="B123" i="20"/>
  <c r="C124" i="20"/>
  <c r="B127" i="20"/>
  <c r="C128" i="20"/>
  <c r="B131" i="20"/>
  <c r="C132" i="20"/>
  <c r="B135" i="20"/>
  <c r="C136" i="20"/>
  <c r="B139" i="20"/>
  <c r="C140" i="20"/>
  <c r="B143" i="20"/>
  <c r="C144" i="20"/>
  <c r="B147" i="20"/>
  <c r="C148" i="20"/>
  <c r="B151" i="20"/>
  <c r="C152" i="20"/>
  <c r="B155" i="20"/>
  <c r="C156" i="20"/>
  <c r="B159" i="20"/>
  <c r="C201" i="20"/>
  <c r="B200" i="20"/>
  <c r="C197" i="20"/>
  <c r="B196" i="20"/>
  <c r="C193" i="20"/>
  <c r="B192" i="20"/>
  <c r="C189" i="20"/>
  <c r="B188" i="20"/>
  <c r="C185" i="20"/>
  <c r="B184" i="20"/>
  <c r="C181" i="20"/>
  <c r="B180" i="20"/>
  <c r="C177" i="20"/>
  <c r="B176" i="20"/>
  <c r="C173" i="20"/>
  <c r="B172" i="20"/>
  <c r="C169" i="20"/>
  <c r="B168" i="20"/>
  <c r="C165" i="20"/>
  <c r="B164" i="20"/>
  <c r="C161" i="20"/>
  <c r="B160" i="20"/>
  <c r="C157" i="20"/>
  <c r="B156" i="20"/>
  <c r="C153" i="20"/>
  <c r="B152" i="20"/>
  <c r="C149" i="20"/>
  <c r="B148" i="20"/>
  <c r="C145" i="20"/>
  <c r="B144" i="20"/>
  <c r="C141" i="20"/>
  <c r="B140" i="20"/>
  <c r="C137" i="20"/>
  <c r="B136" i="20"/>
  <c r="C133" i="20"/>
  <c r="B132" i="20"/>
  <c r="C129" i="20"/>
  <c r="B128" i="20"/>
  <c r="C125" i="20"/>
  <c r="B124" i="20"/>
  <c r="C121" i="20"/>
  <c r="B120" i="20"/>
  <c r="C117" i="20"/>
  <c r="B116" i="20"/>
  <c r="C113" i="20"/>
  <c r="B112" i="20"/>
  <c r="C109" i="20"/>
  <c r="B108" i="20"/>
  <c r="C105" i="20"/>
  <c r="B104" i="20"/>
  <c r="C101" i="20"/>
  <c r="B100" i="20"/>
  <c r="C97" i="20"/>
  <c r="C95" i="20"/>
  <c r="C200" i="20"/>
  <c r="B199" i="20"/>
  <c r="C196" i="20"/>
  <c r="B195" i="20"/>
  <c r="C192" i="20"/>
  <c r="B191" i="20"/>
  <c r="C188" i="20"/>
  <c r="B187" i="20"/>
  <c r="C184" i="20"/>
  <c r="B183" i="20"/>
  <c r="C180" i="20"/>
  <c r="B179" i="20"/>
  <c r="C176" i="20"/>
  <c r="B175" i="20"/>
  <c r="C172" i="20"/>
  <c r="B171" i="20"/>
  <c r="C168" i="20"/>
  <c r="B167" i="20"/>
  <c r="C164" i="20"/>
  <c r="B163" i="20"/>
  <c r="C160" i="20"/>
  <c r="C158" i="20"/>
  <c r="B153" i="20"/>
  <c r="C150" i="20"/>
  <c r="B145" i="20"/>
  <c r="C142" i="20"/>
  <c r="B137" i="20"/>
  <c r="C134" i="20"/>
  <c r="B129" i="20"/>
  <c r="C126" i="20"/>
  <c r="B121" i="20"/>
  <c r="H13" i="13"/>
  <c r="D12" i="13"/>
  <c r="E12" i="13" s="1"/>
  <c r="C124" i="4"/>
  <c r="H117" i="4"/>
  <c r="G11" i="20" l="1"/>
  <c r="F11" i="20"/>
  <c r="F7" i="20"/>
  <c r="G12" i="20"/>
  <c r="F12" i="20"/>
  <c r="F10" i="20"/>
  <c r="G10" i="20"/>
  <c r="G13" i="20"/>
  <c r="G171" i="20"/>
  <c r="F171" i="20"/>
  <c r="G186" i="20"/>
  <c r="F186" i="20"/>
  <c r="G194" i="20"/>
  <c r="F194" i="20"/>
  <c r="G155" i="20"/>
  <c r="F155" i="20"/>
  <c r="G139" i="20"/>
  <c r="F139" i="20"/>
  <c r="G123" i="20"/>
  <c r="F123" i="20"/>
  <c r="F107" i="20"/>
  <c r="G107" i="20"/>
  <c r="F91" i="20"/>
  <c r="G91" i="20"/>
  <c r="F75" i="20"/>
  <c r="G75" i="20"/>
  <c r="F59" i="20"/>
  <c r="G59" i="20"/>
  <c r="F43" i="20"/>
  <c r="G43" i="20"/>
  <c r="F27" i="20"/>
  <c r="G27" i="20"/>
  <c r="G199" i="20"/>
  <c r="F199" i="20"/>
  <c r="G191" i="20"/>
  <c r="F191" i="20"/>
  <c r="G183" i="20"/>
  <c r="F183" i="20"/>
  <c r="G173" i="20"/>
  <c r="F173" i="20"/>
  <c r="G157" i="20"/>
  <c r="F157" i="20"/>
  <c r="G141" i="20"/>
  <c r="F141" i="20"/>
  <c r="G125" i="20"/>
  <c r="F125" i="20"/>
  <c r="F109" i="20"/>
  <c r="G109" i="20"/>
  <c r="F93" i="20"/>
  <c r="G93" i="20"/>
  <c r="F77" i="20"/>
  <c r="G77" i="20"/>
  <c r="F61" i="20"/>
  <c r="G61" i="20"/>
  <c r="F45" i="20"/>
  <c r="G45" i="20"/>
  <c r="F29" i="20"/>
  <c r="G29" i="20"/>
  <c r="G176" i="20"/>
  <c r="F176" i="20"/>
  <c r="G168" i="20"/>
  <c r="F168" i="20"/>
  <c r="G160" i="20"/>
  <c r="F160" i="20"/>
  <c r="G152" i="20"/>
  <c r="F152" i="20"/>
  <c r="G144" i="20"/>
  <c r="F144" i="20"/>
  <c r="G136" i="20"/>
  <c r="F136" i="20"/>
  <c r="G128" i="20"/>
  <c r="F128" i="20"/>
  <c r="G120" i="20"/>
  <c r="F120" i="20"/>
  <c r="F112" i="20"/>
  <c r="G112" i="20"/>
  <c r="F104" i="20"/>
  <c r="G104" i="20"/>
  <c r="F96" i="20"/>
  <c r="G96" i="20"/>
  <c r="F88" i="20"/>
  <c r="G88" i="20"/>
  <c r="F80" i="20"/>
  <c r="G80" i="20"/>
  <c r="F72" i="20"/>
  <c r="G72" i="20"/>
  <c r="F64" i="20"/>
  <c r="G64" i="20"/>
  <c r="F56" i="20"/>
  <c r="G56" i="20"/>
  <c r="F48" i="20"/>
  <c r="G48" i="20"/>
  <c r="F40" i="20"/>
  <c r="G40" i="20"/>
  <c r="F32" i="20"/>
  <c r="G32" i="20"/>
  <c r="F24" i="20"/>
  <c r="G24" i="20"/>
  <c r="F16" i="20"/>
  <c r="G16" i="20"/>
  <c r="G175" i="20"/>
  <c r="F175" i="20"/>
  <c r="G159" i="20"/>
  <c r="F159" i="20"/>
  <c r="G143" i="20"/>
  <c r="F143" i="20"/>
  <c r="G127" i="20"/>
  <c r="F127" i="20"/>
  <c r="F111" i="20"/>
  <c r="G111" i="20"/>
  <c r="F95" i="20"/>
  <c r="G95" i="20"/>
  <c r="F79" i="20"/>
  <c r="G79" i="20"/>
  <c r="F63" i="20"/>
  <c r="G63" i="20"/>
  <c r="F47" i="20"/>
  <c r="G47" i="20"/>
  <c r="F31" i="20"/>
  <c r="G31" i="20"/>
  <c r="F15" i="20"/>
  <c r="G15" i="20"/>
  <c r="G197" i="20"/>
  <c r="F197" i="20"/>
  <c r="G189" i="20"/>
  <c r="F189" i="20"/>
  <c r="G181" i="20"/>
  <c r="F181" i="20"/>
  <c r="G169" i="20"/>
  <c r="F169" i="20"/>
  <c r="G153" i="20"/>
  <c r="F153" i="20"/>
  <c r="G137" i="20"/>
  <c r="F137" i="20"/>
  <c r="G121" i="20"/>
  <c r="F121" i="20"/>
  <c r="F105" i="20"/>
  <c r="G105" i="20"/>
  <c r="F89" i="20"/>
  <c r="G89" i="20"/>
  <c r="F73" i="20"/>
  <c r="G73" i="20"/>
  <c r="F57" i="20"/>
  <c r="G57" i="20"/>
  <c r="F41" i="20"/>
  <c r="G41" i="20"/>
  <c r="F25" i="20"/>
  <c r="G25" i="20"/>
  <c r="G174" i="20"/>
  <c r="F174" i="20"/>
  <c r="G166" i="20"/>
  <c r="F166" i="20"/>
  <c r="G158" i="20"/>
  <c r="F158" i="20"/>
  <c r="G150" i="20"/>
  <c r="F150" i="20"/>
  <c r="G142" i="20"/>
  <c r="F142" i="20"/>
  <c r="G134" i="20"/>
  <c r="F134" i="20"/>
  <c r="G126" i="20"/>
  <c r="F126" i="20"/>
  <c r="G118" i="20"/>
  <c r="F118" i="20"/>
  <c r="F110" i="20"/>
  <c r="G110" i="20"/>
  <c r="F102" i="20"/>
  <c r="G102" i="20"/>
  <c r="F94" i="20"/>
  <c r="G94" i="20"/>
  <c r="F86" i="20"/>
  <c r="G86" i="20"/>
  <c r="F78" i="20"/>
  <c r="G78" i="20"/>
  <c r="F70" i="20"/>
  <c r="G70" i="20"/>
  <c r="F62" i="20"/>
  <c r="G62" i="20"/>
  <c r="F54" i="20"/>
  <c r="G54" i="20"/>
  <c r="F46" i="20"/>
  <c r="G46" i="20"/>
  <c r="F38" i="20"/>
  <c r="G38" i="20"/>
  <c r="F30" i="20"/>
  <c r="G30" i="20"/>
  <c r="F22" i="20"/>
  <c r="G22" i="20"/>
  <c r="F14" i="20"/>
  <c r="G14" i="20"/>
  <c r="G184" i="20"/>
  <c r="F184" i="20"/>
  <c r="G192" i="20"/>
  <c r="F192" i="20"/>
  <c r="G200" i="20"/>
  <c r="F200" i="20"/>
  <c r="G182" i="20"/>
  <c r="F182" i="20"/>
  <c r="G190" i="20"/>
  <c r="F190" i="20"/>
  <c r="G198" i="20"/>
  <c r="F198" i="20"/>
  <c r="G147" i="20"/>
  <c r="F147" i="20"/>
  <c r="G131" i="20"/>
  <c r="F131" i="20"/>
  <c r="F115" i="20"/>
  <c r="G115" i="20"/>
  <c r="F99" i="20"/>
  <c r="G99" i="20"/>
  <c r="F83" i="20"/>
  <c r="G83" i="20"/>
  <c r="F67" i="20"/>
  <c r="G67" i="20"/>
  <c r="F51" i="20"/>
  <c r="G51" i="20"/>
  <c r="F35" i="20"/>
  <c r="G35" i="20"/>
  <c r="F19" i="20"/>
  <c r="G19" i="20"/>
  <c r="G195" i="20"/>
  <c r="F195" i="20"/>
  <c r="G187" i="20"/>
  <c r="F187" i="20"/>
  <c r="G179" i="20"/>
  <c r="F179" i="20"/>
  <c r="G165" i="20"/>
  <c r="F165" i="20"/>
  <c r="G149" i="20"/>
  <c r="F149" i="20"/>
  <c r="G133" i="20"/>
  <c r="F133" i="20"/>
  <c r="G117" i="20"/>
  <c r="F117" i="20"/>
  <c r="F101" i="20"/>
  <c r="G101" i="20"/>
  <c r="F85" i="20"/>
  <c r="G85" i="20"/>
  <c r="F69" i="20"/>
  <c r="G69" i="20"/>
  <c r="F53" i="20"/>
  <c r="G53" i="20"/>
  <c r="F37" i="20"/>
  <c r="G37" i="20"/>
  <c r="F21" i="20"/>
  <c r="G21" i="20"/>
  <c r="G172" i="20"/>
  <c r="F172" i="20"/>
  <c r="G164" i="20"/>
  <c r="F164" i="20"/>
  <c r="G156" i="20"/>
  <c r="F156" i="20"/>
  <c r="G148" i="20"/>
  <c r="F148" i="20"/>
  <c r="G140" i="20"/>
  <c r="F140" i="20"/>
  <c r="G132" i="20"/>
  <c r="F132" i="20"/>
  <c r="G124" i="20"/>
  <c r="F124" i="20"/>
  <c r="F116" i="20"/>
  <c r="G116" i="20"/>
  <c r="F108" i="20"/>
  <c r="G108" i="20"/>
  <c r="F100" i="20"/>
  <c r="G100" i="20"/>
  <c r="F92" i="20"/>
  <c r="G92" i="20"/>
  <c r="F84" i="20"/>
  <c r="G84" i="20"/>
  <c r="F76" i="20"/>
  <c r="G76" i="20"/>
  <c r="F68" i="20"/>
  <c r="G68" i="20"/>
  <c r="F60" i="20"/>
  <c r="G60" i="20"/>
  <c r="F52" i="20"/>
  <c r="G52" i="20"/>
  <c r="F44" i="20"/>
  <c r="G44" i="20"/>
  <c r="F36" i="20"/>
  <c r="G36" i="20"/>
  <c r="F28" i="20"/>
  <c r="G28" i="20"/>
  <c r="F20" i="20"/>
  <c r="G20" i="20"/>
  <c r="G180" i="20"/>
  <c r="F180" i="20"/>
  <c r="G167" i="20"/>
  <c r="F167" i="20"/>
  <c r="G151" i="20"/>
  <c r="F151" i="20"/>
  <c r="G135" i="20"/>
  <c r="F135" i="20"/>
  <c r="G119" i="20"/>
  <c r="F119" i="20"/>
  <c r="F103" i="20"/>
  <c r="G103" i="20"/>
  <c r="F87" i="20"/>
  <c r="G87" i="20"/>
  <c r="F71" i="20"/>
  <c r="G71" i="20"/>
  <c r="F55" i="20"/>
  <c r="G55" i="20"/>
  <c r="F39" i="20"/>
  <c r="G39" i="20"/>
  <c r="F23" i="20"/>
  <c r="G23" i="20"/>
  <c r="G201" i="20"/>
  <c r="F201" i="20"/>
  <c r="G193" i="20"/>
  <c r="F193" i="20"/>
  <c r="G185" i="20"/>
  <c r="F185" i="20"/>
  <c r="G177" i="20"/>
  <c r="F177" i="20"/>
  <c r="G161" i="20"/>
  <c r="F161" i="20"/>
  <c r="G145" i="20"/>
  <c r="F145" i="20"/>
  <c r="G129" i="20"/>
  <c r="F129" i="20"/>
  <c r="F113" i="20"/>
  <c r="G113" i="20"/>
  <c r="F97" i="20"/>
  <c r="G97" i="20"/>
  <c r="F81" i="20"/>
  <c r="G81" i="20"/>
  <c r="F65" i="20"/>
  <c r="G65" i="20"/>
  <c r="F49" i="20"/>
  <c r="G49" i="20"/>
  <c r="F33" i="20"/>
  <c r="G33" i="20"/>
  <c r="F17" i="20"/>
  <c r="G17" i="20"/>
  <c r="G170" i="20"/>
  <c r="F170" i="20"/>
  <c r="G162" i="20"/>
  <c r="F162" i="20"/>
  <c r="G154" i="20"/>
  <c r="F154" i="20"/>
  <c r="G146" i="20"/>
  <c r="F146" i="20"/>
  <c r="G138" i="20"/>
  <c r="F138" i="20"/>
  <c r="G130" i="20"/>
  <c r="F130" i="20"/>
  <c r="G122" i="20"/>
  <c r="F122" i="20"/>
  <c r="F114" i="20"/>
  <c r="G114" i="20"/>
  <c r="F106" i="20"/>
  <c r="G106" i="20"/>
  <c r="F98" i="20"/>
  <c r="G98" i="20"/>
  <c r="F90" i="20"/>
  <c r="G90" i="20"/>
  <c r="F82" i="20"/>
  <c r="G82" i="20"/>
  <c r="F74" i="20"/>
  <c r="G74" i="20"/>
  <c r="F66" i="20"/>
  <c r="G66" i="20"/>
  <c r="F58" i="20"/>
  <c r="G58" i="20"/>
  <c r="F50" i="20"/>
  <c r="G50" i="20"/>
  <c r="F42" i="20"/>
  <c r="G42" i="20"/>
  <c r="F34" i="20"/>
  <c r="G34" i="20"/>
  <c r="F26" i="20"/>
  <c r="G26" i="20"/>
  <c r="F18" i="20"/>
  <c r="G18" i="20"/>
  <c r="G178" i="20"/>
  <c r="F178" i="20"/>
  <c r="G188" i="20"/>
  <c r="F188" i="20"/>
  <c r="G196" i="20"/>
  <c r="F196" i="20"/>
  <c r="G163" i="20"/>
  <c r="F163" i="20"/>
  <c r="H14" i="13"/>
  <c r="D13" i="13"/>
  <c r="E13" i="13" s="1"/>
  <c r="C82" i="4"/>
  <c r="B103" i="4"/>
  <c r="B166" i="4"/>
  <c r="B135" i="4"/>
  <c r="C165" i="4"/>
  <c r="B82" i="4"/>
  <c r="D90" i="4"/>
  <c r="D179" i="4"/>
  <c r="B105" i="4"/>
  <c r="C152" i="4"/>
  <c r="C142" i="4"/>
  <c r="D112" i="4"/>
  <c r="D118" i="4"/>
  <c r="B42" i="4"/>
  <c r="B124" i="4"/>
  <c r="D199" i="4"/>
  <c r="C107" i="4"/>
  <c r="C35" i="4"/>
  <c r="B143" i="4"/>
  <c r="B113" i="4"/>
  <c r="D12" i="4"/>
  <c r="C34" i="4"/>
  <c r="B88" i="4"/>
  <c r="C156" i="4"/>
  <c r="C129" i="4"/>
  <c r="B165" i="4"/>
  <c r="D35" i="4"/>
  <c r="B193" i="4"/>
  <c r="D198" i="4"/>
  <c r="D53" i="4"/>
  <c r="B132" i="4"/>
  <c r="B167" i="4"/>
  <c r="C177" i="4"/>
  <c r="B45" i="4"/>
  <c r="D65" i="4"/>
  <c r="B107" i="4"/>
  <c r="B112" i="4"/>
  <c r="B13" i="4"/>
  <c r="C151" i="4"/>
  <c r="D197" i="4"/>
  <c r="D18" i="4"/>
  <c r="B40" i="4"/>
  <c r="B94" i="4"/>
  <c r="D98" i="4"/>
  <c r="D31" i="4"/>
  <c r="B172" i="4"/>
  <c r="C22" i="4"/>
  <c r="C168" i="4"/>
  <c r="B46" i="4"/>
  <c r="B110" i="4"/>
  <c r="B144" i="4"/>
  <c r="D52" i="4"/>
  <c r="B177" i="4"/>
  <c r="D154" i="4"/>
  <c r="B78" i="4"/>
  <c r="B64" i="4"/>
  <c r="D152" i="4"/>
  <c r="B66" i="4"/>
  <c r="B77" i="4"/>
  <c r="C130" i="4"/>
  <c r="B30" i="4"/>
  <c r="D86" i="4"/>
  <c r="D84" i="4"/>
  <c r="C93" i="4"/>
  <c r="C26" i="4"/>
  <c r="B83" i="4"/>
  <c r="D49" i="4"/>
  <c r="D100" i="4"/>
  <c r="B115" i="4"/>
  <c r="B160" i="4"/>
  <c r="D29" i="4"/>
  <c r="C194" i="4"/>
  <c r="C111" i="4"/>
  <c r="D149" i="4"/>
  <c r="D146" i="4"/>
  <c r="D79" i="4"/>
  <c r="B49" i="4"/>
  <c r="C199" i="4"/>
  <c r="B151" i="4"/>
  <c r="D172" i="4"/>
  <c r="D38" i="4"/>
  <c r="C88" i="4"/>
  <c r="B118" i="4"/>
  <c r="C12" i="4"/>
  <c r="D45" i="4"/>
  <c r="B41" i="4"/>
  <c r="D119" i="4"/>
  <c r="D124" i="4"/>
  <c r="D184" i="4"/>
  <c r="B171" i="4"/>
  <c r="C180" i="4"/>
  <c r="D187" i="4"/>
  <c r="B127" i="4"/>
  <c r="C16" i="4"/>
  <c r="D94" i="4"/>
  <c r="C14" i="4"/>
  <c r="B170" i="4"/>
  <c r="C13" i="4"/>
  <c r="B163" i="4"/>
  <c r="D36" i="4"/>
  <c r="D138" i="4"/>
  <c r="C87" i="4"/>
  <c r="C71" i="4"/>
  <c r="B158" i="4"/>
  <c r="D16" i="4"/>
  <c r="B181" i="4"/>
  <c r="C140" i="4"/>
  <c r="D104" i="4"/>
  <c r="D77" i="4"/>
  <c r="B186" i="4"/>
  <c r="B129" i="4"/>
  <c r="D105" i="4"/>
  <c r="C116" i="4"/>
  <c r="B195" i="4"/>
  <c r="B91" i="4"/>
  <c r="C181" i="4"/>
  <c r="C38" i="4"/>
  <c r="C20" i="4"/>
  <c r="C137" i="4"/>
  <c r="C65" i="4"/>
  <c r="C134" i="4"/>
  <c r="D153" i="4"/>
  <c r="C57" i="4"/>
  <c r="D160" i="4"/>
  <c r="D123" i="4"/>
  <c r="C157" i="4"/>
  <c r="C74" i="4"/>
  <c r="D24" i="4"/>
  <c r="B104" i="4"/>
  <c r="D95" i="4"/>
  <c r="D132" i="4"/>
  <c r="B137" i="4"/>
  <c r="C189" i="4"/>
  <c r="B190" i="4"/>
  <c r="C46" i="4"/>
  <c r="C52" i="4"/>
  <c r="B101" i="4"/>
  <c r="D85" i="4"/>
  <c r="B102" i="4"/>
  <c r="B24" i="4"/>
  <c r="B67" i="4"/>
  <c r="C164" i="4"/>
  <c r="D163" i="4"/>
  <c r="C139" i="4"/>
  <c r="D141" i="4"/>
  <c r="C78" i="4"/>
  <c r="D121" i="4"/>
  <c r="C62" i="4"/>
  <c r="C67" i="4"/>
  <c r="D108" i="4"/>
  <c r="D50" i="4"/>
  <c r="B65" i="4"/>
  <c r="D176" i="4"/>
  <c r="C101" i="4"/>
  <c r="D177" i="4"/>
  <c r="C198" i="4"/>
  <c r="D182" i="4"/>
  <c r="C90" i="4"/>
  <c r="D195" i="4"/>
  <c r="C141" i="4"/>
  <c r="B71" i="4"/>
  <c r="C197" i="4"/>
  <c r="D83" i="4"/>
  <c r="B20" i="4"/>
  <c r="C143" i="4"/>
  <c r="B27" i="4"/>
  <c r="D113" i="4"/>
  <c r="C160" i="4"/>
  <c r="B18" i="4"/>
  <c r="C18" i="4"/>
  <c r="D158" i="4"/>
  <c r="C119" i="4"/>
  <c r="D135" i="4"/>
  <c r="B121" i="4"/>
  <c r="C144" i="4"/>
  <c r="B200" i="4"/>
  <c r="D140" i="4"/>
  <c r="D196" i="4"/>
  <c r="B34" i="4"/>
  <c r="C148" i="4"/>
  <c r="C89" i="4"/>
  <c r="D58" i="4"/>
  <c r="C61" i="4"/>
  <c r="C31" i="4"/>
  <c r="C191" i="4"/>
  <c r="B75" i="4"/>
  <c r="C128" i="4"/>
  <c r="D143" i="4"/>
  <c r="C173" i="4"/>
  <c r="B100" i="4"/>
  <c r="D19" i="4"/>
  <c r="D131" i="4"/>
  <c r="B150" i="4"/>
  <c r="D106" i="4"/>
  <c r="B194" i="4"/>
  <c r="D173" i="4"/>
  <c r="C196" i="4"/>
  <c r="B108" i="4"/>
  <c r="B125" i="4"/>
  <c r="B21" i="4"/>
  <c r="B162" i="4"/>
  <c r="B126" i="4"/>
  <c r="B111" i="4"/>
  <c r="D30" i="4"/>
  <c r="D180" i="4"/>
  <c r="C42" i="4"/>
  <c r="D55" i="4"/>
  <c r="C39" i="4"/>
  <c r="D144" i="4"/>
  <c r="D68" i="4"/>
  <c r="C37" i="4"/>
  <c r="D42" i="4"/>
  <c r="B51" i="4"/>
  <c r="C54" i="4"/>
  <c r="B140" i="4"/>
  <c r="C109" i="4"/>
  <c r="B134" i="4"/>
  <c r="B76" i="4"/>
  <c r="B133" i="4"/>
  <c r="D191" i="4"/>
  <c r="D33" i="4"/>
  <c r="D56" i="4"/>
  <c r="C98" i="4"/>
  <c r="B189" i="4"/>
  <c r="D142" i="4"/>
  <c r="C56" i="4"/>
  <c r="B92" i="4"/>
  <c r="D60" i="4"/>
  <c r="B184" i="4"/>
  <c r="C41" i="4"/>
  <c r="C94" i="4"/>
  <c r="D126" i="4"/>
  <c r="C86" i="4"/>
  <c r="B35" i="4"/>
  <c r="C147" i="4"/>
  <c r="B157" i="4"/>
  <c r="C40" i="4"/>
  <c r="B183" i="4"/>
  <c r="D188" i="4"/>
  <c r="C85" i="4"/>
  <c r="B57" i="4"/>
  <c r="B176" i="4"/>
  <c r="C174" i="4"/>
  <c r="C179" i="4"/>
  <c r="D62" i="4"/>
  <c r="D159" i="4"/>
  <c r="D129" i="4"/>
  <c r="C70" i="4"/>
  <c r="D165" i="4"/>
  <c r="C145" i="4"/>
  <c r="B26" i="4"/>
  <c r="B148" i="4"/>
  <c r="B123" i="4"/>
  <c r="B36" i="4"/>
  <c r="C138" i="4"/>
  <c r="B72" i="4"/>
  <c r="D72" i="4"/>
  <c r="D111" i="4"/>
  <c r="D107" i="4"/>
  <c r="D174" i="4"/>
  <c r="C153" i="4"/>
  <c r="C66" i="4"/>
  <c r="D61" i="4"/>
  <c r="D23" i="4"/>
  <c r="B159" i="4"/>
  <c r="B128" i="4"/>
  <c r="C32" i="4"/>
  <c r="D189" i="4"/>
  <c r="D96" i="4"/>
  <c r="D194" i="4"/>
  <c r="C108" i="4"/>
  <c r="D151" i="4"/>
  <c r="D183" i="4"/>
  <c r="C155" i="4"/>
  <c r="B117" i="4"/>
  <c r="C29" i="4"/>
  <c r="C172" i="4"/>
  <c r="C136" i="4"/>
  <c r="D43" i="4"/>
  <c r="D70" i="4"/>
  <c r="C79" i="4"/>
  <c r="C114" i="4"/>
  <c r="C17" i="4"/>
  <c r="B95" i="4"/>
  <c r="C81" i="4"/>
  <c r="C23" i="4"/>
  <c r="D87" i="4"/>
  <c r="C43" i="4"/>
  <c r="D92" i="4"/>
  <c r="D93" i="4"/>
  <c r="C105" i="4"/>
  <c r="B145" i="4"/>
  <c r="C25" i="4"/>
  <c r="C176" i="4"/>
  <c r="C36" i="4"/>
  <c r="D57" i="4"/>
  <c r="C76" i="4"/>
  <c r="B47" i="4"/>
  <c r="B38" i="4"/>
  <c r="B48" i="4"/>
  <c r="B154" i="4"/>
  <c r="C171" i="4"/>
  <c r="C121" i="4"/>
  <c r="D192" i="4"/>
  <c r="C162" i="4"/>
  <c r="B182" i="4"/>
  <c r="D193" i="4"/>
  <c r="D145" i="4"/>
  <c r="B139" i="4"/>
  <c r="D130" i="4"/>
  <c r="B169" i="4"/>
  <c r="C122" i="4"/>
  <c r="D80" i="4"/>
  <c r="D150" i="4"/>
  <c r="D34" i="4"/>
  <c r="B53" i="4"/>
  <c r="B99" i="4"/>
  <c r="B198" i="4"/>
  <c r="B31" i="4"/>
  <c r="B23" i="4"/>
  <c r="C126" i="4"/>
  <c r="B54" i="4"/>
  <c r="C187" i="4"/>
  <c r="B114" i="4"/>
  <c r="D54" i="4"/>
  <c r="D156" i="4"/>
  <c r="D82" i="4"/>
  <c r="B116" i="4"/>
  <c r="D20" i="4"/>
  <c r="C73" i="4"/>
  <c r="C19" i="4"/>
  <c r="C175" i="4"/>
  <c r="C123" i="4"/>
  <c r="B96" i="4"/>
  <c r="B168" i="4"/>
  <c r="C63" i="4"/>
  <c r="B173" i="4"/>
  <c r="B174" i="4"/>
  <c r="D200" i="4"/>
  <c r="C190" i="4"/>
  <c r="B58" i="4"/>
  <c r="B90" i="4"/>
  <c r="B86" i="4"/>
  <c r="D67" i="4"/>
  <c r="C102" i="4"/>
  <c r="C48" i="4"/>
  <c r="D110" i="4"/>
  <c r="B149" i="4"/>
  <c r="C99" i="4"/>
  <c r="C127" i="4"/>
  <c r="C69" i="4"/>
  <c r="B89" i="4"/>
  <c r="D101" i="4"/>
  <c r="B52" i="4"/>
  <c r="C178" i="4"/>
  <c r="B60" i="4"/>
  <c r="C183" i="4"/>
  <c r="C170" i="4"/>
  <c r="D88" i="4"/>
  <c r="D78" i="4"/>
  <c r="D116" i="4"/>
  <c r="D37" i="4"/>
  <c r="B63" i="4"/>
  <c r="B62" i="4"/>
  <c r="B131" i="4"/>
  <c r="D76" i="4"/>
  <c r="D169" i="4"/>
  <c r="C95" i="4"/>
  <c r="B179" i="4"/>
  <c r="B68" i="4"/>
  <c r="B16" i="4"/>
  <c r="D181" i="4"/>
  <c r="D89" i="4"/>
  <c r="C83" i="4"/>
  <c r="D127" i="4"/>
  <c r="C51" i="4"/>
  <c r="D134" i="4"/>
  <c r="D133" i="4"/>
  <c r="C80" i="4"/>
  <c r="B73" i="4"/>
  <c r="B70" i="4"/>
  <c r="B84" i="4"/>
  <c r="D117" i="4"/>
  <c r="D66" i="4"/>
  <c r="D71" i="4"/>
  <c r="B136" i="4"/>
  <c r="D46" i="4"/>
  <c r="D26" i="4"/>
  <c r="B22" i="4"/>
  <c r="C55" i="4"/>
  <c r="C97" i="4"/>
  <c r="C44" i="4"/>
  <c r="C149" i="4"/>
  <c r="B153" i="4"/>
  <c r="B197" i="4"/>
  <c r="C184" i="4"/>
  <c r="B93" i="4"/>
  <c r="C68" i="4"/>
  <c r="D27" i="4"/>
  <c r="B33" i="4"/>
  <c r="C58" i="4"/>
  <c r="D41" i="4"/>
  <c r="C49" i="4"/>
  <c r="D64" i="4"/>
  <c r="C96" i="4"/>
  <c r="C110" i="4"/>
  <c r="C146" i="4"/>
  <c r="B69" i="4"/>
  <c r="B17" i="4"/>
  <c r="B44" i="4"/>
  <c r="C28" i="4"/>
  <c r="D22" i="4"/>
  <c r="C50" i="4"/>
  <c r="B87" i="4"/>
  <c r="C154" i="4"/>
  <c r="D39" i="4"/>
  <c r="C84" i="4"/>
  <c r="B109" i="4"/>
  <c r="B25" i="4"/>
  <c r="B32" i="4"/>
  <c r="B120" i="4"/>
  <c r="C77" i="4"/>
  <c r="B74" i="4"/>
  <c r="D186" i="4"/>
  <c r="D97" i="4"/>
  <c r="D81" i="4"/>
  <c r="B180" i="4"/>
  <c r="D168" i="4"/>
  <c r="D161" i="4"/>
  <c r="D102" i="4"/>
  <c r="B147" i="4"/>
  <c r="C33" i="4"/>
  <c r="D166" i="4"/>
  <c r="D48" i="4"/>
  <c r="D167" i="4"/>
  <c r="D17" i="4"/>
  <c r="B196" i="4"/>
  <c r="C158" i="4"/>
  <c r="D157" i="4"/>
  <c r="C53" i="4"/>
  <c r="D51" i="4"/>
  <c r="C106" i="4"/>
  <c r="B161" i="4"/>
  <c r="C24" i="4"/>
  <c r="C166" i="4"/>
  <c r="C72" i="4"/>
  <c r="D114" i="4"/>
  <c r="C132" i="4"/>
  <c r="C150" i="4"/>
  <c r="D73" i="4"/>
  <c r="C117" i="4"/>
  <c r="B156" i="4"/>
  <c r="C104" i="4"/>
  <c r="D170" i="4"/>
  <c r="B142" i="4"/>
  <c r="B141" i="4"/>
  <c r="B188" i="4"/>
  <c r="D115" i="4"/>
  <c r="C193" i="4"/>
  <c r="B187" i="4"/>
  <c r="C133" i="4"/>
  <c r="D59" i="4"/>
  <c r="B39" i="4"/>
  <c r="D171" i="4"/>
  <c r="B80" i="4"/>
  <c r="B19" i="4"/>
  <c r="D75" i="4"/>
  <c r="B37" i="4"/>
  <c r="C182" i="4"/>
  <c r="D175" i="4"/>
  <c r="D47" i="4"/>
  <c r="C103" i="4"/>
  <c r="C131" i="4"/>
  <c r="D190" i="4"/>
  <c r="C64" i="4"/>
  <c r="C45" i="4"/>
  <c r="D136" i="4"/>
  <c r="D125" i="4"/>
  <c r="D109" i="4"/>
  <c r="C125" i="4"/>
  <c r="C185" i="4"/>
  <c r="B146" i="4"/>
  <c r="B191" i="4"/>
  <c r="D63" i="4"/>
  <c r="B43" i="4"/>
  <c r="C27" i="4"/>
  <c r="B61" i="4"/>
  <c r="C47" i="4"/>
  <c r="D103" i="4"/>
  <c r="C100" i="4"/>
  <c r="C75" i="4"/>
  <c r="B185" i="4"/>
  <c r="B155" i="4"/>
  <c r="C188" i="4"/>
  <c r="C167" i="4"/>
  <c r="D128" i="4"/>
  <c r="C159" i="4"/>
  <c r="D74" i="4"/>
  <c r="D21" i="4"/>
  <c r="B122" i="4"/>
  <c r="D164" i="4"/>
  <c r="D99" i="4"/>
  <c r="D147" i="4"/>
  <c r="D25" i="4"/>
  <c r="C192" i="4"/>
  <c r="B119" i="4"/>
  <c r="D40" i="4"/>
  <c r="C120" i="4"/>
  <c r="C200" i="4"/>
  <c r="D185" i="4"/>
  <c r="C113" i="4"/>
  <c r="D139" i="4"/>
  <c r="D137" i="4"/>
  <c r="B79" i="4"/>
  <c r="C92" i="4"/>
  <c r="D44" i="4"/>
  <c r="C112" i="4"/>
  <c r="C163" i="4"/>
  <c r="C135" i="4"/>
  <c r="B56" i="4"/>
  <c r="B175" i="4"/>
  <c r="B98" i="4"/>
  <c r="B138" i="4"/>
  <c r="C186" i="4"/>
  <c r="C60" i="4"/>
  <c r="B97" i="4"/>
  <c r="C59" i="4"/>
  <c r="B199" i="4"/>
  <c r="C169" i="4"/>
  <c r="D178" i="4"/>
  <c r="C30" i="4"/>
  <c r="D155" i="4"/>
  <c r="B7" i="4"/>
  <c r="C9" i="4"/>
  <c r="B12" i="4"/>
  <c r="B50" i="4"/>
  <c r="D15" i="4"/>
  <c r="C15" i="4"/>
  <c r="B106" i="4"/>
  <c r="B8" i="4"/>
  <c r="B28" i="4"/>
  <c r="D122" i="4"/>
  <c r="D69" i="4"/>
  <c r="B192" i="4"/>
  <c r="B29" i="4"/>
  <c r="C91" i="4"/>
  <c r="C7" i="4"/>
  <c r="D91" i="4"/>
  <c r="C161" i="4"/>
  <c r="D120" i="4"/>
  <c r="B55" i="4"/>
  <c r="D7" i="4"/>
  <c r="B14" i="4"/>
  <c r="B85" i="4"/>
  <c r="B152" i="4"/>
  <c r="D148" i="4"/>
  <c r="C195" i="4"/>
  <c r="D28" i="4"/>
  <c r="D11" i="4"/>
  <c r="D13" i="4"/>
  <c r="D6" i="4"/>
  <c r="D9" i="4"/>
  <c r="C10" i="4"/>
  <c r="B11" i="4"/>
  <c r="D10" i="4"/>
  <c r="C8" i="4"/>
  <c r="B6" i="4"/>
  <c r="B10" i="4"/>
  <c r="B59" i="4"/>
  <c r="B15" i="4"/>
  <c r="B164" i="4"/>
  <c r="C11" i="4"/>
  <c r="C21" i="4"/>
  <c r="C118" i="4"/>
  <c r="B9" i="4"/>
  <c r="C6" i="4"/>
  <c r="D162" i="4"/>
  <c r="B178" i="4"/>
  <c r="B130" i="4"/>
  <c r="D8" i="4"/>
  <c r="D14" i="4"/>
  <c r="B81" i="4"/>
  <c r="C115" i="4"/>
  <c r="D32" i="4"/>
  <c r="H86" i="4"/>
  <c r="I7" i="4"/>
  <c r="I8" i="4"/>
  <c r="H8" i="4"/>
  <c r="G7" i="4"/>
  <c r="G8" i="4"/>
  <c r="G12" i="4"/>
  <c r="G16" i="4"/>
  <c r="I46" i="4"/>
  <c r="I117" i="4"/>
  <c r="G159" i="4"/>
  <c r="G155" i="4"/>
  <c r="H150" i="4"/>
  <c r="H16" i="4"/>
  <c r="G186" i="4"/>
  <c r="I14" i="4"/>
  <c r="H159" i="4"/>
  <c r="G168" i="4"/>
  <c r="G126" i="4"/>
  <c r="H176" i="4"/>
  <c r="H105" i="4"/>
  <c r="I41" i="4"/>
  <c r="G122" i="4"/>
  <c r="G26" i="4"/>
  <c r="I192" i="4"/>
  <c r="I185" i="4"/>
  <c r="G41" i="4"/>
  <c r="I193" i="4"/>
  <c r="H107" i="4"/>
  <c r="G76" i="4"/>
  <c r="H108" i="4"/>
  <c r="G129" i="4"/>
  <c r="H69" i="4"/>
  <c r="I143" i="4"/>
  <c r="H148" i="4"/>
  <c r="G66" i="4"/>
  <c r="I106" i="4"/>
  <c r="H24" i="4"/>
  <c r="H95" i="4"/>
  <c r="H73" i="4"/>
  <c r="H151" i="4"/>
  <c r="H94" i="4"/>
  <c r="G118" i="4"/>
  <c r="I129" i="4"/>
  <c r="G65" i="4"/>
  <c r="G158" i="4"/>
  <c r="H40" i="4"/>
  <c r="I43" i="4"/>
  <c r="I184" i="4"/>
  <c r="G120" i="4"/>
  <c r="G27" i="4"/>
  <c r="H174" i="4"/>
  <c r="I81" i="4"/>
  <c r="I63" i="4"/>
  <c r="I145" i="4"/>
  <c r="H20" i="4"/>
  <c r="I174" i="4"/>
  <c r="G22" i="4"/>
  <c r="H123" i="4"/>
  <c r="H59" i="4"/>
  <c r="I176" i="4"/>
  <c r="I69" i="4"/>
  <c r="H47" i="4"/>
  <c r="H7" i="4"/>
  <c r="H10" i="4"/>
  <c r="H112" i="4"/>
  <c r="H195" i="4"/>
  <c r="H18" i="4"/>
  <c r="G6" i="4"/>
  <c r="I17" i="4"/>
  <c r="H110" i="4"/>
  <c r="H26" i="4"/>
  <c r="H6" i="4"/>
  <c r="H165" i="4"/>
  <c r="I136" i="4"/>
  <c r="I71" i="4"/>
  <c r="I80" i="4"/>
  <c r="G25" i="4"/>
  <c r="G53" i="4"/>
  <c r="I173" i="4"/>
  <c r="I68" i="4"/>
  <c r="G10" i="4"/>
  <c r="G106" i="4"/>
  <c r="I181" i="4"/>
  <c r="H101" i="4"/>
  <c r="H191" i="4"/>
  <c r="G58" i="4"/>
  <c r="H9" i="4"/>
  <c r="H14" i="4"/>
  <c r="G59" i="4"/>
  <c r="I9" i="4"/>
  <c r="I6" i="4"/>
  <c r="I10" i="4"/>
  <c r="G90" i="4"/>
  <c r="G9" i="4"/>
  <c r="I199" i="4"/>
  <c r="H89" i="4"/>
  <c r="G152" i="4"/>
  <c r="H180" i="4"/>
  <c r="H58" i="4"/>
  <c r="H141" i="4"/>
  <c r="I25" i="4"/>
  <c r="I97" i="4"/>
  <c r="I115" i="4"/>
  <c r="H140" i="4"/>
  <c r="G139" i="4"/>
  <c r="H147" i="4"/>
  <c r="H44" i="4"/>
  <c r="H168" i="4"/>
  <c r="H67" i="4"/>
  <c r="H76" i="4"/>
  <c r="G195" i="4"/>
  <c r="H99" i="4"/>
  <c r="G84" i="4"/>
  <c r="H166" i="4"/>
  <c r="G34" i="4"/>
  <c r="H184" i="4"/>
  <c r="I77" i="4"/>
  <c r="G20" i="4"/>
  <c r="I186" i="4"/>
  <c r="H22" i="4"/>
  <c r="G157" i="4"/>
  <c r="I31" i="4"/>
  <c r="H19" i="4"/>
  <c r="I169" i="4"/>
  <c r="I194" i="4"/>
  <c r="H131" i="4"/>
  <c r="I170" i="4"/>
  <c r="H125" i="4"/>
  <c r="H154" i="4"/>
  <c r="G18" i="4"/>
  <c r="I92" i="4"/>
  <c r="G117" i="4"/>
  <c r="I148" i="4"/>
  <c r="G40" i="4"/>
  <c r="I65" i="4"/>
  <c r="I154" i="4"/>
  <c r="I108" i="4"/>
  <c r="H87" i="4"/>
  <c r="G64" i="4"/>
  <c r="G96" i="4"/>
  <c r="G75" i="4"/>
  <c r="I72" i="4"/>
  <c r="G87" i="4"/>
  <c r="I33" i="4"/>
  <c r="G180" i="4"/>
  <c r="G109" i="4"/>
  <c r="G119" i="4"/>
  <c r="I113" i="4"/>
  <c r="H34" i="4"/>
  <c r="G145" i="4"/>
  <c r="G135" i="4"/>
  <c r="H31" i="4"/>
  <c r="I74" i="4"/>
  <c r="H115" i="4"/>
  <c r="G74" i="4"/>
  <c r="I66" i="4"/>
  <c r="H181" i="4"/>
  <c r="H29" i="4"/>
  <c r="G91" i="4"/>
  <c r="H96" i="4"/>
  <c r="G105" i="4"/>
  <c r="I124" i="4"/>
  <c r="G191" i="4"/>
  <c r="H62" i="4"/>
  <c r="G142" i="4"/>
  <c r="H100" i="4"/>
  <c r="G161" i="4"/>
  <c r="I82" i="4"/>
  <c r="H64" i="4"/>
  <c r="I135" i="4"/>
  <c r="G52" i="4"/>
  <c r="I123" i="4"/>
  <c r="G196" i="4"/>
  <c r="G46" i="4"/>
  <c r="H53" i="4"/>
  <c r="I89" i="4"/>
  <c r="I47" i="4"/>
  <c r="G140" i="4"/>
  <c r="I61" i="4"/>
  <c r="H134" i="4"/>
  <c r="I168" i="4"/>
  <c r="G33" i="4"/>
  <c r="I37" i="4"/>
  <c r="I95" i="4"/>
  <c r="G60" i="4"/>
  <c r="H91" i="4"/>
  <c r="H104" i="4"/>
  <c r="G133" i="4"/>
  <c r="H192" i="4"/>
  <c r="H114" i="4"/>
  <c r="H170" i="4"/>
  <c r="H177" i="4"/>
  <c r="G112" i="4"/>
  <c r="H103" i="4"/>
  <c r="G150" i="4"/>
  <c r="G32" i="4"/>
  <c r="H161" i="4"/>
  <c r="G184" i="4"/>
  <c r="G14" i="4"/>
  <c r="I171" i="4"/>
  <c r="I142" i="4"/>
  <c r="G98" i="4"/>
  <c r="H81" i="4"/>
  <c r="I64" i="4"/>
  <c r="G24" i="4"/>
  <c r="I19" i="4"/>
  <c r="H21" i="4"/>
  <c r="G77" i="4"/>
  <c r="H92" i="4"/>
  <c r="I160" i="4"/>
  <c r="H46" i="4"/>
  <c r="H52" i="4"/>
  <c r="I56" i="4"/>
  <c r="G192" i="4"/>
  <c r="G45" i="4"/>
  <c r="I116" i="4"/>
  <c r="G179" i="4"/>
  <c r="H49" i="4"/>
  <c r="G156" i="4"/>
  <c r="I152" i="4"/>
  <c r="G93" i="4"/>
  <c r="G114" i="4"/>
  <c r="H93" i="4"/>
  <c r="H128" i="4"/>
  <c r="G92" i="4"/>
  <c r="I118" i="4"/>
  <c r="I182" i="4"/>
  <c r="G47" i="4"/>
  <c r="G153" i="4"/>
  <c r="H45" i="4"/>
  <c r="H199" i="4"/>
  <c r="I73" i="4"/>
  <c r="I131" i="4"/>
  <c r="H63" i="4"/>
  <c r="H43" i="4"/>
  <c r="H173" i="4"/>
  <c r="H200" i="4"/>
  <c r="G193" i="4"/>
  <c r="H78" i="4"/>
  <c r="I104" i="4"/>
  <c r="G138" i="4"/>
  <c r="I11" i="4"/>
  <c r="G121" i="4"/>
  <c r="H41" i="4"/>
  <c r="I125" i="4"/>
  <c r="H163" i="4"/>
  <c r="I134" i="4"/>
  <c r="H57" i="4"/>
  <c r="G147" i="4"/>
  <c r="G173" i="4"/>
  <c r="G13" i="4"/>
  <c r="G31" i="4"/>
  <c r="H172" i="4"/>
  <c r="G162" i="4"/>
  <c r="G111" i="4"/>
  <c r="I60" i="4"/>
  <c r="G73" i="4"/>
  <c r="I150" i="4"/>
  <c r="H178" i="4"/>
  <c r="I24" i="4"/>
  <c r="I128" i="4"/>
  <c r="H169" i="4"/>
  <c r="I26" i="4"/>
  <c r="G188" i="4"/>
  <c r="I45" i="4"/>
  <c r="H138" i="4"/>
  <c r="G72" i="4"/>
  <c r="H37" i="4"/>
  <c r="G100" i="4"/>
  <c r="I91" i="4"/>
  <c r="H82" i="4"/>
  <c r="H171" i="4"/>
  <c r="I149" i="4"/>
  <c r="I183" i="4"/>
  <c r="H119" i="4"/>
  <c r="G136" i="4"/>
  <c r="H35" i="4"/>
  <c r="G11" i="4"/>
  <c r="H83" i="4"/>
  <c r="I121" i="4"/>
  <c r="G125" i="4"/>
  <c r="H121" i="4"/>
  <c r="I59" i="4"/>
  <c r="H118" i="4"/>
  <c r="I12" i="4"/>
  <c r="I122" i="4"/>
  <c r="I23" i="4"/>
  <c r="H72" i="4"/>
  <c r="G127" i="4"/>
  <c r="G163" i="4"/>
  <c r="I187" i="4"/>
  <c r="G48" i="4"/>
  <c r="I85" i="4"/>
  <c r="G167" i="4"/>
  <c r="G176" i="4"/>
  <c r="I114" i="4"/>
  <c r="G71" i="4"/>
  <c r="H98" i="4"/>
  <c r="I127" i="4"/>
  <c r="H42" i="4"/>
  <c r="H48" i="4"/>
  <c r="I164" i="4"/>
  <c r="H30" i="4"/>
  <c r="H79" i="4"/>
  <c r="I195" i="4"/>
  <c r="G103" i="4"/>
  <c r="G89" i="4"/>
  <c r="G113" i="4"/>
  <c r="I180" i="4"/>
  <c r="G62" i="4"/>
  <c r="G148" i="4"/>
  <c r="I157" i="4"/>
  <c r="H132" i="4"/>
  <c r="I20" i="4"/>
  <c r="I126" i="4"/>
  <c r="I191" i="4"/>
  <c r="I133" i="4"/>
  <c r="I153" i="4"/>
  <c r="G50" i="4"/>
  <c r="I137" i="4"/>
  <c r="I78" i="4"/>
  <c r="G131" i="4"/>
  <c r="I32" i="4"/>
  <c r="G21" i="4"/>
  <c r="G194" i="4"/>
  <c r="H68" i="4"/>
  <c r="I189" i="4"/>
  <c r="G70" i="4"/>
  <c r="I162" i="4"/>
  <c r="G154" i="4"/>
  <c r="G143" i="4"/>
  <c r="G199" i="4"/>
  <c r="I44" i="4"/>
  <c r="G171" i="4"/>
  <c r="G86" i="4"/>
  <c r="G200" i="4"/>
  <c r="I105" i="4"/>
  <c r="H71" i="4"/>
  <c r="I67" i="4"/>
  <c r="H187" i="4"/>
  <c r="H136" i="4"/>
  <c r="G54" i="4"/>
  <c r="H102" i="4"/>
  <c r="I109" i="4"/>
  <c r="G99" i="4"/>
  <c r="G79" i="4"/>
  <c r="I159" i="4"/>
  <c r="G49" i="4"/>
  <c r="H126" i="4"/>
  <c r="H120" i="4"/>
  <c r="H167" i="4"/>
  <c r="I88" i="4"/>
  <c r="G38" i="4"/>
  <c r="I28" i="4"/>
  <c r="H179" i="4"/>
  <c r="H182" i="4"/>
  <c r="G146" i="4"/>
  <c r="I50" i="4"/>
  <c r="G23" i="4"/>
  <c r="I52" i="4"/>
  <c r="I101" i="4"/>
  <c r="I144" i="4"/>
  <c r="I200" i="4"/>
  <c r="H157" i="4"/>
  <c r="H124" i="4"/>
  <c r="I140" i="4"/>
  <c r="G101" i="4"/>
  <c r="H158" i="4"/>
  <c r="H198" i="4"/>
  <c r="I36" i="4"/>
  <c r="G107" i="4"/>
  <c r="H149" i="4"/>
  <c r="H77" i="4"/>
  <c r="G104" i="4"/>
  <c r="G149" i="4"/>
  <c r="G160" i="4"/>
  <c r="H185" i="4"/>
  <c r="I155" i="4"/>
  <c r="G69" i="4"/>
  <c r="G55" i="4"/>
  <c r="H74" i="4"/>
  <c r="I87" i="4"/>
  <c r="I166" i="4"/>
  <c r="G78" i="4"/>
  <c r="I55" i="4"/>
  <c r="H197" i="4"/>
  <c r="I79" i="4"/>
  <c r="H139" i="4"/>
  <c r="G80" i="4"/>
  <c r="I58" i="4"/>
  <c r="G164" i="4"/>
  <c r="G182" i="4"/>
  <c r="I156" i="4"/>
  <c r="H162" i="4"/>
  <c r="H143" i="4"/>
  <c r="G57" i="4"/>
  <c r="I198" i="4"/>
  <c r="H129" i="4"/>
  <c r="I141" i="4"/>
  <c r="I90" i="4"/>
  <c r="I175" i="4"/>
  <c r="H188" i="4"/>
  <c r="H193" i="4"/>
  <c r="H36" i="4"/>
  <c r="H84" i="4"/>
  <c r="H17" i="4"/>
  <c r="I139" i="4"/>
  <c r="I34" i="4"/>
  <c r="G39" i="4"/>
  <c r="G178" i="4"/>
  <c r="I158" i="4"/>
  <c r="I111" i="4"/>
  <c r="I40" i="4"/>
  <c r="H160" i="4"/>
  <c r="G134" i="4"/>
  <c r="H65" i="4"/>
  <c r="G17" i="4"/>
  <c r="H61" i="4"/>
  <c r="I167" i="4"/>
  <c r="G116" i="4"/>
  <c r="H97" i="4"/>
  <c r="I179" i="4"/>
  <c r="H145" i="4"/>
  <c r="I147" i="4"/>
  <c r="G165" i="4"/>
  <c r="G108" i="4"/>
  <c r="I38" i="4"/>
  <c r="I165" i="4"/>
  <c r="H27" i="4"/>
  <c r="I178" i="4"/>
  <c r="H130" i="4"/>
  <c r="I196" i="4"/>
  <c r="G44" i="4"/>
  <c r="H60" i="4"/>
  <c r="H122" i="4"/>
  <c r="I112" i="4"/>
  <c r="I102" i="4"/>
  <c r="H25" i="4"/>
  <c r="I54" i="4"/>
  <c r="I98" i="4"/>
  <c r="G197" i="4"/>
  <c r="I103" i="4"/>
  <c r="H111" i="4"/>
  <c r="H80" i="4"/>
  <c r="H55" i="4"/>
  <c r="H50" i="4"/>
  <c r="I120" i="4"/>
  <c r="G42" i="4"/>
  <c r="G88" i="4"/>
  <c r="H54" i="4"/>
  <c r="H11" i="4"/>
  <c r="H135" i="4"/>
  <c r="H186" i="4"/>
  <c r="G51" i="4"/>
  <c r="G36" i="4"/>
  <c r="G189" i="4"/>
  <c r="I15" i="4"/>
  <c r="G102" i="4"/>
  <c r="H90" i="4"/>
  <c r="G169" i="4"/>
  <c r="H66" i="4"/>
  <c r="G187" i="4"/>
  <c r="I76" i="4"/>
  <c r="G170" i="4"/>
  <c r="G124" i="4"/>
  <c r="I53" i="4"/>
  <c r="I99" i="4"/>
  <c r="G29" i="4"/>
  <c r="H156" i="4"/>
  <c r="I107" i="4"/>
  <c r="G67" i="4"/>
  <c r="G43" i="4"/>
  <c r="H113" i="4"/>
  <c r="I51" i="4"/>
  <c r="I96" i="4"/>
  <c r="I151" i="4"/>
  <c r="H39" i="4"/>
  <c r="I30" i="4"/>
  <c r="I119" i="4"/>
  <c r="G198" i="4"/>
  <c r="I57" i="4"/>
  <c r="H15" i="4"/>
  <c r="I86" i="4"/>
  <c r="G177" i="4"/>
  <c r="G115" i="4"/>
  <c r="H33" i="4"/>
  <c r="G183" i="4"/>
  <c r="H127" i="4"/>
  <c r="G185" i="4"/>
  <c r="H56" i="4"/>
  <c r="G175" i="4"/>
  <c r="I29" i="4"/>
  <c r="H146" i="4"/>
  <c r="I83" i="4"/>
  <c r="I48" i="4"/>
  <c r="I22" i="4"/>
  <c r="G137" i="4"/>
  <c r="I146" i="4"/>
  <c r="H164" i="4"/>
  <c r="I94" i="4"/>
  <c r="G144" i="4"/>
  <c r="I172" i="4"/>
  <c r="H51" i="4"/>
  <c r="G190" i="4"/>
  <c r="G63" i="4"/>
  <c r="H88" i="4"/>
  <c r="I163" i="4"/>
  <c r="H137" i="4"/>
  <c r="I190" i="4"/>
  <c r="I18" i="4"/>
  <c r="G151" i="4"/>
  <c r="I132" i="4"/>
  <c r="H175" i="4"/>
  <c r="H23" i="4"/>
  <c r="G35" i="4"/>
  <c r="I93" i="4"/>
  <c r="G166" i="4"/>
  <c r="I35" i="4"/>
  <c r="I177" i="4"/>
  <c r="H12" i="4"/>
  <c r="H70" i="4"/>
  <c r="G97" i="4"/>
  <c r="G85" i="4"/>
  <c r="G37" i="4"/>
  <c r="G128" i="4"/>
  <c r="G123" i="4"/>
  <c r="G15" i="4"/>
  <c r="I110" i="4"/>
  <c r="G28" i="4"/>
  <c r="G30" i="4"/>
  <c r="H142" i="4"/>
  <c r="I13" i="4"/>
  <c r="H189" i="4"/>
  <c r="H109" i="4"/>
  <c r="I39" i="4"/>
  <c r="G94" i="4"/>
  <c r="H13" i="4"/>
  <c r="I138" i="4"/>
  <c r="G68" i="4"/>
  <c r="G132" i="4"/>
  <c r="H28" i="4"/>
  <c r="H85" i="4"/>
  <c r="H196" i="4"/>
  <c r="H38" i="4"/>
  <c r="H116" i="4"/>
  <c r="H133" i="4"/>
  <c r="H75" i="4"/>
  <c r="I197" i="4"/>
  <c r="I27" i="4"/>
  <c r="I70" i="4"/>
  <c r="I16" i="4"/>
  <c r="G19" i="4"/>
  <c r="I21" i="4"/>
  <c r="G141" i="4"/>
  <c r="G83" i="4"/>
  <c r="I75" i="4"/>
  <c r="G61" i="4"/>
  <c r="H194" i="4"/>
  <c r="G56" i="4"/>
  <c r="G95" i="4"/>
  <c r="I62" i="4"/>
  <c r="G82" i="4"/>
  <c r="H155" i="4"/>
  <c r="I188" i="4"/>
  <c r="H144" i="4"/>
  <c r="G81" i="4"/>
  <c r="G130" i="4"/>
  <c r="H183" i="4"/>
  <c r="G174" i="4"/>
  <c r="H32" i="4"/>
  <c r="H153" i="4"/>
  <c r="H106" i="4"/>
  <c r="I130" i="4"/>
  <c r="G172" i="4"/>
  <c r="G110" i="4"/>
  <c r="I84" i="4"/>
  <c r="H190" i="4"/>
  <c r="I100" i="4"/>
  <c r="I161" i="4"/>
  <c r="I42" i="4"/>
  <c r="H152" i="4"/>
  <c r="G181" i="4"/>
  <c r="I49" i="4"/>
  <c r="H1" i="2"/>
  <c r="H15" i="13" l="1"/>
  <c r="H16" i="13" s="1"/>
  <c r="D14" i="13"/>
  <c r="E14" i="13" s="1"/>
  <c r="E44" i="8"/>
  <c r="F44" i="8" s="1"/>
  <c r="B12" i="8"/>
  <c r="C12" i="8"/>
  <c r="C10" i="8"/>
  <c r="C7" i="8"/>
  <c r="B7" i="8"/>
  <c r="E10" i="8"/>
  <c r="F10" i="8" s="1"/>
  <c r="B6" i="8"/>
  <c r="B9" i="8"/>
  <c r="E7" i="8"/>
  <c r="F7" i="8" s="1"/>
  <c r="B8" i="8"/>
  <c r="E8" i="8"/>
  <c r="F8" i="8" s="1"/>
  <c r="E12" i="8"/>
  <c r="F12" i="8" s="1"/>
  <c r="C6" i="8"/>
  <c r="C11" i="8"/>
  <c r="C8" i="8"/>
  <c r="E6" i="8"/>
  <c r="F6" i="8" s="1"/>
  <c r="B11" i="8"/>
  <c r="C9" i="8"/>
  <c r="E9" i="8"/>
  <c r="F9" i="8" s="1"/>
  <c r="B10" i="8"/>
  <c r="E11" i="8"/>
  <c r="F11" i="8" s="1"/>
  <c r="B19" i="8"/>
  <c r="B17" i="8"/>
  <c r="B15" i="8"/>
  <c r="E98" i="8"/>
  <c r="F98" i="8" s="1"/>
  <c r="C101" i="8"/>
  <c r="E104" i="8"/>
  <c r="F104" i="8" s="1"/>
  <c r="E129" i="8"/>
  <c r="F129" i="8" s="1"/>
  <c r="E90" i="8"/>
  <c r="F90" i="8" s="1"/>
  <c r="E109" i="8"/>
  <c r="F109" i="8" s="1"/>
  <c r="B101" i="8"/>
  <c r="E148" i="8"/>
  <c r="F148" i="8" s="1"/>
  <c r="E31" i="8"/>
  <c r="F31" i="8" s="1"/>
  <c r="B90" i="8"/>
  <c r="C66" i="8"/>
  <c r="C61" i="8"/>
  <c r="C121" i="8"/>
  <c r="B52" i="8"/>
  <c r="B44" i="8"/>
  <c r="B66" i="8"/>
  <c r="B56" i="8"/>
  <c r="C36" i="8"/>
  <c r="E83" i="8"/>
  <c r="F83" i="8" s="1"/>
  <c r="C85" i="8"/>
  <c r="C28" i="8"/>
  <c r="B35" i="8"/>
  <c r="B97" i="8"/>
  <c r="B171" i="8"/>
  <c r="C117" i="8"/>
  <c r="C55" i="8"/>
  <c r="E110" i="8"/>
  <c r="F110" i="8" s="1"/>
  <c r="B173" i="8"/>
  <c r="C155" i="8"/>
  <c r="E193" i="8"/>
  <c r="F193" i="8" s="1"/>
  <c r="C49" i="8"/>
  <c r="C43" i="8"/>
  <c r="C54" i="8"/>
  <c r="E141" i="8"/>
  <c r="F141" i="8" s="1"/>
  <c r="B14" i="8"/>
  <c r="B86" i="8"/>
  <c r="C53" i="8"/>
  <c r="B69" i="8"/>
  <c r="E131" i="8"/>
  <c r="F131" i="8" s="1"/>
  <c r="E163" i="8"/>
  <c r="F163" i="8" s="1"/>
  <c r="B145" i="8"/>
  <c r="E27" i="8"/>
  <c r="F27" i="8" s="1"/>
  <c r="E18" i="8"/>
  <c r="F18" i="8" s="1"/>
  <c r="B189" i="8"/>
  <c r="E69" i="8"/>
  <c r="F69" i="8" s="1"/>
  <c r="C68" i="8"/>
  <c r="E101" i="8"/>
  <c r="F101" i="8" s="1"/>
  <c r="E188" i="8"/>
  <c r="F188" i="8" s="1"/>
  <c r="B25" i="8"/>
  <c r="B85" i="8"/>
  <c r="B95" i="8"/>
  <c r="B47" i="8"/>
  <c r="B74" i="8"/>
  <c r="C37" i="8"/>
  <c r="B50" i="8"/>
  <c r="B80" i="8"/>
  <c r="B199" i="8"/>
  <c r="E138" i="8"/>
  <c r="F138" i="8" s="1"/>
  <c r="E127" i="8"/>
  <c r="F127" i="8" s="1"/>
  <c r="C150" i="8"/>
  <c r="B158" i="8"/>
  <c r="B53" i="8"/>
  <c r="B115" i="8"/>
  <c r="B45" i="8"/>
  <c r="C96" i="8"/>
  <c r="B75" i="8"/>
  <c r="C114" i="8"/>
  <c r="E26" i="8"/>
  <c r="F26" i="8" s="1"/>
  <c r="E181" i="8"/>
  <c r="F181" i="8" s="1"/>
  <c r="C110" i="8"/>
  <c r="E154" i="8"/>
  <c r="F154" i="8" s="1"/>
  <c r="E130" i="8"/>
  <c r="F130" i="8" s="1"/>
  <c r="B26" i="8"/>
  <c r="E23" i="8"/>
  <c r="F23" i="8" s="1"/>
  <c r="C77" i="8"/>
  <c r="C143" i="8"/>
  <c r="E65" i="8"/>
  <c r="F65" i="8" s="1"/>
  <c r="C115" i="8"/>
  <c r="C113" i="8"/>
  <c r="C18" i="8"/>
  <c r="E24" i="8"/>
  <c r="F24" i="8" s="1"/>
  <c r="E39" i="8"/>
  <c r="F39" i="8" s="1"/>
  <c r="E57" i="8"/>
  <c r="F57" i="8" s="1"/>
  <c r="B59" i="8"/>
  <c r="B77" i="8"/>
  <c r="E128" i="8"/>
  <c r="F128" i="8" s="1"/>
  <c r="C165" i="8"/>
  <c r="B181" i="8"/>
  <c r="B120" i="8"/>
  <c r="B119" i="8"/>
  <c r="E170" i="8"/>
  <c r="F170" i="8" s="1"/>
  <c r="B88" i="8"/>
  <c r="B58" i="8"/>
  <c r="C196" i="8"/>
  <c r="C183" i="8"/>
  <c r="E169" i="8"/>
  <c r="F169" i="8" s="1"/>
  <c r="E162" i="8"/>
  <c r="F162" i="8" s="1"/>
  <c r="B107" i="8"/>
  <c r="E48" i="8"/>
  <c r="F48" i="8" s="1"/>
  <c r="B128" i="8"/>
  <c r="C148" i="8"/>
  <c r="B70" i="8"/>
  <c r="E81" i="8"/>
  <c r="F81" i="8" s="1"/>
  <c r="E64" i="8"/>
  <c r="F64" i="8" s="1"/>
  <c r="C92" i="8"/>
  <c r="E58" i="8"/>
  <c r="F58" i="8" s="1"/>
  <c r="C71" i="8"/>
  <c r="B151" i="8"/>
  <c r="E55" i="8"/>
  <c r="F55" i="8" s="1"/>
  <c r="C149" i="8"/>
  <c r="B133" i="8"/>
  <c r="B141" i="8"/>
  <c r="E200" i="8"/>
  <c r="F200" i="8" s="1"/>
  <c r="C67" i="8"/>
  <c r="B24" i="8"/>
  <c r="B106" i="8"/>
  <c r="C21" i="8"/>
  <c r="B138" i="8"/>
  <c r="C164" i="8"/>
  <c r="B172" i="8"/>
  <c r="E82" i="8"/>
  <c r="F82" i="8" s="1"/>
  <c r="C80" i="8"/>
  <c r="B36" i="8"/>
  <c r="C91" i="8"/>
  <c r="C169" i="8"/>
  <c r="B49" i="8"/>
  <c r="E93" i="8"/>
  <c r="F93" i="8" s="1"/>
  <c r="B64" i="8"/>
  <c r="B111" i="8"/>
  <c r="E79" i="8"/>
  <c r="F79" i="8" s="1"/>
  <c r="E174" i="8"/>
  <c r="F174" i="8" s="1"/>
  <c r="B73" i="8"/>
  <c r="C112" i="8"/>
  <c r="C131" i="8"/>
  <c r="E172" i="8"/>
  <c r="F172" i="8" s="1"/>
  <c r="B179" i="8"/>
  <c r="E38" i="8"/>
  <c r="F38" i="8" s="1"/>
  <c r="E61" i="8"/>
  <c r="F61" i="8" s="1"/>
  <c r="B183" i="8"/>
  <c r="E45" i="8"/>
  <c r="F45" i="8" s="1"/>
  <c r="C16" i="8"/>
  <c r="E118" i="8"/>
  <c r="F118" i="8" s="1"/>
  <c r="C170" i="8"/>
  <c r="E72" i="8"/>
  <c r="F72" i="8" s="1"/>
  <c r="E50" i="8"/>
  <c r="F50" i="8" s="1"/>
  <c r="B29" i="8"/>
  <c r="E196" i="8"/>
  <c r="F196" i="8" s="1"/>
  <c r="E99" i="8"/>
  <c r="F99" i="8" s="1"/>
  <c r="C166" i="8"/>
  <c r="C136" i="8"/>
  <c r="E17" i="8"/>
  <c r="F17" i="8" s="1"/>
  <c r="B112" i="8"/>
  <c r="E191" i="8"/>
  <c r="F191" i="8" s="1"/>
  <c r="E21" i="8"/>
  <c r="F21" i="8" s="1"/>
  <c r="E51" i="8"/>
  <c r="F51" i="8" s="1"/>
  <c r="B198" i="8"/>
  <c r="C32" i="8"/>
  <c r="B39" i="8"/>
  <c r="C70" i="8"/>
  <c r="C95" i="8"/>
  <c r="E136" i="8"/>
  <c r="F136" i="8" s="1"/>
  <c r="B186" i="8"/>
  <c r="E124" i="8"/>
  <c r="F124" i="8" s="1"/>
  <c r="E85" i="8"/>
  <c r="F85" i="8" s="1"/>
  <c r="B76" i="8"/>
  <c r="B197" i="8"/>
  <c r="C24" i="8"/>
  <c r="C126" i="8"/>
  <c r="C190" i="8"/>
  <c r="E59" i="8"/>
  <c r="F59" i="8" s="1"/>
  <c r="B30" i="8"/>
  <c r="E52" i="8"/>
  <c r="F52" i="8" s="1"/>
  <c r="E67" i="8"/>
  <c r="F67" i="8" s="1"/>
  <c r="B153" i="8"/>
  <c r="B87" i="8"/>
  <c r="C187" i="8"/>
  <c r="C86" i="8"/>
  <c r="B102" i="8"/>
  <c r="B163" i="8"/>
  <c r="B147" i="8"/>
  <c r="E30" i="8"/>
  <c r="F30" i="8" s="1"/>
  <c r="C27" i="8"/>
  <c r="E189" i="8"/>
  <c r="F189" i="8" s="1"/>
  <c r="B142" i="8"/>
  <c r="C167" i="8"/>
  <c r="B174" i="8"/>
  <c r="E157" i="8"/>
  <c r="F157" i="8" s="1"/>
  <c r="B46" i="8"/>
  <c r="C34" i="8"/>
  <c r="B21" i="8"/>
  <c r="E140" i="8"/>
  <c r="F140" i="8" s="1"/>
  <c r="B123" i="8"/>
  <c r="E186" i="8"/>
  <c r="F186" i="8" s="1"/>
  <c r="B162" i="8"/>
  <c r="C30" i="8"/>
  <c r="E28" i="8"/>
  <c r="F28" i="8" s="1"/>
  <c r="E153" i="8"/>
  <c r="F153" i="8" s="1"/>
  <c r="E198" i="8"/>
  <c r="F198" i="8" s="1"/>
  <c r="E74" i="8"/>
  <c r="F74" i="8" s="1"/>
  <c r="B33" i="8"/>
  <c r="B167" i="8"/>
  <c r="C197" i="8"/>
  <c r="E54" i="8"/>
  <c r="F54" i="8" s="1"/>
  <c r="B31" i="8"/>
  <c r="C122" i="8"/>
  <c r="E94" i="8"/>
  <c r="F94" i="8" s="1"/>
  <c r="B118" i="8"/>
  <c r="E46" i="8"/>
  <c r="F46" i="8" s="1"/>
  <c r="C103" i="8"/>
  <c r="B131" i="8"/>
  <c r="E125" i="8"/>
  <c r="F125" i="8" s="1"/>
  <c r="B57" i="8"/>
  <c r="B67" i="8"/>
  <c r="C145" i="8"/>
  <c r="B27" i="8"/>
  <c r="B164" i="8"/>
  <c r="C22" i="8"/>
  <c r="B159" i="8"/>
  <c r="E86" i="8"/>
  <c r="F86" i="8" s="1"/>
  <c r="E97" i="8"/>
  <c r="F97" i="8" s="1"/>
  <c r="B195" i="8"/>
  <c r="B144" i="8"/>
  <c r="E102" i="8"/>
  <c r="F102" i="8" s="1"/>
  <c r="B193" i="8"/>
  <c r="C158" i="8"/>
  <c r="C199" i="8"/>
  <c r="C14" i="8"/>
  <c r="B78" i="8"/>
  <c r="C65" i="8"/>
  <c r="C90" i="8"/>
  <c r="E33" i="8"/>
  <c r="F33" i="8" s="1"/>
  <c r="C182" i="8"/>
  <c r="E173" i="8"/>
  <c r="F173" i="8" s="1"/>
  <c r="B116" i="8"/>
  <c r="C129" i="8"/>
  <c r="B188" i="8"/>
  <c r="B127" i="8"/>
  <c r="B180" i="8"/>
  <c r="B22" i="8"/>
  <c r="E139" i="8"/>
  <c r="F139" i="8" s="1"/>
  <c r="C163" i="8"/>
  <c r="E92" i="8"/>
  <c r="F92" i="8" s="1"/>
  <c r="E49" i="8"/>
  <c r="F49" i="8" s="1"/>
  <c r="C94" i="8"/>
  <c r="B146" i="8"/>
  <c r="E192" i="8"/>
  <c r="F192" i="8" s="1"/>
  <c r="B89" i="8"/>
  <c r="E165" i="8"/>
  <c r="F165" i="8" s="1"/>
  <c r="C50" i="8"/>
  <c r="E171" i="8"/>
  <c r="F171" i="8" s="1"/>
  <c r="B196" i="8"/>
  <c r="B184" i="8"/>
  <c r="C57" i="8"/>
  <c r="B61" i="8"/>
  <c r="C141" i="8"/>
  <c r="B169" i="8"/>
  <c r="C78" i="8"/>
  <c r="E161" i="8"/>
  <c r="F161" i="8" s="1"/>
  <c r="E142" i="8"/>
  <c r="F142" i="8" s="1"/>
  <c r="B41" i="8"/>
  <c r="E22" i="8"/>
  <c r="F22" i="8" s="1"/>
  <c r="C179" i="8"/>
  <c r="C147" i="8"/>
  <c r="E60" i="8"/>
  <c r="F60" i="8" s="1"/>
  <c r="B135" i="8"/>
  <c r="C118" i="8"/>
  <c r="B13" i="8"/>
  <c r="B130" i="8"/>
  <c r="E47" i="8"/>
  <c r="F47" i="8" s="1"/>
  <c r="E149" i="8"/>
  <c r="F149" i="8" s="1"/>
  <c r="C128" i="8"/>
  <c r="E143" i="8"/>
  <c r="F143" i="8" s="1"/>
  <c r="B104" i="8"/>
  <c r="C200" i="8"/>
  <c r="C98" i="8"/>
  <c r="E53" i="8"/>
  <c r="F53" i="8" s="1"/>
  <c r="E175" i="8"/>
  <c r="F175" i="8" s="1"/>
  <c r="E43" i="8"/>
  <c r="F43" i="8" s="1"/>
  <c r="C102" i="8"/>
  <c r="C146" i="8"/>
  <c r="C160" i="8"/>
  <c r="C20" i="8"/>
  <c r="B60" i="8"/>
  <c r="B40" i="8"/>
  <c r="E126" i="8"/>
  <c r="F126" i="8" s="1"/>
  <c r="E41" i="8"/>
  <c r="F41" i="8" s="1"/>
  <c r="C168" i="8"/>
  <c r="E144" i="8"/>
  <c r="F144" i="8" s="1"/>
  <c r="E106" i="8"/>
  <c r="F106" i="8" s="1"/>
  <c r="C35" i="8"/>
  <c r="C99" i="8"/>
  <c r="C38" i="8"/>
  <c r="B51" i="8"/>
  <c r="B187" i="8"/>
  <c r="E190" i="8"/>
  <c r="F190" i="8" s="1"/>
  <c r="B43" i="8"/>
  <c r="E113" i="8"/>
  <c r="F113" i="8" s="1"/>
  <c r="C124" i="8"/>
  <c r="B126" i="8"/>
  <c r="C33" i="8"/>
  <c r="B32" i="8"/>
  <c r="B23" i="8"/>
  <c r="C127" i="8"/>
  <c r="B156" i="8"/>
  <c r="C125" i="8"/>
  <c r="C191" i="8"/>
  <c r="B63" i="8"/>
  <c r="E62" i="8"/>
  <c r="F62" i="8" s="1"/>
  <c r="C73" i="8"/>
  <c r="B65" i="8"/>
  <c r="E176" i="8"/>
  <c r="F176" i="8" s="1"/>
  <c r="C152" i="8"/>
  <c r="B129" i="8"/>
  <c r="B160" i="8"/>
  <c r="C89" i="8"/>
  <c r="B84" i="8"/>
  <c r="C105" i="8"/>
  <c r="B114" i="8"/>
  <c r="C119" i="8"/>
  <c r="E78" i="8"/>
  <c r="F78" i="8" s="1"/>
  <c r="E68" i="8"/>
  <c r="F68" i="8" s="1"/>
  <c r="B82" i="8"/>
  <c r="C62" i="8"/>
  <c r="B177" i="8"/>
  <c r="E42" i="8"/>
  <c r="F42" i="8" s="1"/>
  <c r="E182" i="8"/>
  <c r="F182" i="8" s="1"/>
  <c r="E71" i="8"/>
  <c r="F71" i="8" s="1"/>
  <c r="C81" i="8"/>
  <c r="C188" i="8"/>
  <c r="B98" i="8"/>
  <c r="B109" i="8"/>
  <c r="E87" i="8"/>
  <c r="F87" i="8" s="1"/>
  <c r="E160" i="8"/>
  <c r="F160" i="8" s="1"/>
  <c r="C111" i="8"/>
  <c r="C144" i="8"/>
  <c r="B92" i="8"/>
  <c r="B194" i="8"/>
  <c r="C104" i="8"/>
  <c r="E32" i="8"/>
  <c r="F32" i="8" s="1"/>
  <c r="B68" i="8"/>
  <c r="C60" i="8"/>
  <c r="B148" i="8"/>
  <c r="B16" i="8"/>
  <c r="C184" i="8"/>
  <c r="C178" i="8"/>
  <c r="C153" i="8"/>
  <c r="E137" i="8"/>
  <c r="F137" i="8" s="1"/>
  <c r="C173" i="8"/>
  <c r="C161" i="8"/>
  <c r="E40" i="8"/>
  <c r="F40" i="8" s="1"/>
  <c r="C82" i="8"/>
  <c r="B79" i="8"/>
  <c r="E197" i="8"/>
  <c r="F197" i="8" s="1"/>
  <c r="C107" i="8"/>
  <c r="B190" i="8"/>
  <c r="E112" i="8"/>
  <c r="F112" i="8" s="1"/>
  <c r="E132" i="8"/>
  <c r="F132" i="8" s="1"/>
  <c r="E167" i="8"/>
  <c r="F167" i="8" s="1"/>
  <c r="B37" i="8"/>
  <c r="B94" i="8"/>
  <c r="B34" i="8"/>
  <c r="C69" i="8"/>
  <c r="C177" i="8"/>
  <c r="B185" i="8"/>
  <c r="C109" i="8"/>
  <c r="E35" i="8"/>
  <c r="F35" i="8" s="1"/>
  <c r="B28" i="8"/>
  <c r="B83" i="8"/>
  <c r="C193" i="8"/>
  <c r="E185" i="8"/>
  <c r="F185" i="8" s="1"/>
  <c r="C56" i="8"/>
  <c r="C154" i="8"/>
  <c r="C108" i="8"/>
  <c r="C15" i="8"/>
  <c r="C157" i="8"/>
  <c r="C29" i="8"/>
  <c r="B139" i="8"/>
  <c r="E195" i="8"/>
  <c r="F195" i="8" s="1"/>
  <c r="C31" i="8"/>
  <c r="C87" i="8"/>
  <c r="E152" i="8"/>
  <c r="F152" i="8" s="1"/>
  <c r="E14" i="8"/>
  <c r="F14" i="8" s="1"/>
  <c r="B166" i="8"/>
  <c r="E122" i="8"/>
  <c r="F122" i="8" s="1"/>
  <c r="C19" i="8"/>
  <c r="C181" i="8"/>
  <c r="B108" i="8"/>
  <c r="E168" i="8"/>
  <c r="F168" i="8" s="1"/>
  <c r="E133" i="8"/>
  <c r="F133" i="8" s="1"/>
  <c r="E20" i="8"/>
  <c r="F20" i="8" s="1"/>
  <c r="E96" i="8"/>
  <c r="F96" i="8" s="1"/>
  <c r="B99" i="8"/>
  <c r="B182" i="8"/>
  <c r="B170" i="8"/>
  <c r="B157" i="8"/>
  <c r="B18" i="8"/>
  <c r="C52" i="8"/>
  <c r="E34" i="8"/>
  <c r="F34" i="8" s="1"/>
  <c r="E15" i="8"/>
  <c r="F15" i="8" s="1"/>
  <c r="C97" i="8"/>
  <c r="B113" i="8"/>
  <c r="B161" i="8"/>
  <c r="C180" i="8"/>
  <c r="E183" i="8"/>
  <c r="F183" i="8" s="1"/>
  <c r="E145" i="8"/>
  <c r="F145" i="8" s="1"/>
  <c r="C74" i="8"/>
  <c r="C48" i="8"/>
  <c r="E36" i="8"/>
  <c r="F36" i="8" s="1"/>
  <c r="B38" i="8"/>
  <c r="B149" i="8"/>
  <c r="B93" i="8"/>
  <c r="E159" i="8"/>
  <c r="F159" i="8" s="1"/>
  <c r="C26" i="8"/>
  <c r="B20" i="8"/>
  <c r="C132" i="8"/>
  <c r="C116" i="8"/>
  <c r="C79" i="8"/>
  <c r="B136" i="8"/>
  <c r="E116" i="8"/>
  <c r="F116" i="8" s="1"/>
  <c r="E120" i="8"/>
  <c r="F120" i="8" s="1"/>
  <c r="B117" i="8"/>
  <c r="E166" i="8"/>
  <c r="F166" i="8" s="1"/>
  <c r="C198" i="8"/>
  <c r="B100" i="8"/>
  <c r="E156" i="8"/>
  <c r="F156" i="8" s="1"/>
  <c r="E16" i="8"/>
  <c r="F16" i="8" s="1"/>
  <c r="C39" i="8"/>
  <c r="C84" i="8"/>
  <c r="B55" i="8"/>
  <c r="E178" i="8"/>
  <c r="F178" i="8" s="1"/>
  <c r="E150" i="8"/>
  <c r="F150" i="8" s="1"/>
  <c r="C106" i="8"/>
  <c r="E73" i="8"/>
  <c r="F73" i="8" s="1"/>
  <c r="C162" i="8"/>
  <c r="E95" i="8"/>
  <c r="F95" i="8" s="1"/>
  <c r="E89" i="8"/>
  <c r="F89" i="8" s="1"/>
  <c r="C134" i="8"/>
  <c r="C192" i="8"/>
  <c r="B155" i="8"/>
  <c r="E105" i="8"/>
  <c r="F105" i="8" s="1"/>
  <c r="B132" i="8"/>
  <c r="E103" i="8"/>
  <c r="F103" i="8" s="1"/>
  <c r="B140" i="8"/>
  <c r="E100" i="8"/>
  <c r="F100" i="8" s="1"/>
  <c r="B200" i="8"/>
  <c r="B54" i="8"/>
  <c r="C156" i="8"/>
  <c r="E114" i="8"/>
  <c r="F114" i="8" s="1"/>
  <c r="C76" i="8"/>
  <c r="C59" i="8"/>
  <c r="C23" i="8"/>
  <c r="B81" i="8"/>
  <c r="E158" i="8"/>
  <c r="F158" i="8" s="1"/>
  <c r="C189" i="8"/>
  <c r="C133" i="8"/>
  <c r="E135" i="8"/>
  <c r="F135" i="8" s="1"/>
  <c r="C45" i="8"/>
  <c r="B48" i="8"/>
  <c r="B91" i="8"/>
  <c r="C17" i="8"/>
  <c r="E123" i="8"/>
  <c r="F123" i="8" s="1"/>
  <c r="B175" i="8"/>
  <c r="E164" i="8"/>
  <c r="F164" i="8" s="1"/>
  <c r="C64" i="8"/>
  <c r="E108" i="8"/>
  <c r="F108" i="8" s="1"/>
  <c r="C93" i="8"/>
  <c r="C41" i="8"/>
  <c r="C175" i="8"/>
  <c r="C140" i="8"/>
  <c r="C176" i="8"/>
  <c r="B103" i="8"/>
  <c r="B168" i="8"/>
  <c r="B154" i="8"/>
  <c r="B176" i="8"/>
  <c r="B72" i="8"/>
  <c r="C47" i="8"/>
  <c r="C100" i="8"/>
  <c r="E151" i="8"/>
  <c r="F151" i="8" s="1"/>
  <c r="B105" i="8"/>
  <c r="C142" i="8"/>
  <c r="B192" i="8"/>
  <c r="C195" i="8"/>
  <c r="E111" i="8"/>
  <c r="F111" i="8" s="1"/>
  <c r="E107" i="8"/>
  <c r="F107" i="8" s="1"/>
  <c r="C25" i="8"/>
  <c r="C58" i="8"/>
  <c r="C159" i="8"/>
  <c r="C135" i="8"/>
  <c r="B42" i="8"/>
  <c r="C13" i="8"/>
  <c r="C137" i="8"/>
  <c r="B96" i="8"/>
  <c r="E187" i="8"/>
  <c r="F187" i="8" s="1"/>
  <c r="E66" i="8"/>
  <c r="F66" i="8" s="1"/>
  <c r="C88" i="8"/>
  <c r="E199" i="8"/>
  <c r="F199" i="8" s="1"/>
  <c r="E184" i="8"/>
  <c r="F184" i="8" s="1"/>
  <c r="E25" i="8"/>
  <c r="F25" i="8" s="1"/>
  <c r="C51" i="8"/>
  <c r="E117" i="8"/>
  <c r="F117" i="8" s="1"/>
  <c r="C123" i="8"/>
  <c r="B143" i="8"/>
  <c r="C120" i="8"/>
  <c r="B150" i="8"/>
  <c r="E88" i="8"/>
  <c r="F88" i="8" s="1"/>
  <c r="C46" i="8"/>
  <c r="E147" i="8"/>
  <c r="F147" i="8" s="1"/>
  <c r="C171" i="8"/>
  <c r="C130" i="8"/>
  <c r="B165" i="8"/>
  <c r="E75" i="8"/>
  <c r="F75" i="8" s="1"/>
  <c r="C63" i="8"/>
  <c r="C185" i="8"/>
  <c r="B191" i="8"/>
  <c r="E29" i="8"/>
  <c r="F29" i="8" s="1"/>
  <c r="E63" i="8"/>
  <c r="F63" i="8" s="1"/>
  <c r="B178" i="8"/>
  <c r="E56" i="8"/>
  <c r="F56" i="8" s="1"/>
  <c r="E13" i="8"/>
  <c r="F13" i="8" s="1"/>
  <c r="C44" i="8"/>
  <c r="C40" i="8"/>
  <c r="E180" i="8"/>
  <c r="F180" i="8" s="1"/>
  <c r="E70" i="8"/>
  <c r="F70" i="8" s="1"/>
  <c r="C139" i="8"/>
  <c r="C138" i="8"/>
  <c r="B110" i="8"/>
  <c r="E179" i="8"/>
  <c r="F179" i="8" s="1"/>
  <c r="B121" i="8"/>
  <c r="E177" i="8"/>
  <c r="F177" i="8" s="1"/>
  <c r="E84" i="8"/>
  <c r="F84" i="8" s="1"/>
  <c r="E91" i="8"/>
  <c r="F91" i="8" s="1"/>
  <c r="E119" i="8"/>
  <c r="F119" i="8" s="1"/>
  <c r="C72" i="8"/>
  <c r="C186" i="8"/>
  <c r="E76" i="8"/>
  <c r="F76" i="8" s="1"/>
  <c r="E80" i="8"/>
  <c r="F80" i="8" s="1"/>
  <c r="E37" i="8"/>
  <c r="F37" i="8" s="1"/>
  <c r="B71" i="8"/>
  <c r="E194" i="8"/>
  <c r="F194" i="8" s="1"/>
  <c r="B125" i="8"/>
  <c r="E19" i="8"/>
  <c r="F19" i="8" s="1"/>
  <c r="C174" i="8"/>
  <c r="B62" i="8"/>
  <c r="B124" i="8"/>
  <c r="C172" i="8"/>
  <c r="E155" i="8"/>
  <c r="F155" i="8" s="1"/>
  <c r="B122" i="8"/>
  <c r="C42" i="8"/>
  <c r="E121" i="8"/>
  <c r="F121" i="8" s="1"/>
  <c r="C75" i="8"/>
  <c r="E146" i="8"/>
  <c r="F146" i="8" s="1"/>
  <c r="C194" i="8"/>
  <c r="E134" i="8"/>
  <c r="F134" i="8" s="1"/>
  <c r="B134" i="8"/>
  <c r="C83" i="8"/>
  <c r="E77" i="8"/>
  <c r="F77" i="8" s="1"/>
  <c r="C151" i="8"/>
  <c r="B137" i="8"/>
  <c r="E115" i="8"/>
  <c r="F115" i="8" s="1"/>
  <c r="B152" i="8"/>
  <c r="H17" i="13" l="1"/>
  <c r="H18" i="13" s="1"/>
  <c r="H19" i="13" s="1"/>
  <c r="H20" i="13" s="1"/>
  <c r="H21" i="13" s="1"/>
  <c r="D15" i="13"/>
  <c r="E15" i="13" l="1"/>
  <c r="D16" i="13"/>
  <c r="E16" i="13" l="1"/>
  <c r="D17" i="13"/>
  <c r="E17" i="13" l="1"/>
  <c r="D18" i="13"/>
  <c r="E18" i="13" l="1"/>
  <c r="D19" i="13"/>
  <c r="E19" i="13" l="1"/>
  <c r="D20" i="13"/>
  <c r="E20" i="13" l="1"/>
  <c r="D21" i="13"/>
  <c r="E21"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Vincent</author>
    <author>Leo</author>
  </authors>
  <commentList>
    <comment ref="H4" authorId="0" shapeId="0" xr:uid="{F06C434F-27A6-45B3-849B-F110835E7217}">
      <text>
        <r>
          <rPr>
            <b/>
            <sz val="10"/>
            <color indexed="81"/>
            <rFont val="細明體"/>
            <family val="3"/>
            <charset val="136"/>
          </rPr>
          <t>請輸入西元年</t>
        </r>
      </text>
    </comment>
    <comment ref="F5" authorId="1" shapeId="0" xr:uid="{00000000-0006-0000-0100-000001000000}">
      <text>
        <r>
          <rPr>
            <b/>
            <sz val="11"/>
            <color indexed="81"/>
            <rFont val="新細明體"/>
            <family val="1"/>
            <charset val="136"/>
          </rPr>
          <t>必要欄位，每張傳票僅需輸入一次。</t>
        </r>
      </text>
    </comment>
    <comment ref="G5" authorId="1" shapeId="0" xr:uid="{00000000-0006-0000-0100-000002000000}">
      <text>
        <r>
          <rPr>
            <b/>
            <sz val="11"/>
            <color indexed="81"/>
            <rFont val="新細明體"/>
            <family val="1"/>
            <charset val="136"/>
          </rPr>
          <t>必要欄位，每張傳票僅需輸入一次。</t>
        </r>
      </text>
    </comment>
    <comment ref="H5" authorId="1" shapeId="0" xr:uid="{00000000-0006-0000-0100-000003000000}">
      <text>
        <r>
          <rPr>
            <b/>
            <sz val="11"/>
            <color indexed="81"/>
            <rFont val="新細明體"/>
            <family val="1"/>
            <charset val="136"/>
          </rPr>
          <t>選填欄位，不使用可整欄隱藏。每張傳票只能輸入一列。</t>
        </r>
      </text>
    </comment>
    <comment ref="I5" authorId="1" shapeId="0" xr:uid="{19073DCD-A6E4-496E-BE26-F90231033FA5}">
      <text>
        <r>
          <rPr>
            <b/>
            <sz val="11"/>
            <color indexed="81"/>
            <rFont val="新細明體"/>
            <family val="1"/>
            <charset val="136"/>
          </rPr>
          <t>請點選下拉按鈕點選。只會顯示已啟用的會計項目。</t>
        </r>
      </text>
    </comment>
    <comment ref="J5" authorId="1" shapeId="0" xr:uid="{F9A73454-C96B-43A8-996A-63F372079F04}">
      <text>
        <r>
          <rPr>
            <b/>
            <sz val="11"/>
            <color indexed="81"/>
            <rFont val="新細明體"/>
            <family val="1"/>
            <charset val="136"/>
          </rPr>
          <t>選填欄位，不使用可整欄隱藏。</t>
        </r>
      </text>
    </comment>
    <comment ref="K5" authorId="1" shapeId="0" xr:uid="{ECD4684A-8E8E-46AD-94CD-035A36370525}">
      <text>
        <r>
          <rPr>
            <b/>
            <sz val="11"/>
            <color indexed="81"/>
            <rFont val="新細明體"/>
            <family val="1"/>
            <charset val="136"/>
          </rPr>
          <t>不需現金流量表或出納表可整欄隱藏。只有現金科目需要填。</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Leo</author>
  </authors>
  <commentList>
    <comment ref="C5" authorId="0" shapeId="0" xr:uid="{51E1E48A-5005-4550-8CB2-7A234AF54306}">
      <text>
        <r>
          <rPr>
            <sz val="11"/>
            <color indexed="81"/>
            <rFont val="新細明體"/>
            <family val="1"/>
            <charset val="136"/>
          </rPr>
          <t>本欄不使用可整欄隱藏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F4" authorId="0" shapeId="0" xr:uid="{70832539-6340-4DD0-8322-7E6174F37E58}">
      <text>
        <r>
          <rPr>
            <sz val="11"/>
            <color indexed="81"/>
            <rFont val="細明體"/>
            <family val="3"/>
            <charset val="136"/>
          </rPr>
          <t>日期請於資產負債表輸入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O73" authorId="0" shapeId="0" xr:uid="{F63209AA-02E4-4775-B1A2-0191A60AF4D8}">
      <text>
        <r>
          <rPr>
            <b/>
            <sz val="9"/>
            <color indexed="81"/>
            <rFont val="細明體"/>
            <family val="3"/>
            <charset val="136"/>
          </rPr>
          <t>結算科目 請勿複製</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B3" authorId="0" shapeId="0" xr:uid="{421241E2-215B-4E68-B4B5-1964F0706B3C}">
      <text>
        <r>
          <rPr>
            <sz val="10"/>
            <color indexed="81"/>
            <rFont val="細明體"/>
            <family val="3"/>
            <charset val="136"/>
          </rPr>
          <t>注意</t>
        </r>
        <r>
          <rPr>
            <sz val="10"/>
            <color indexed="81"/>
            <rFont val="Tahoma"/>
            <family val="2"/>
          </rPr>
          <t xml:space="preserve">:
</t>
        </r>
        <r>
          <rPr>
            <sz val="10"/>
            <color indexed="81"/>
            <rFont val="細明體"/>
            <family val="3"/>
            <charset val="136"/>
          </rPr>
          <t>專案簡稱輸入過傳票後不可再修改。</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Vincent</author>
  </authors>
  <commentList>
    <comment ref="E4" authorId="0" shapeId="0" xr:uid="{B8E2BBA2-2A7F-4F1A-B010-33996FC13937}">
      <text>
        <r>
          <rPr>
            <b/>
            <sz val="10"/>
            <color indexed="81"/>
            <rFont val="細明體"/>
            <family val="3"/>
            <charset val="136"/>
          </rPr>
          <t>日期請於資產負債表輸入</t>
        </r>
      </text>
    </comment>
    <comment ref="E15" authorId="0" shapeId="0" xr:uid="{EE0D1D8F-EC9C-4EB5-910D-B6AD4C3575F1}">
      <text>
        <r>
          <rPr>
            <b/>
            <sz val="10"/>
            <color indexed="81"/>
            <rFont val="細明體"/>
            <family val="3"/>
            <charset val="136"/>
          </rPr>
          <t>日期請於資產負債表輸入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<sst xmlns="http://schemas.openxmlformats.org/spreadsheetml/2006/main" count="1798" uniqueCount="540">
  <si>
    <t>傳票編號</t>
    <phoneticPr fontId="2" type="noConversion"/>
  </si>
  <si>
    <t>傳票日期</t>
    <phoneticPr fontId="2" type="noConversion"/>
  </si>
  <si>
    <t>摘要</t>
    <phoneticPr fontId="2" type="noConversion"/>
  </si>
  <si>
    <t>借</t>
    <phoneticPr fontId="2" type="noConversion"/>
  </si>
  <si>
    <t>貸</t>
    <phoneticPr fontId="2" type="noConversion"/>
  </si>
  <si>
    <t>日記簿</t>
    <phoneticPr fontId="2" type="noConversion"/>
  </si>
  <si>
    <t>資產負債表</t>
    <phoneticPr fontId="2" type="noConversion"/>
  </si>
  <si>
    <t>流動資產</t>
    <phoneticPr fontId="2" type="noConversion"/>
  </si>
  <si>
    <t>轉帳傳票</t>
    <phoneticPr fontId="2" type="noConversion"/>
  </si>
  <si>
    <r>
      <t>摘</t>
    </r>
    <r>
      <rPr>
        <b/>
        <sz val="12"/>
        <rFont val="Times New Roman"/>
        <family val="1"/>
      </rPr>
      <t xml:space="preserve">  </t>
    </r>
    <r>
      <rPr>
        <b/>
        <sz val="12"/>
        <rFont val="新細明體"/>
        <family val="1"/>
        <charset val="136"/>
      </rPr>
      <t>要</t>
    </r>
    <phoneticPr fontId="2" type="noConversion"/>
  </si>
  <si>
    <r>
      <t>傳票編號</t>
    </r>
    <r>
      <rPr>
        <b/>
        <sz val="13"/>
        <rFont val="Times New Roman"/>
        <family val="1"/>
      </rPr>
      <t>:</t>
    </r>
    <phoneticPr fontId="2" type="noConversion"/>
  </si>
  <si>
    <t>借</t>
  </si>
  <si>
    <t>應收票據</t>
  </si>
  <si>
    <t>貸</t>
  </si>
  <si>
    <t>暫付款</t>
  </si>
  <si>
    <t>進項稅額</t>
  </si>
  <si>
    <t>留抵稅額</t>
  </si>
  <si>
    <t>土地</t>
  </si>
  <si>
    <t>房屋及建築</t>
  </si>
  <si>
    <t>存出保證金</t>
  </si>
  <si>
    <t>應付票據</t>
  </si>
  <si>
    <t>銷項稅額</t>
  </si>
  <si>
    <t>長期借款</t>
  </si>
  <si>
    <t>存入保證金</t>
  </si>
  <si>
    <t>郵電費</t>
  </si>
  <si>
    <t>保險費</t>
  </si>
  <si>
    <t>借方</t>
    <phoneticPr fontId="2" type="noConversion"/>
  </si>
  <si>
    <t>貸方</t>
    <phoneticPr fontId="2" type="noConversion"/>
  </si>
  <si>
    <t>分類帳序號</t>
    <phoneticPr fontId="2" type="noConversion"/>
  </si>
  <si>
    <t>餘額</t>
    <phoneticPr fontId="2" type="noConversion"/>
  </si>
  <si>
    <t>box@jusregal.com</t>
    <phoneticPr fontId="2" type="noConversion"/>
  </si>
  <si>
    <t>總摘要</t>
    <phoneticPr fontId="2" type="noConversion"/>
  </si>
  <si>
    <r>
      <t>日記簿起始列</t>
    </r>
    <r>
      <rPr>
        <sz val="11"/>
        <color indexed="23"/>
        <rFont val="Times New Roman"/>
        <family val="1"/>
      </rPr>
      <t>:</t>
    </r>
    <phoneticPr fontId="2" type="noConversion"/>
  </si>
  <si>
    <r>
      <t>資料筆數</t>
    </r>
    <r>
      <rPr>
        <sz val="11"/>
        <color indexed="23"/>
        <rFont val="Times New Roman"/>
        <family val="1"/>
      </rPr>
      <t>:</t>
    </r>
    <phoneticPr fontId="2" type="noConversion"/>
  </si>
  <si>
    <r>
      <t>　　　　　　銀行存款　　　</t>
    </r>
    <r>
      <rPr>
        <sz val="12"/>
        <rFont val="Times New Roman"/>
        <family val="1"/>
      </rPr>
      <t>XXX</t>
    </r>
    <phoneticPr fontId="2" type="noConversion"/>
  </si>
  <si>
    <r>
      <t>　　　　　　應收帳款　　　</t>
    </r>
    <r>
      <rPr>
        <sz val="12"/>
        <rFont val="Times New Roman"/>
        <family val="1"/>
      </rPr>
      <t>XXX</t>
    </r>
    <phoneticPr fontId="2" type="noConversion"/>
  </si>
  <si>
    <r>
      <t>　　　　　　存貨　　　　　</t>
    </r>
    <r>
      <rPr>
        <sz val="12"/>
        <rFont val="Times New Roman"/>
        <family val="1"/>
      </rPr>
      <t>XXX</t>
    </r>
    <phoneticPr fontId="2" type="noConversion"/>
  </si>
  <si>
    <r>
      <t>　　　　　貸：應收帳款　　　　</t>
    </r>
    <r>
      <rPr>
        <sz val="12"/>
        <rFont val="Times New Roman"/>
        <family val="1"/>
      </rPr>
      <t>XXX</t>
    </r>
    <phoneticPr fontId="2" type="noConversion"/>
  </si>
  <si>
    <r>
      <t>　　　　　　　應付款項　　　　</t>
    </r>
    <r>
      <rPr>
        <sz val="12"/>
        <rFont val="Times New Roman"/>
        <family val="1"/>
      </rPr>
      <t>XXX</t>
    </r>
    <phoneticPr fontId="2" type="noConversion"/>
  </si>
  <si>
    <r>
      <t>　　　　　　　累積盈虧　　　　</t>
    </r>
    <r>
      <rPr>
        <sz val="12"/>
        <rFont val="Times New Roman"/>
        <family val="1"/>
      </rPr>
      <t>XXX</t>
    </r>
    <phoneticPr fontId="2" type="noConversion"/>
  </si>
  <si>
    <r>
      <t>　　　　　　利息收入　　　</t>
    </r>
    <r>
      <rPr>
        <sz val="12"/>
        <rFont val="Times New Roman"/>
        <family val="1"/>
      </rPr>
      <t>XXX</t>
    </r>
    <phoneticPr fontId="2" type="noConversion"/>
  </si>
  <si>
    <r>
      <t>　　　　　　其他收入　　　</t>
    </r>
    <r>
      <rPr>
        <sz val="12"/>
        <rFont val="Times New Roman"/>
        <family val="1"/>
      </rPr>
      <t>XXX</t>
    </r>
    <phoneticPr fontId="2" type="noConversion"/>
  </si>
  <si>
    <r>
      <t>　　　　　貸：銷貨成本　　　　</t>
    </r>
    <r>
      <rPr>
        <sz val="12"/>
        <rFont val="Times New Roman"/>
        <family val="1"/>
      </rPr>
      <t>XXX</t>
    </r>
    <phoneticPr fontId="2" type="noConversion"/>
  </si>
  <si>
    <r>
      <t>　　　　　　　薪資　　　　　　</t>
    </r>
    <r>
      <rPr>
        <sz val="12"/>
        <rFont val="Times New Roman"/>
        <family val="1"/>
      </rPr>
      <t>XXX</t>
    </r>
    <phoneticPr fontId="2" type="noConversion"/>
  </si>
  <si>
    <r>
      <t>　　　　　　　水電費　　　　　</t>
    </r>
    <r>
      <rPr>
        <sz val="12"/>
        <rFont val="Times New Roman"/>
        <family val="1"/>
      </rPr>
      <t>XXX</t>
    </r>
    <phoneticPr fontId="2" type="noConversion"/>
  </si>
  <si>
    <r>
      <t>在</t>
    </r>
    <r>
      <rPr>
        <sz val="12"/>
        <rFont val="Times New Roman"/>
        <family val="1"/>
      </rPr>
      <t xml:space="preserve"> "</t>
    </r>
    <r>
      <rPr>
        <sz val="12"/>
        <rFont val="新細明體"/>
        <family val="1"/>
        <charset val="136"/>
      </rPr>
      <t>列印傳票</t>
    </r>
    <r>
      <rPr>
        <sz val="12"/>
        <rFont val="Times New Roman"/>
        <family val="1"/>
      </rPr>
      <t xml:space="preserve">" </t>
    </r>
    <r>
      <rPr>
        <sz val="12"/>
        <rFont val="新細明體"/>
        <family val="1"/>
        <charset val="136"/>
      </rPr>
      <t>的頁面輸入或點選傳票號碼即可顯示明細並列印。一次只能列印一張傳票。</t>
    </r>
    <phoneticPr fontId="2" type="noConversion"/>
  </si>
  <si>
    <r>
      <t>　　　　且次年</t>
    </r>
    <r>
      <rPr>
        <sz val="12"/>
        <rFont val="Times New Roman"/>
        <family val="1"/>
      </rPr>
      <t>1</t>
    </r>
    <r>
      <rPr>
        <sz val="12"/>
        <rFont val="新細明體"/>
        <family val="1"/>
        <charset val="136"/>
      </rPr>
      <t>月</t>
    </r>
    <r>
      <rPr>
        <sz val="12"/>
        <rFont val="Times New Roman"/>
        <family val="1"/>
      </rPr>
      <t>1</t>
    </r>
    <r>
      <rPr>
        <sz val="12"/>
        <rFont val="新細明體"/>
        <family val="1"/>
        <charset val="136"/>
      </rPr>
      <t>日除此結帳分錄外，不可再有其他分錄。</t>
    </r>
    <phoneticPr fontId="2" type="noConversion"/>
  </si>
  <si>
    <r>
      <t xml:space="preserve">    </t>
    </r>
    <r>
      <rPr>
        <sz val="12"/>
        <rFont val="新細明體"/>
        <family val="1"/>
        <charset val="136"/>
      </rPr>
      <t>注意：</t>
    </r>
    <r>
      <rPr>
        <sz val="12"/>
        <rFont val="新細明體"/>
        <family val="1"/>
        <charset val="136"/>
      </rPr>
      <t>由於此結帳分錄做在次年</t>
    </r>
    <r>
      <rPr>
        <sz val="12"/>
        <rFont val="Times New Roman"/>
        <family val="1"/>
      </rPr>
      <t>1</t>
    </r>
    <r>
      <rPr>
        <sz val="12"/>
        <rFont val="新細明體"/>
        <family val="1"/>
        <charset val="136"/>
      </rPr>
      <t>月</t>
    </r>
    <r>
      <rPr>
        <sz val="12"/>
        <rFont val="Times New Roman"/>
        <family val="1"/>
      </rPr>
      <t>1</t>
    </r>
    <r>
      <rPr>
        <sz val="12"/>
        <rFont val="新細明體"/>
        <family val="1"/>
        <charset val="136"/>
      </rPr>
      <t>日，故查看次年損益表時，需將日期範圍設定自</t>
    </r>
    <r>
      <rPr>
        <sz val="12"/>
        <rFont val="Times New Roman"/>
        <family val="1"/>
      </rPr>
      <t>1</t>
    </r>
    <r>
      <rPr>
        <sz val="12"/>
        <rFont val="新細明體"/>
        <family val="1"/>
        <charset val="136"/>
      </rPr>
      <t>月</t>
    </r>
    <r>
      <rPr>
        <sz val="12"/>
        <rFont val="Times New Roman"/>
        <family val="1"/>
      </rPr>
      <t>2</t>
    </r>
    <r>
      <rPr>
        <sz val="12"/>
        <rFont val="新細明體"/>
        <family val="1"/>
        <charset val="136"/>
      </rPr>
      <t>日開始。</t>
    </r>
    <phoneticPr fontId="2" type="noConversion"/>
  </si>
  <si>
    <t>借方</t>
    <phoneticPr fontId="2" type="noConversion"/>
  </si>
  <si>
    <t>餘額</t>
    <phoneticPr fontId="2" type="noConversion"/>
  </si>
  <si>
    <t>試算表</t>
    <phoneticPr fontId="2" type="noConversion"/>
  </si>
  <si>
    <t>傳票編號</t>
  </si>
  <si>
    <t>傳票日期</t>
  </si>
  <si>
    <t>總摘要</t>
  </si>
  <si>
    <t>摘要</t>
  </si>
  <si>
    <t>補充零用金</t>
  </si>
  <si>
    <t>幣別：新台幣</t>
    <phoneticPr fontId="2" type="noConversion"/>
  </si>
  <si>
    <t>流動資產合計</t>
    <phoneticPr fontId="2" type="noConversion"/>
  </si>
  <si>
    <t>損益表</t>
    <phoneticPr fontId="2" type="noConversion"/>
  </si>
  <si>
    <t>流動負債</t>
    <phoneticPr fontId="2" type="noConversion"/>
  </si>
  <si>
    <t>流動負債合計</t>
    <phoneticPr fontId="2" type="noConversion"/>
  </si>
  <si>
    <t>資產總額</t>
    <phoneticPr fontId="2" type="noConversion"/>
  </si>
  <si>
    <t>負債總額</t>
    <phoneticPr fontId="2" type="noConversion"/>
  </si>
  <si>
    <t>金額</t>
    <phoneticPr fontId="2" type="noConversion"/>
  </si>
  <si>
    <t>項目代號</t>
    <phoneticPr fontId="2" type="noConversion"/>
  </si>
  <si>
    <t>項目名稱</t>
    <phoneticPr fontId="2" type="noConversion"/>
  </si>
  <si>
    <t>啟用</t>
    <phoneticPr fontId="2" type="noConversion"/>
  </si>
  <si>
    <t>代號</t>
    <phoneticPr fontId="2" type="noConversion"/>
  </si>
  <si>
    <t xml:space="preserve"> </t>
    <phoneticPr fontId="2" type="noConversion"/>
  </si>
  <si>
    <t>名稱</t>
    <phoneticPr fontId="2" type="noConversion"/>
  </si>
  <si>
    <t>項目名稱</t>
    <phoneticPr fontId="2" type="noConversion"/>
  </si>
  <si>
    <t>　　   仍不足時請依以下方法新增：</t>
    <phoneticPr fontId="2" type="noConversion"/>
  </si>
  <si>
    <t>分類帳最多可列印至500列，資料太多時請分期間列印。</t>
    <phoneticPr fontId="2" type="noConversion"/>
  </si>
  <si>
    <t>　Office2000以下版本：[工具]→[保護]→[取消保護工作表]→ [Enter]</t>
    <phoneticPr fontId="2" type="noConversion"/>
  </si>
  <si>
    <t>　新增：科目不足時請儘量先採 "修改" 的方式處理，找到編號相近且同性質的科目，直接修改科目名稱。</t>
    <phoneticPr fontId="2" type="noConversion"/>
  </si>
  <si>
    <t>Y</t>
  </si>
  <si>
    <t>版本:</t>
    <phoneticPr fontId="2" type="noConversion"/>
  </si>
  <si>
    <r>
      <t>作者</t>
    </r>
    <r>
      <rPr>
        <sz val="13"/>
        <color indexed="12"/>
        <rFont val="Times New Roman"/>
        <family val="1"/>
      </rPr>
      <t>:</t>
    </r>
    <r>
      <rPr>
        <sz val="13"/>
        <color indexed="12"/>
        <rFont val="新細明體"/>
        <family val="1"/>
        <charset val="136"/>
      </rPr>
      <t>捷瑞會計師事務所</t>
    </r>
    <r>
      <rPr>
        <sz val="13"/>
        <color indexed="12"/>
        <rFont val="Times New Roman"/>
        <family val="1"/>
      </rPr>
      <t xml:space="preserve"> </t>
    </r>
    <r>
      <rPr>
        <sz val="13"/>
        <color indexed="12"/>
        <rFont val="新細明體"/>
        <family val="1"/>
        <charset val="136"/>
      </rPr>
      <t>高振隆會計師</t>
    </r>
    <phoneticPr fontId="2" type="noConversion"/>
  </si>
  <si>
    <t>捷瑞會計系統企業版</t>
    <phoneticPr fontId="2" type="noConversion"/>
  </si>
  <si>
    <t>1. 取消工作表保護</t>
    <phoneticPr fontId="2" type="noConversion"/>
  </si>
  <si>
    <t>● 製造業涉及存貨進銷存管理，本系統目前尚不適用於製造業。</t>
    <phoneticPr fontId="2" type="noConversion"/>
  </si>
  <si>
    <t>● 白色欄位可輸入資料，其他顏色欄位建議勿更動。</t>
    <phoneticPr fontId="2" type="noConversion"/>
  </si>
  <si>
    <t>● 會計項目</t>
    <phoneticPr fontId="2" type="noConversion"/>
  </si>
  <si>
    <t>● 傳票輸入</t>
    <phoneticPr fontId="2" type="noConversion"/>
  </si>
  <si>
    <t>● 傳票列印</t>
    <phoneticPr fontId="2" type="noConversion"/>
  </si>
  <si>
    <t>● 日記簿列印</t>
    <phoneticPr fontId="2" type="noConversion"/>
  </si>
  <si>
    <t>● 分類帳列印</t>
    <phoneticPr fontId="2" type="noConversion"/>
  </si>
  <si>
    <t>● 年度結轉</t>
    <phoneticPr fontId="2" type="noConversion"/>
  </si>
  <si>
    <t>● 常見問題</t>
    <phoneticPr fontId="2" type="noConversion"/>
  </si>
  <si>
    <t>答: 此為免費軟體，也沒有發行收費的版本。</t>
    <phoneticPr fontId="2" type="noConversion"/>
  </si>
  <si>
    <t>答: 當會計項目表中借方科目合計總金額與貸方科目合計總金額不一致時會出現此訊息。</t>
    <phoneticPr fontId="2" type="noConversion"/>
  </si>
  <si>
    <t xml:space="preserve">  　可能原因：在會計項目表中修改了項目代號，但該會計項目已被使用於傳票。</t>
    <phoneticPr fontId="2" type="noConversion"/>
  </si>
  <si>
    <t xml:space="preserve">  　排除方法：回復修改的代號 或 修改傳票。</t>
    <phoneticPr fontId="2" type="noConversion"/>
  </si>
  <si>
    <t>問: 本軟體如何收費 ?</t>
    <phoneticPr fontId="2" type="noConversion"/>
  </si>
  <si>
    <t xml:space="preserve"> </t>
    <phoneticPr fontId="2" type="noConversion"/>
  </si>
  <si>
    <t>　Office2003以上版本：[校閱]→[取消保護工作表]</t>
    <phoneticPr fontId="2" type="noConversion"/>
  </si>
  <si>
    <t xml:space="preserve"> </t>
    <phoneticPr fontId="2" type="noConversion"/>
  </si>
  <si>
    <t>科目代號</t>
    <phoneticPr fontId="2" type="noConversion"/>
  </si>
  <si>
    <t>科目名稱</t>
    <phoneticPr fontId="2" type="noConversion"/>
  </si>
  <si>
    <t>序號</t>
    <phoneticPr fontId="2" type="noConversion"/>
  </si>
  <si>
    <t>輸入期間</t>
    <phoneticPr fontId="2" type="noConversion"/>
  </si>
  <si>
    <t>列數如仍不夠可自行複製整列即可增加。</t>
    <phoneticPr fontId="2" type="noConversion"/>
  </si>
  <si>
    <t>1月底</t>
    <phoneticPr fontId="2" type="noConversion"/>
  </si>
  <si>
    <t>2月底</t>
    <phoneticPr fontId="2" type="noConversion"/>
  </si>
  <si>
    <t>3月底</t>
    <phoneticPr fontId="2" type="noConversion"/>
  </si>
  <si>
    <t>4月底</t>
    <phoneticPr fontId="2" type="noConversion"/>
  </si>
  <si>
    <t>5月底</t>
  </si>
  <si>
    <t>6月底</t>
  </si>
  <si>
    <t>7月底</t>
  </si>
  <si>
    <t>8月底</t>
  </si>
  <si>
    <t>9月底</t>
  </si>
  <si>
    <t>10月底</t>
  </si>
  <si>
    <t>11月底</t>
  </si>
  <si>
    <t>12月底</t>
  </si>
  <si>
    <t>輸入日期</t>
    <phoneticPr fontId="2" type="noConversion"/>
  </si>
  <si>
    <t>日期</t>
    <phoneticPr fontId="2" type="noConversion"/>
  </si>
  <si>
    <t>選項</t>
    <phoneticPr fontId="2" type="noConversion"/>
  </si>
  <si>
    <t>資產負債表日期下拉清單</t>
    <phoneticPr fontId="2" type="noConversion"/>
  </si>
  <si>
    <t>分類帳科目下拉清單</t>
    <phoneticPr fontId="2" type="noConversion"/>
  </si>
  <si>
    <t>損益表日期下拉清單</t>
    <phoneticPr fontId="2" type="noConversion"/>
  </si>
  <si>
    <t>1月</t>
    <phoneticPr fontId="2" type="noConversion"/>
  </si>
  <si>
    <t>2月</t>
    <phoneticPr fontId="2" type="noConversion"/>
  </si>
  <si>
    <t>3月</t>
  </si>
  <si>
    <t>4月</t>
  </si>
  <si>
    <t>5月</t>
  </si>
  <si>
    <t>6月</t>
  </si>
  <si>
    <t>7月</t>
  </si>
  <si>
    <t>8月</t>
  </si>
  <si>
    <t>9月</t>
  </si>
  <si>
    <t>10月</t>
  </si>
  <si>
    <t>11月</t>
  </si>
  <si>
    <t>12月</t>
  </si>
  <si>
    <t>起日</t>
    <phoneticPr fontId="2" type="noConversion"/>
  </si>
  <si>
    <t>訖日</t>
    <phoneticPr fontId="2" type="noConversion"/>
  </si>
  <si>
    <t>全年度</t>
    <phoneticPr fontId="2" type="noConversion"/>
  </si>
  <si>
    <t xml:space="preserve"> </t>
    <phoneticPr fontId="2" type="noConversion"/>
  </si>
  <si>
    <t>分類帳下拉清單</t>
    <phoneticPr fontId="2" type="noConversion"/>
  </si>
  <si>
    <t>最近15天</t>
    <phoneticPr fontId="2" type="noConversion"/>
  </si>
  <si>
    <t>最近60天</t>
    <phoneticPr fontId="2" type="noConversion"/>
  </si>
  <si>
    <t>合併</t>
    <phoneticPr fontId="2" type="noConversion"/>
  </si>
  <si>
    <t>會計項目</t>
    <phoneticPr fontId="2" type="noConversion"/>
  </si>
  <si>
    <r>
      <t xml:space="preserve">● </t>
    </r>
    <r>
      <rPr>
        <b/>
        <sz val="12"/>
        <rFont val="新細明體"/>
        <family val="1"/>
        <charset val="136"/>
      </rPr>
      <t>只需在日記簿裡輸入會計分錄，系統自動產出傳票及各類報表。</t>
    </r>
    <phoneticPr fontId="2" type="noConversion"/>
  </si>
  <si>
    <t>　　　已使用於傳票的會計項目不可再修改。</t>
    <phoneticPr fontId="2" type="noConversion"/>
  </si>
  <si>
    <t>借/貸</t>
    <phoneticPr fontId="2" type="noConversion"/>
  </si>
  <si>
    <t>● 各工作表皆已開啟保護, 建議不要取消保護以免公式損壞。</t>
    <phoneticPr fontId="2" type="noConversion"/>
  </si>
  <si>
    <t>www.jrcpa.tw</t>
    <phoneticPr fontId="2" type="noConversion"/>
  </si>
  <si>
    <t>教學影片</t>
    <phoneticPr fontId="2" type="noConversion"/>
  </si>
  <si>
    <t>信箱:</t>
    <phoneticPr fontId="2" type="noConversion"/>
  </si>
  <si>
    <t>官網:</t>
    <phoneticPr fontId="2" type="noConversion"/>
  </si>
  <si>
    <t>會計項目代號最長6碼。</t>
    <phoneticPr fontId="2" type="noConversion"/>
  </si>
  <si>
    <t>%</t>
    <phoneticPr fontId="2" type="noConversion"/>
  </si>
  <si>
    <t>專案</t>
    <phoneticPr fontId="2" type="noConversion"/>
  </si>
  <si>
    <t>專案簡稱</t>
    <phoneticPr fontId="2" type="noConversion"/>
  </si>
  <si>
    <t>專案名稱</t>
    <phoneticPr fontId="2" type="noConversion"/>
  </si>
  <si>
    <t>全部</t>
    <phoneticPr fontId="2" type="noConversion"/>
  </si>
  <si>
    <t>全部收支</t>
    <phoneticPr fontId="2" type="noConversion"/>
  </si>
  <si>
    <r>
      <t xml:space="preserve">        借：零用金　　　　</t>
    </r>
    <r>
      <rPr>
        <sz val="12"/>
        <rFont val="Times New Roman"/>
        <family val="1"/>
      </rPr>
      <t>XXX</t>
    </r>
    <phoneticPr fontId="2" type="noConversion"/>
  </si>
  <si>
    <t>作法二：新年度仍繼續使用舊檔案。需做結帳分錄，不需做開帳分錄。</t>
    <phoneticPr fontId="2" type="noConversion"/>
  </si>
  <si>
    <r>
      <t xml:space="preserve">1. </t>
    </r>
    <r>
      <rPr>
        <sz val="12"/>
        <rFont val="新細明體"/>
        <family val="1"/>
        <charset val="136"/>
      </rPr>
      <t>下載最新版會計系統</t>
    </r>
    <r>
      <rPr>
        <sz val="12"/>
        <rFont val="Times New Roman"/>
        <family val="1"/>
      </rPr>
      <t xml:space="preserve"> www.jrcpa.com </t>
    </r>
    <r>
      <rPr>
        <sz val="12"/>
        <rFont val="新細明體"/>
        <family val="1"/>
        <charset val="136"/>
      </rPr>
      <t>→</t>
    </r>
    <r>
      <rPr>
        <sz val="12"/>
        <rFont val="Times New Roman"/>
        <family val="1"/>
      </rPr>
      <t xml:space="preserve"> </t>
    </r>
    <r>
      <rPr>
        <sz val="12"/>
        <rFont val="新細明體"/>
        <family val="1"/>
        <charset val="136"/>
      </rPr>
      <t>下載專區</t>
    </r>
    <phoneticPr fontId="2" type="noConversion"/>
  </si>
  <si>
    <r>
      <t xml:space="preserve">2. </t>
    </r>
    <r>
      <rPr>
        <sz val="12"/>
        <rFont val="細明體"/>
        <family val="3"/>
        <charset val="136"/>
      </rPr>
      <t>以上年度</t>
    </r>
    <r>
      <rPr>
        <sz val="12"/>
        <rFont val="Times New Roman"/>
        <family val="1"/>
      </rPr>
      <t>12/31</t>
    </r>
    <r>
      <rPr>
        <sz val="12"/>
        <rFont val="細明體"/>
        <family val="3"/>
        <charset val="136"/>
      </rPr>
      <t>日資產負債表的科目及餘額，在新檔案做開帳分錄</t>
    </r>
    <r>
      <rPr>
        <sz val="12"/>
        <rFont val="細明體"/>
        <family val="1"/>
        <charset val="136"/>
      </rPr>
      <t>，範例如下：</t>
    </r>
    <phoneticPr fontId="2" type="noConversion"/>
  </si>
  <si>
    <r>
      <t>在次年</t>
    </r>
    <r>
      <rPr>
        <sz val="12"/>
        <rFont val="Times New Roman"/>
        <family val="1"/>
      </rPr>
      <t>1/1</t>
    </r>
    <r>
      <rPr>
        <sz val="12"/>
        <rFont val="新細明體"/>
        <family val="1"/>
        <charset val="136"/>
      </rPr>
      <t>做結清虛帳戶之分錄，差額轉入累積盈虧，結帳分錄範例如下：</t>
    </r>
    <phoneticPr fontId="2" type="noConversion"/>
  </si>
  <si>
    <r>
      <t xml:space="preserve">        借：銷貨收入　　　</t>
    </r>
    <r>
      <rPr>
        <sz val="12"/>
        <rFont val="Times New Roman"/>
        <family val="1"/>
      </rPr>
      <t>XXX</t>
    </r>
    <phoneticPr fontId="2" type="noConversion"/>
  </si>
  <si>
    <t>全部</t>
  </si>
  <si>
    <t>全年度</t>
  </si>
  <si>
    <t>1月1日</t>
    <phoneticPr fontId="2" type="noConversion"/>
  </si>
  <si>
    <t>問: 出現 "過帳錯誤" 是什麼原因 ?</t>
    <phoneticPr fontId="2" type="noConversion"/>
  </si>
  <si>
    <t xml:space="preserve">           1. 背景圖消失</t>
    <phoneticPr fontId="2" type="noConversion"/>
  </si>
  <si>
    <t xml:space="preserve">           2. 列印格式消失</t>
    <phoneticPr fontId="2" type="noConversion"/>
  </si>
  <si>
    <t xml:space="preserve">           3. 工作表保護消失</t>
    <phoneticPr fontId="2" type="noConversion"/>
  </si>
  <si>
    <t>專案</t>
    <phoneticPr fontId="2" type="noConversion"/>
  </si>
  <si>
    <t>開帳</t>
  </si>
  <si>
    <t xml:space="preserve">      請特別注意</t>
    <phoneticPr fontId="2" type="noConversion"/>
  </si>
  <si>
    <t xml:space="preserve">           1. 只能夠以「Google試算表」開啟，以Google裡的其他第三方軟體開啟會損壞檔案(例如Zoho Sheet)。</t>
    <phoneticPr fontId="2" type="noConversion"/>
  </si>
  <si>
    <t xml:space="preserve">              在瀏覽器中開啟Google雲端硬碟 &gt; 新增 &gt; Google試算表 &gt; 檔案 &gt; 開啟 &gt; 選擇檔案 &gt; 開啟</t>
    <phoneticPr fontId="2" type="noConversion"/>
  </si>
  <si>
    <t xml:space="preserve">           2. 在桌機以Google 試算表開啟時，左上角出現       為正常模式，可安心操作，</t>
    <phoneticPr fontId="2" type="noConversion"/>
  </si>
  <si>
    <t xml:space="preserve">              若左上角出現       請立即關閉，此為相容模式會損壞檔案，請依下列方式進入正常模式：</t>
    <phoneticPr fontId="2" type="noConversion"/>
  </si>
  <si>
    <r>
      <t>● 買賣業存貨制度請採用「永續盤存制」，亦即</t>
    </r>
    <r>
      <rPr>
        <sz val="12"/>
        <rFont val="Times New Roman"/>
        <family val="1"/>
      </rPr>
      <t xml:space="preserve"> </t>
    </r>
    <r>
      <rPr>
        <sz val="12"/>
        <rFont val="新細明體"/>
        <family val="1"/>
        <charset val="136"/>
      </rPr>
      <t>進貨時借記「存貨」。結算成本時 借:銷貨成本 貸:存貨。</t>
    </r>
    <phoneticPr fontId="2" type="noConversion"/>
  </si>
  <si>
    <r>
      <t>● 為避免病毒，本系統以不使用</t>
    </r>
    <r>
      <rPr>
        <sz val="12"/>
        <rFont val="Times New Roman"/>
        <family val="1"/>
      </rPr>
      <t>VB</t>
    </r>
    <r>
      <rPr>
        <sz val="12"/>
        <rFont val="新細明體"/>
        <family val="1"/>
        <charset val="136"/>
      </rPr>
      <t>及巨集的方式設計。</t>
    </r>
    <phoneticPr fontId="2" type="noConversion"/>
  </si>
  <si>
    <t>● 需要顯示小數點的使用者，例如以美金記帳，可自行修改金額欄位格式。</t>
    <phoneticPr fontId="2" type="noConversion"/>
  </si>
  <si>
    <t>　啟用：請在會計項目表的啟用欄輸入 Y 即可啟用，由於啟用眾多科目會使運算速度下降， 建議只啟用需要的科目。</t>
    <phoneticPr fontId="2" type="noConversion"/>
  </si>
  <si>
    <r>
      <t>2.</t>
    </r>
    <r>
      <rPr>
        <sz val="12"/>
        <rFont val="新細明體"/>
        <family val="1"/>
        <charset val="136"/>
      </rPr>
      <t>在任一空白列之</t>
    </r>
    <r>
      <rPr>
        <sz val="12"/>
        <rFont val="Microsoft JhengHei UI"/>
        <family val="1"/>
        <charset val="136"/>
      </rPr>
      <t>「</t>
    </r>
    <r>
      <rPr>
        <sz val="12"/>
        <rFont val="新細明體"/>
        <family val="1"/>
        <charset val="136"/>
      </rPr>
      <t>列首</t>
    </r>
    <r>
      <rPr>
        <sz val="12"/>
        <rFont val="Microsoft JhengHei"/>
        <family val="1"/>
        <charset val="136"/>
      </rPr>
      <t>」</t>
    </r>
    <r>
      <rPr>
        <sz val="12"/>
        <rFont val="新細明體"/>
        <family val="1"/>
        <charset val="136"/>
      </rPr>
      <t>按右鍵，選「復製」</t>
    </r>
    <phoneticPr fontId="2" type="noConversion"/>
  </si>
  <si>
    <t>台灣燈節設備專案範例</t>
    <phoneticPr fontId="2" type="noConversion"/>
  </si>
  <si>
    <t>請注意：會計項目一經使用於傳票即不可更改。項目代號最長六碼。</t>
    <phoneticPr fontId="2" type="noConversion"/>
  </si>
  <si>
    <t xml:space="preserve">       2. 按滑鼠右鍵選「剪下」</t>
    <phoneticPr fontId="2" type="noConversion"/>
  </si>
  <si>
    <t xml:space="preserve">       3. 在新位置的「列首」按滑鼠右鍵選「插入剪下的儲存格」</t>
    <phoneticPr fontId="2" type="noConversion"/>
  </si>
  <si>
    <t xml:space="preserve">       1. 在傳票的「列首」按滑鼠左鍵將傳票整列選取起來</t>
    <phoneticPr fontId="2" type="noConversion"/>
  </si>
  <si>
    <t>問: 日記簿裡的傳票可否自動排序 ?</t>
    <phoneticPr fontId="2" type="noConversion"/>
  </si>
  <si>
    <t>答: 無法自動排序，只能手動以剪下、插入的方式移動傳票，方法如下：</t>
    <phoneticPr fontId="2" type="noConversion"/>
  </si>
  <si>
    <r>
      <t xml:space="preserve">           5. 日記簿及分類帳裡的</t>
    </r>
    <r>
      <rPr>
        <sz val="12"/>
        <rFont val="新細明體"/>
        <family val="1"/>
        <charset val="136"/>
      </rPr>
      <t>「第一筆」「最末筆」按鈕無法使用</t>
    </r>
    <phoneticPr fontId="2" type="noConversion"/>
  </si>
  <si>
    <t xml:space="preserve">       方法A: 以 Excele 操作，但傳票列印裡的清單方塊無法使用，可將它刪除。</t>
    <phoneticPr fontId="2" type="noConversion"/>
  </si>
  <si>
    <t xml:space="preserve">       方法B: 以 Office 365 操作，但傳票列印裡的清單方塊無法使用，可將它刪除。</t>
    <phoneticPr fontId="2" type="noConversion"/>
  </si>
  <si>
    <t>問: 可否在 Google試算表 操作?</t>
    <phoneticPr fontId="2" type="noConversion"/>
  </si>
  <si>
    <t xml:space="preserve">           4. 傳票列印中的清單方塊會損壞，只能將其刪除</t>
    <phoneticPr fontId="2" type="noConversion"/>
  </si>
  <si>
    <t>問: 可否在蘋果電腦操作?</t>
    <phoneticPr fontId="2" type="noConversion"/>
  </si>
  <si>
    <t xml:space="preserve">       方法C: 以 Google試算表 操作，但有部份功能不相容，請見下一則問答。</t>
    <phoneticPr fontId="2" type="noConversion"/>
  </si>
  <si>
    <t>答：可以，有三種方法可操作</t>
    <phoneticPr fontId="2" type="noConversion"/>
  </si>
  <si>
    <t xml:space="preserve"> 如仍需取消保護，方法如下，密碼皆為空白：</t>
    <phoneticPr fontId="2" type="noConversion"/>
  </si>
  <si>
    <t>答：原則上可以，但由於部份功能不相容，檔案在Google試算表開啟後，以下設定會消失，請自行評估能否接受：</t>
    <phoneticPr fontId="2" type="noConversion"/>
  </si>
  <si>
    <t xml:space="preserve">      方法1. 自行在日記簿尾端以整列複製插入的方式新增空白列，但請評估您的電腦是否跑得動。</t>
    <phoneticPr fontId="2" type="noConversion"/>
  </si>
  <si>
    <t xml:space="preserve">      方法2. 每半年使用一個檔案，請以6月底試算表餘額在新檔案做開帳分錄。</t>
    <phoneticPr fontId="2" type="noConversion"/>
  </si>
  <si>
    <r>
      <t>● 本系統發行於</t>
    </r>
    <r>
      <rPr>
        <sz val="12"/>
        <rFont val="Times New Roman"/>
        <family val="1"/>
      </rPr>
      <t>2004</t>
    </r>
    <r>
      <rPr>
        <sz val="12"/>
        <rFont val="新細明體"/>
        <family val="1"/>
        <charset val="136"/>
      </rPr>
      <t>年，歷經多年改版功能已臻穩定，建議勿隨意修改公式，如因修改造成錯誤委託本所修複將酌收費用。</t>
    </r>
    <phoneticPr fontId="2" type="noConversion"/>
  </si>
  <si>
    <r>
      <t>● 此程式為免費軟體，下載位址</t>
    </r>
    <r>
      <rPr>
        <sz val="12"/>
        <rFont val="Times New Roman"/>
        <family val="1"/>
      </rPr>
      <t xml:space="preserve">www.jrcpa.com </t>
    </r>
    <r>
      <rPr>
        <sz val="12"/>
        <rFont val="新細明體"/>
        <family val="1"/>
        <charset val="136"/>
      </rPr>
      <t>→下載專區 →捷瑞會計系統。如有疑問或建議，歡迎電郵至</t>
    </r>
    <r>
      <rPr>
        <sz val="12"/>
        <rFont val="Times New Roman"/>
        <family val="1"/>
      </rPr>
      <t>box@jusregal.com</t>
    </r>
    <r>
      <rPr>
        <sz val="12"/>
        <rFont val="新細明體"/>
        <family val="1"/>
        <charset val="136"/>
      </rPr>
      <t>。</t>
    </r>
    <phoneticPr fontId="2" type="noConversion"/>
  </si>
  <si>
    <t>答：點 [開發人員] [設計模式] 再點選清單方塊，邊框出現白圓點之後即可調整，調整完成後再點一次[設計模式]。</t>
    <phoneticPr fontId="2" type="noConversion"/>
  </si>
  <si>
    <t>問: 如何調整「傳票列印」裡的清單方塊的大小及位置?</t>
    <phoneticPr fontId="2" type="noConversion"/>
  </si>
  <si>
    <t>銀行存款</t>
  </si>
  <si>
    <t>有價證券</t>
  </si>
  <si>
    <t>應收款項</t>
  </si>
  <si>
    <t>商品存貨</t>
  </si>
  <si>
    <t>預付款項</t>
  </si>
  <si>
    <t>零用金</t>
    <phoneticPr fontId="2" type="noConversion"/>
  </si>
  <si>
    <t>1110  零用金</t>
  </si>
  <si>
    <t>固定資產</t>
    <phoneticPr fontId="2" type="noConversion"/>
  </si>
  <si>
    <t>儀器設備</t>
  </si>
  <si>
    <t>雜項設備</t>
  </si>
  <si>
    <t>固定資產合計</t>
    <phoneticPr fontId="2" type="noConversion"/>
  </si>
  <si>
    <t>其他資產</t>
    <phoneticPr fontId="2" type="noConversion"/>
  </si>
  <si>
    <t>其他資產合計</t>
    <phoneticPr fontId="2" type="noConversion"/>
  </si>
  <si>
    <t>未攤銷費用</t>
    <phoneticPr fontId="2" type="noConversion"/>
  </si>
  <si>
    <t>1410  存出保證金</t>
  </si>
  <si>
    <t>事務設備</t>
    <phoneticPr fontId="2" type="noConversion"/>
  </si>
  <si>
    <t>交通運輸設備</t>
    <phoneticPr fontId="2" type="noConversion"/>
  </si>
  <si>
    <t>累計折舊-房屋及建築</t>
    <phoneticPr fontId="2" type="noConversion"/>
  </si>
  <si>
    <t>累計折舊-事務設備</t>
    <phoneticPr fontId="2" type="noConversion"/>
  </si>
  <si>
    <t>累計折舊-儀器設備</t>
    <phoneticPr fontId="2" type="noConversion"/>
  </si>
  <si>
    <t>累計折舊-交通運輸設備</t>
    <phoneticPr fontId="2" type="noConversion"/>
  </si>
  <si>
    <t>累計折舊-雜項設備</t>
    <phoneticPr fontId="2" type="noConversion"/>
  </si>
  <si>
    <t>短期借款</t>
  </si>
  <si>
    <t>應付款項</t>
  </si>
  <si>
    <t>代收款項</t>
  </si>
  <si>
    <t>代收款項-健保費</t>
  </si>
  <si>
    <t>代收款項-勞保費</t>
  </si>
  <si>
    <t>代收款項-扣繳稅款</t>
  </si>
  <si>
    <t>預收款項</t>
  </si>
  <si>
    <t>應納稅額</t>
  </si>
  <si>
    <t>2130  應付款項</t>
  </si>
  <si>
    <t>其他長期借款</t>
  </si>
  <si>
    <t>長期負債</t>
    <phoneticPr fontId="2" type="noConversion"/>
  </si>
  <si>
    <t>長期負債合計</t>
    <phoneticPr fontId="2" type="noConversion"/>
  </si>
  <si>
    <t>其他負債</t>
    <phoneticPr fontId="2" type="noConversion"/>
  </si>
  <si>
    <t>其他負債合計</t>
    <phoneticPr fontId="2" type="noConversion"/>
  </si>
  <si>
    <t>其他負債</t>
    <phoneticPr fontId="2" type="noConversion"/>
  </si>
  <si>
    <t>基金暨餘絀</t>
    <phoneticPr fontId="2" type="noConversion"/>
  </si>
  <si>
    <t>基金</t>
  </si>
  <si>
    <t>會務發展基金</t>
  </si>
  <si>
    <t>3110  基金</t>
  </si>
  <si>
    <t>3210  累計餘絀</t>
  </si>
  <si>
    <t>本期餘絀</t>
    <phoneticPr fontId="2" type="noConversion"/>
  </si>
  <si>
    <t>累計餘絀</t>
    <phoneticPr fontId="2" type="noConversion"/>
  </si>
  <si>
    <t>基金暨餘絀總額</t>
    <phoneticPr fontId="2" type="noConversion"/>
  </si>
  <si>
    <t>負債、基金暨餘絀總額</t>
    <phoneticPr fontId="2" type="noConversion"/>
  </si>
  <si>
    <t>入會費</t>
  </si>
  <si>
    <t>常年會費</t>
  </si>
  <si>
    <t>事業費</t>
  </si>
  <si>
    <t>會員捐款</t>
  </si>
  <si>
    <t>政府補助收入</t>
  </si>
  <si>
    <t>其他補助收入</t>
  </si>
  <si>
    <t>委託收益</t>
  </si>
  <si>
    <t>會員服務收入</t>
  </si>
  <si>
    <t>專案收入</t>
  </si>
  <si>
    <t>收入</t>
    <phoneticPr fontId="2" type="noConversion"/>
  </si>
  <si>
    <t>其他捐款</t>
    <phoneticPr fontId="2" type="noConversion"/>
  </si>
  <si>
    <t>利息收入</t>
    <phoneticPr fontId="2" type="noConversion"/>
  </si>
  <si>
    <t>其他收入</t>
    <phoneticPr fontId="2" type="noConversion"/>
  </si>
  <si>
    <t>4200  常年會費</t>
  </si>
  <si>
    <t>4100  入會費</t>
  </si>
  <si>
    <t>收入合計</t>
    <phoneticPr fontId="2" type="noConversion"/>
  </si>
  <si>
    <t>支出</t>
    <phoneticPr fontId="2" type="noConversion"/>
  </si>
  <si>
    <t>專案收入-XX</t>
    <phoneticPr fontId="2" type="noConversion"/>
  </si>
  <si>
    <t>4800  專案收入</t>
  </si>
  <si>
    <t>台灣燈節</t>
  </si>
  <si>
    <t>台灣燈節</t>
    <phoneticPr fontId="2" type="noConversion"/>
  </si>
  <si>
    <t>人事費</t>
    <phoneticPr fontId="2" type="noConversion"/>
  </si>
  <si>
    <t>員工薪給</t>
  </si>
  <si>
    <t>兼職人員車馬費</t>
  </si>
  <si>
    <t>健保費</t>
  </si>
  <si>
    <t>勞保費</t>
  </si>
  <si>
    <t>退休金</t>
  </si>
  <si>
    <t>年終成績考核獎金</t>
  </si>
  <si>
    <t>不休假獎金</t>
  </si>
  <si>
    <t>加班值班費</t>
  </si>
  <si>
    <t>其他人事費</t>
  </si>
  <si>
    <t>人事費合計</t>
    <phoneticPr fontId="2" type="noConversion"/>
  </si>
  <si>
    <t>辦公費</t>
    <phoneticPr fontId="2" type="noConversion"/>
  </si>
  <si>
    <t>辦公費合計</t>
    <phoneticPr fontId="2" type="noConversion"/>
  </si>
  <si>
    <t>文具、書報、雜誌費</t>
  </si>
  <si>
    <t>印刷費</t>
  </si>
  <si>
    <t>水電燃料費</t>
  </si>
  <si>
    <t>旅運費</t>
  </si>
  <si>
    <t>大樓管理費</t>
  </si>
  <si>
    <t>租賦費</t>
  </si>
  <si>
    <t>修繕維護費</t>
  </si>
  <si>
    <t>財產保險費</t>
  </si>
  <si>
    <t>公共關係費</t>
  </si>
  <si>
    <t>人事查核費</t>
  </si>
  <si>
    <t>其他辦公費</t>
  </si>
  <si>
    <t>業務費</t>
    <phoneticPr fontId="2" type="noConversion"/>
  </si>
  <si>
    <t>業務費合計</t>
    <phoneticPr fontId="2" type="noConversion"/>
  </si>
  <si>
    <t>會議費</t>
  </si>
  <si>
    <t>聯誼活動費</t>
  </si>
  <si>
    <t>業務推展費</t>
  </si>
  <si>
    <t>展覽費</t>
  </si>
  <si>
    <t>考察觀摩費</t>
  </si>
  <si>
    <t>調查統計費</t>
  </si>
  <si>
    <t>接受委託業務費</t>
  </si>
  <si>
    <t>內部作業組織業務費</t>
  </si>
  <si>
    <t>研究發展費</t>
  </si>
  <si>
    <t>社會服務費</t>
  </si>
  <si>
    <t>其他業務費</t>
  </si>
  <si>
    <t>會刊(訊)編印費</t>
    <phoneticPr fontId="2" type="noConversion"/>
  </si>
  <si>
    <t>專案支出</t>
  </si>
  <si>
    <t>專案支出</t>
    <phoneticPr fontId="2" type="noConversion"/>
  </si>
  <si>
    <t>專案支出合計</t>
    <phoneticPr fontId="2" type="noConversion"/>
  </si>
  <si>
    <t>其他支出</t>
    <phoneticPr fontId="2" type="noConversion"/>
  </si>
  <si>
    <t>其他支出合計</t>
    <phoneticPr fontId="2" type="noConversion"/>
  </si>
  <si>
    <t>購置費</t>
  </si>
  <si>
    <t>折舊</t>
  </si>
  <si>
    <t>繳納上級團體會費</t>
  </si>
  <si>
    <t>繳納其他團體會費</t>
  </si>
  <si>
    <t>捐助費</t>
  </si>
  <si>
    <t>雜項支出</t>
  </si>
  <si>
    <t>預備金</t>
  </si>
  <si>
    <t>提撥基金</t>
  </si>
  <si>
    <t>專案支出-薪資</t>
  </si>
  <si>
    <t>專案支出-交通費</t>
  </si>
  <si>
    <t>專案支出-場地費</t>
  </si>
  <si>
    <t>專案支出-講師費</t>
  </si>
  <si>
    <t>專案支出-餐費</t>
  </si>
  <si>
    <t>專案支出-印刷費</t>
    <phoneticPr fontId="2" type="noConversion"/>
  </si>
  <si>
    <t>支出合計</t>
    <phoneticPr fontId="2" type="noConversion"/>
  </si>
  <si>
    <t>專案支出-其他支出</t>
    <phoneticPr fontId="2" type="noConversion"/>
  </si>
  <si>
    <t>專案支出-XX費</t>
    <phoneticPr fontId="2" type="noConversion"/>
  </si>
  <si>
    <t>專案收入-報名費</t>
    <phoneticPr fontId="2" type="noConversion"/>
  </si>
  <si>
    <t>專案收入-補助款</t>
    <phoneticPr fontId="2" type="noConversion"/>
  </si>
  <si>
    <t>新會員入會</t>
  </si>
  <si>
    <t>新會員入會</t>
    <phoneticPr fontId="2" type="noConversion"/>
  </si>
  <si>
    <t>辦公室租金</t>
  </si>
  <si>
    <t>5207  租賦費</t>
  </si>
  <si>
    <t>5312  其他業務費</t>
  </si>
  <si>
    <t>1月租金</t>
  </si>
  <si>
    <t>1月租金匯費</t>
  </si>
  <si>
    <t>一期服務費</t>
  </si>
  <si>
    <t>5803  專案支出-交通費</t>
  </si>
  <si>
    <t>5804  專案支出-場地費</t>
  </si>
  <si>
    <t>5805  專案支出-講師費</t>
  </si>
  <si>
    <t>人員車資</t>
  </si>
  <si>
    <t>場租</t>
  </si>
  <si>
    <t>講師三小時</t>
  </si>
  <si>
    <t>車資場租及講師費</t>
  </si>
  <si>
    <t>4700  利息收入</t>
  </si>
  <si>
    <t>買文具</t>
  </si>
  <si>
    <t>5201  文具、書報、雜誌費</t>
  </si>
  <si>
    <t>列印文宣</t>
  </si>
  <si>
    <t>活存利息</t>
  </si>
  <si>
    <t>專戶收到利息</t>
  </si>
  <si>
    <t>活存收到利息</t>
  </si>
  <si>
    <t>基金專利利息</t>
  </si>
  <si>
    <t>5409  提撥基金</t>
  </si>
  <si>
    <t>提撥基金2%</t>
  </si>
  <si>
    <t>列印文宣</t>
    <phoneticPr fontId="2" type="noConversion"/>
  </si>
  <si>
    <t>王大明入會</t>
    <phoneticPr fontId="2" type="noConversion"/>
  </si>
  <si>
    <t>王大明入會</t>
    <phoneticPr fontId="2" type="noConversion"/>
  </si>
  <si>
    <t>專案收入</t>
    <phoneticPr fontId="2" type="noConversion"/>
  </si>
  <si>
    <t>補助款</t>
    <phoneticPr fontId="2" type="noConversion"/>
  </si>
  <si>
    <t>「會計項目」輸入時可按   Alt + ↓  或輸入會計項目代號。</t>
    <phoneticPr fontId="2" type="noConversion"/>
  </si>
  <si>
    <t>輸入傳票出現延遲的現象時，請不必等待可繼續輸入資料，等停止輸入時系統會重新運算。</t>
    <phoneticPr fontId="2" type="noConversion"/>
  </si>
  <si>
    <t>● 專案</t>
    <phoneticPr fontId="2" type="noConversion"/>
  </si>
  <si>
    <t>使用前請先在「專案清單」頁面建立專案的簡稱及全稱，或是 客戶 / 廠商 / 會員 / 住戶 的簡稱及全稱。</t>
    <phoneticPr fontId="2" type="noConversion"/>
  </si>
  <si>
    <t>輸入傳票時請在 專案 欄以滑鼠點選專案簡稱，也可按 Alt + ↓選取。</t>
    <phoneticPr fontId="2" type="noConversion"/>
  </si>
  <si>
    <t>在 損益表 及 分類帳 右上角的按鈕點選專案簡稱，即可顯示 專案損益表 及 專案分類帳。</t>
    <phoneticPr fontId="2" type="noConversion"/>
  </si>
  <si>
    <t>直接點選列印會輸出數許多空白頁，請先設定列印範圍或指定頁數。</t>
    <phoneticPr fontId="2" type="noConversion"/>
  </si>
  <si>
    <t>上期結轉</t>
    <phoneticPr fontId="2" type="noConversion"/>
  </si>
  <si>
    <t>「傳票日期」輸入 月/日 即可，系統會自動加上年。</t>
    <phoneticPr fontId="2" type="noConversion"/>
  </si>
  <si>
    <t>專案功能可對特定專案輸出「專案損益表」及「專案分類帳」，也可以用來管理 客戶 / 廠商 / 會員 / 住戶。</t>
    <phoneticPr fontId="2" type="noConversion"/>
  </si>
  <si>
    <t>「傳票編號」編號方式不拘，不重覆即可。</t>
    <phoneticPr fontId="2" type="noConversion"/>
  </si>
  <si>
    <t>理事長：　　　　　　　　　秘書長：　　　　　　　　　　會計：</t>
    <phoneticPr fontId="2" type="noConversion"/>
  </si>
  <si>
    <t>如不需使用專案功能，可將 日記簿 及 傳票列印 裡的 專案欄 整欄隱藏。</t>
    <phoneticPr fontId="2" type="noConversion"/>
  </si>
  <si>
    <t>傳票列數不足時，請將第 18 ~ 40 列取消隱藏</t>
    <phoneticPr fontId="2" type="noConversion"/>
  </si>
  <si>
    <r>
      <t>2.</t>
    </r>
    <r>
      <rPr>
        <sz val="12"/>
        <rFont val="新細明體"/>
        <family val="1"/>
        <charset val="136"/>
      </rPr>
      <t>在同類科目之列「首按」右鍵，點「復製」</t>
    </r>
    <phoneticPr fontId="2" type="noConversion"/>
  </si>
  <si>
    <t>傳票內科目數量超過12個時，請解除該頁面的保護，將18~40列取消隱藏，即可擴增至35個科目。</t>
    <phoneticPr fontId="2" type="noConversion"/>
  </si>
  <si>
    <t>傳票範例</t>
    <phoneticPr fontId="2" type="noConversion"/>
  </si>
  <si>
    <t>基金專戶</t>
    <phoneticPr fontId="2" type="noConversion"/>
  </si>
  <si>
    <t>現金合計</t>
    <phoneticPr fontId="2" type="noConversion"/>
  </si>
  <si>
    <t>上期結轉</t>
  </si>
  <si>
    <t>1250  預付款項</t>
  </si>
  <si>
    <t>現流種類</t>
    <phoneticPr fontId="2" type="noConversion"/>
  </si>
  <si>
    <t>會務支出</t>
    <phoneticPr fontId="2" type="noConversion"/>
  </si>
  <si>
    <t>借款利息</t>
    <phoneticPr fontId="2" type="noConversion"/>
  </si>
  <si>
    <t>投資收益</t>
    <phoneticPr fontId="2" type="noConversion"/>
  </si>
  <si>
    <t>投資</t>
    <phoneticPr fontId="2" type="noConversion"/>
  </si>
  <si>
    <t>借款</t>
    <phoneticPr fontId="2" type="noConversion"/>
  </si>
  <si>
    <t>會務活動現金流量</t>
    <phoneticPr fontId="2" type="noConversion"/>
  </si>
  <si>
    <t>現金流量表</t>
    <phoneticPr fontId="2" type="noConversion"/>
  </si>
  <si>
    <t>會務活動之淨現金流入(流出)</t>
    <phoneticPr fontId="2" type="noConversion"/>
  </si>
  <si>
    <t>投資活動之現金流量</t>
    <phoneticPr fontId="2" type="noConversion"/>
  </si>
  <si>
    <t>籌資活動之現金流量</t>
    <phoneticPr fontId="2" type="noConversion"/>
  </si>
  <si>
    <t>本期現金增加(減少)數</t>
    <phoneticPr fontId="2" type="noConversion"/>
  </si>
  <si>
    <t>期初餘額</t>
  </si>
  <si>
    <t>流入</t>
    <phoneticPr fontId="2" type="noConversion"/>
  </si>
  <si>
    <t>現金流入/出</t>
    <phoneticPr fontId="2" type="noConversion"/>
  </si>
  <si>
    <t>會務收入</t>
  </si>
  <si>
    <t>會務收入</t>
    <phoneticPr fontId="2" type="noConversion"/>
  </si>
  <si>
    <t>期初現金現金餘額</t>
    <phoneticPr fontId="2" type="noConversion"/>
  </si>
  <si>
    <t>期末現金現金餘額</t>
    <phoneticPr fontId="2" type="noConversion"/>
  </si>
  <si>
    <t>出售投資</t>
    <phoneticPr fontId="2" type="noConversion"/>
  </si>
  <si>
    <t>現流種類</t>
    <phoneticPr fontId="2" type="noConversion"/>
  </si>
  <si>
    <t>資金調撥</t>
    <phoneticPr fontId="2" type="noConversion"/>
  </si>
  <si>
    <t>5407 雜項支出</t>
    <phoneticPr fontId="2" type="noConversion"/>
  </si>
  <si>
    <t>調撥</t>
    <phoneticPr fontId="2" type="noConversion"/>
  </si>
  <si>
    <t>會務收入</t>
    <phoneticPr fontId="2" type="noConversion"/>
  </si>
  <si>
    <t>期初餘額</t>
    <phoneticPr fontId="2" type="noConversion"/>
  </si>
  <si>
    <t>銀行存款-A銀活存</t>
    <phoneticPr fontId="2" type="noConversion"/>
  </si>
  <si>
    <t>銀行存款-A銀定存</t>
    <phoneticPr fontId="2" type="noConversion"/>
  </si>
  <si>
    <t>銀行存款-B銀活存</t>
    <phoneticPr fontId="2" type="noConversion"/>
  </si>
  <si>
    <t>銀行存款-B銀定存</t>
    <phoneticPr fontId="2" type="noConversion"/>
  </si>
  <si>
    <t>1121  銀行存款-A銀活存</t>
  </si>
  <si>
    <t>1123  銀行存款-B銀活存</t>
  </si>
  <si>
    <t>1191  基金專戶-X銀</t>
  </si>
  <si>
    <t>基金專戶-X銀活存</t>
    <phoneticPr fontId="2" type="noConversion"/>
  </si>
  <si>
    <t>基金專戶-X銀定存</t>
    <phoneticPr fontId="2" type="noConversion"/>
  </si>
  <si>
    <t>1123  銀行存款-B銀活存</t>
    <phoneticPr fontId="2" type="noConversion"/>
  </si>
  <si>
    <t>1121  銀行存款-A銀活存</t>
    <phoneticPr fontId="2" type="noConversion"/>
  </si>
  <si>
    <t>1192  基金專戶-X銀活存</t>
    <phoneticPr fontId="2" type="noConversion"/>
  </si>
  <si>
    <t>1121  銀行存款-A銀活存</t>
    <phoneticPr fontId="2" type="noConversion"/>
  </si>
  <si>
    <t>會務支出</t>
    <phoneticPr fontId="2" type="noConversion"/>
  </si>
  <si>
    <t>1191  基金專戶-X銀活存</t>
    <phoneticPr fontId="2" type="noConversion"/>
  </si>
  <si>
    <r>
      <t xml:space="preserve">  3.</t>
    </r>
    <r>
      <rPr>
        <sz val="12"/>
        <rFont val="新細明體"/>
        <family val="1"/>
        <charset val="136"/>
      </rPr>
      <t>在欲插入空白列的下一列</t>
    </r>
    <r>
      <rPr>
        <sz val="12"/>
        <rFont val="Microsoft JhengHei"/>
        <family val="1"/>
        <charset val="136"/>
      </rPr>
      <t>「</t>
    </r>
    <r>
      <rPr>
        <sz val="12"/>
        <rFont val="新細明體"/>
        <family val="1"/>
        <charset val="136"/>
      </rPr>
      <t>列首</t>
    </r>
    <r>
      <rPr>
        <sz val="12"/>
        <rFont val="Microsoft JhengHei"/>
        <family val="1"/>
        <charset val="136"/>
      </rPr>
      <t>」</t>
    </r>
    <r>
      <rPr>
        <sz val="12"/>
        <rFont val="新細明體"/>
        <family val="1"/>
        <charset val="136"/>
      </rPr>
      <t>按右鍵，選「插入復製的儲存格」</t>
    </r>
    <phoneticPr fontId="2" type="noConversion"/>
  </si>
  <si>
    <r>
      <t>　　　　　　　累計餘絀　　　　</t>
    </r>
    <r>
      <rPr>
        <sz val="12"/>
        <rFont val="Times New Roman"/>
        <family val="1"/>
      </rPr>
      <t>XXX</t>
    </r>
    <phoneticPr fontId="2" type="noConversion"/>
  </si>
  <si>
    <t>←上年度的本期餘絀金額請加入累計餘絀</t>
    <phoneticPr fontId="2" type="noConversion"/>
  </si>
  <si>
    <r>
      <t>　　　　　　　基金　　　　　　</t>
    </r>
    <r>
      <rPr>
        <sz val="12"/>
        <rFont val="Times New Roman"/>
        <family val="1"/>
      </rPr>
      <t>XXX</t>
    </r>
    <phoneticPr fontId="2" type="noConversion"/>
  </si>
  <si>
    <r>
      <t>作法一 (</t>
    </r>
    <r>
      <rPr>
        <b/>
        <sz val="12"/>
        <color rgb="FFC00000"/>
        <rFont val="新細明體"/>
        <family val="1"/>
        <charset val="136"/>
      </rPr>
      <t>建議作法</t>
    </r>
    <r>
      <rPr>
        <b/>
        <sz val="12"/>
        <rFont val="新細明體"/>
        <family val="1"/>
        <charset val="136"/>
      </rPr>
      <t>)：新年度啟用新檔案。不需做結帳分錄，只需在新檔案做開帳分錄。</t>
    </r>
    <phoneticPr fontId="2" type="noConversion"/>
  </si>
  <si>
    <r>
      <t xml:space="preserve">   3.</t>
    </r>
    <r>
      <rPr>
        <sz val="12"/>
        <rFont val="新細明體"/>
        <family val="1"/>
        <charset val="136"/>
      </rPr>
      <t>在欲插入新項目的下一列「列首」按右鍵，點「插入復製的儲存格」</t>
    </r>
    <phoneticPr fontId="2" type="noConversion"/>
  </si>
  <si>
    <t>　　   請注意，由於 A~L 欄有許多公式，請務必整列複製才能一併拷貝公式，方法如下:</t>
    <phoneticPr fontId="2" type="noConversion"/>
  </si>
  <si>
    <t>銀行手續費</t>
    <phoneticPr fontId="2" type="noConversion"/>
  </si>
  <si>
    <t>調撥自B銀</t>
    <phoneticPr fontId="2" type="noConversion"/>
  </si>
  <si>
    <t>調撥至A銀</t>
    <phoneticPr fontId="2" type="noConversion"/>
  </si>
  <si>
    <t>1121 銀行存款-A銀活存</t>
    <phoneticPr fontId="2" type="noConversion"/>
  </si>
  <si>
    <t>1123 銀行存款-B銀活存</t>
    <phoneticPr fontId="2" type="noConversion"/>
  </si>
  <si>
    <t>籌資活動之淨現金流入(流出)</t>
    <phoneticPr fontId="2" type="noConversion"/>
  </si>
  <si>
    <t>可平日先將「現流種類」欄隱藏，待年底出報表時再整批補填資料。</t>
    <phoneticPr fontId="2" type="noConversion"/>
  </si>
  <si>
    <t>啟用前請刪除上列範例</t>
    <phoneticPr fontId="2" type="noConversion"/>
  </si>
  <si>
    <t>投資活動之淨現金流入(流出)</t>
    <phoneticPr fontId="2" type="noConversion"/>
  </si>
  <si>
    <t>現金出納表</t>
    <phoneticPr fontId="2" type="noConversion"/>
  </si>
  <si>
    <t>收入</t>
    <phoneticPr fontId="2" type="noConversion"/>
  </si>
  <si>
    <t>支出</t>
    <phoneticPr fontId="2" type="noConversion"/>
  </si>
  <si>
    <t>科目名稱</t>
    <phoneticPr fontId="2" type="noConversion"/>
  </si>
  <si>
    <t>金額</t>
    <phoneticPr fontId="2" type="noConversion"/>
  </si>
  <si>
    <t>上期結存</t>
    <phoneticPr fontId="2" type="noConversion"/>
  </si>
  <si>
    <t>本期收入</t>
    <phoneticPr fontId="2" type="noConversion"/>
  </si>
  <si>
    <t>合　　計</t>
    <phoneticPr fontId="2" type="noConversion"/>
  </si>
  <si>
    <t>本期支出</t>
    <phoneticPr fontId="2" type="noConversion"/>
  </si>
  <si>
    <t>本期結存</t>
    <phoneticPr fontId="2" type="noConversion"/>
  </si>
  <si>
    <t>注意：需將日記簿的「現流種類」欄全部現金科目都輸入資料，才能正確計算本表</t>
    <phoneticPr fontId="2" type="noConversion"/>
  </si>
  <si>
    <t>● 現金出納表、現金流量表</t>
    <phoneticPr fontId="2" type="noConversion"/>
  </si>
  <si>
    <t>需將現金科目前二碼編為11，才能正確統計，非現金科目前二碼不可編為11。</t>
    <phoneticPr fontId="2" type="noConversion"/>
  </si>
  <si>
    <t>非金現科目不可輸入資料，否則會呈現黑色底，用以提醒不可填資料。</t>
    <phoneticPr fontId="2" type="noConversion"/>
  </si>
  <si>
    <t>日記簿的「現流種類」欄凡遇到11開頭的科目會自動呈現紅底色，用以提醒需輸入資料，</t>
    <phoneticPr fontId="2" type="noConversion"/>
  </si>
  <si>
    <t>全部的現金科目都正確輸入資料，才能統計出正確的金額。</t>
    <phoneticPr fontId="2" type="noConversion"/>
  </si>
  <si>
    <r>
      <rPr>
        <b/>
        <sz val="12"/>
        <rFont val="細明體"/>
        <family val="1"/>
        <charset val="136"/>
      </rPr>
      <t>由於</t>
    </r>
    <r>
      <rPr>
        <b/>
        <sz val="12"/>
        <rFont val="Times New Roman"/>
        <family val="1"/>
      </rPr>
      <t>A~E</t>
    </r>
    <r>
      <rPr>
        <b/>
        <sz val="12"/>
        <rFont val="細明體"/>
        <family val="1"/>
        <charset val="136"/>
      </rPr>
      <t>欄裡隱藏了許多公式，請務必整列複製才能一併拷貝公式，方法如下:</t>
    </r>
    <phoneticPr fontId="2" type="noConversion"/>
  </si>
  <si>
    <t>現金出納表、現金流量表通常只需要一種，可將不需要的表設定為隱藏。</t>
    <phoneticPr fontId="2" type="noConversion"/>
  </si>
  <si>
    <t>台灣燈節</t>
    <phoneticPr fontId="2" type="noConversion"/>
  </si>
  <si>
    <t>期初餘額</t>
    <phoneticPr fontId="2" type="noConversion"/>
  </si>
  <si>
    <t>內部調撥</t>
    <phoneticPr fontId="2" type="noConversion"/>
  </si>
  <si>
    <t>流出</t>
  </si>
  <si>
    <t>流入</t>
  </si>
  <si>
    <t>收到捐款</t>
    <phoneticPr fontId="2" type="noConversion"/>
  </si>
  <si>
    <t>償還借款</t>
    <phoneticPr fontId="2" type="noConversion"/>
  </si>
  <si>
    <t>年初至1月</t>
  </si>
  <si>
    <t>年初至2月</t>
  </si>
  <si>
    <t>年初至3月</t>
  </si>
  <si>
    <t>年初至4月</t>
  </si>
  <si>
    <t>年初至5月</t>
  </si>
  <si>
    <t>年初至6月</t>
  </si>
  <si>
    <t>年初至7月</t>
  </si>
  <si>
    <t>年初至8月</t>
  </si>
  <si>
    <t>年初至9月</t>
  </si>
  <si>
    <t>年初至10月</t>
  </si>
  <si>
    <t>年初至11月</t>
  </si>
  <si>
    <t>全年度</t>
    <phoneticPr fontId="2" type="noConversion"/>
  </si>
  <si>
    <t>輸入期間</t>
  </si>
  <si>
    <t>● 日記簿初始設計為2,000列，不足可自行整列複製插入。</t>
    <phoneticPr fontId="2" type="noConversion"/>
  </si>
  <si>
    <t>問: 日記簿只能輸入2000列？可否增加 ?</t>
    <phoneticPr fontId="2" type="noConversion"/>
  </si>
  <si>
    <t>答: 有二種處理方式：</t>
    <phoneticPr fontId="2" type="noConversion"/>
  </si>
  <si>
    <t xml:space="preserve"> </t>
    <phoneticPr fontId="2" type="noConversion"/>
  </si>
  <si>
    <t>2026</t>
    <phoneticPr fontId="2" type="noConversion"/>
  </si>
  <si>
    <t>收支決算表</t>
    <phoneticPr fontId="2" type="noConversion"/>
  </si>
  <si>
    <t>決算數</t>
    <phoneticPr fontId="2" type="noConversion"/>
  </si>
  <si>
    <t>預算數</t>
    <phoneticPr fontId="2" type="noConversion"/>
  </si>
  <si>
    <t>說明</t>
    <phoneticPr fontId="2" type="noConversion"/>
  </si>
  <si>
    <t>增加</t>
    <phoneticPr fontId="2" type="noConversion"/>
  </si>
  <si>
    <t>減少</t>
    <phoneticPr fontId="2" type="noConversion"/>
  </si>
  <si>
    <t>決算與預算比較數</t>
  </si>
  <si>
    <t>請至 收支表 將期間設為全年度</t>
    <phoneticPr fontId="2" type="noConversion"/>
  </si>
  <si>
    <t>財產目錄</t>
    <phoneticPr fontId="2" type="noConversion"/>
  </si>
  <si>
    <t>財產
編號</t>
    <phoneticPr fontId="2" type="noConversion"/>
  </si>
  <si>
    <t>會計科目</t>
    <phoneticPr fontId="2" type="noConversion"/>
  </si>
  <si>
    <t>購置日</t>
    <phoneticPr fontId="2" type="noConversion"/>
  </si>
  <si>
    <t>單位</t>
    <phoneticPr fontId="2" type="noConversion"/>
  </si>
  <si>
    <t>數量</t>
    <phoneticPr fontId="2" type="noConversion"/>
  </si>
  <si>
    <t>原始金額</t>
    <phoneticPr fontId="2" type="noConversion"/>
  </si>
  <si>
    <t>折舊</t>
    <phoneticPr fontId="2" type="noConversion"/>
  </si>
  <si>
    <t>淨值</t>
    <phoneticPr fontId="2" type="noConversion"/>
  </si>
  <si>
    <t>存放地點</t>
    <phoneticPr fontId="2" type="noConversion"/>
  </si>
  <si>
    <t>不提列折舊者可將ＩＪＫ三欄隱藏</t>
    <phoneticPr fontId="2" type="noConversion"/>
  </si>
  <si>
    <t>本年數</t>
    <phoneticPr fontId="2" type="noConversion"/>
  </si>
  <si>
    <t>累計數</t>
    <phoneticPr fontId="2" type="noConversion"/>
  </si>
  <si>
    <t>A01</t>
    <phoneticPr fontId="2" type="noConversion"/>
  </si>
  <si>
    <t>事務器械設備</t>
    <phoneticPr fontId="2" type="noConversion"/>
  </si>
  <si>
    <t>辦公桌椅</t>
    <phoneticPr fontId="2" type="noConversion"/>
  </si>
  <si>
    <t>組</t>
    <phoneticPr fontId="2" type="noConversion"/>
  </si>
  <si>
    <t>辦公室</t>
    <phoneticPr fontId="2" type="noConversion"/>
  </si>
  <si>
    <t>合計</t>
    <phoneticPr fontId="2" type="noConversion"/>
  </si>
  <si>
    <t>團體負責人:　　　　　秘書長或總幹事:　　　　　會計:　　　　　保管:　　　　　製表:</t>
    <phoneticPr fontId="2" type="noConversion"/>
  </si>
  <si>
    <t>收　　　　　入</t>
    <phoneticPr fontId="2" type="noConversion"/>
  </si>
  <si>
    <t>支　　　　　出</t>
    <phoneticPr fontId="2" type="noConversion"/>
  </si>
  <si>
    <t>科　目　名　稱</t>
    <phoneticPr fontId="2" type="noConversion"/>
  </si>
  <si>
    <t>金　　　　額</t>
    <phoneticPr fontId="2" type="noConversion"/>
  </si>
  <si>
    <t>團體負責人:　　　秘書長或總幹事:　　　會計:　　　出納:　　　製表:</t>
    <phoneticPr fontId="2" type="noConversion"/>
  </si>
  <si>
    <t>基金收支表</t>
    <phoneticPr fontId="2" type="noConversion"/>
  </si>
  <si>
    <t>OO基金</t>
    <phoneticPr fontId="2" type="noConversion"/>
  </si>
  <si>
    <t>歷年累存</t>
    <phoneticPr fontId="2" type="noConversion"/>
  </si>
  <si>
    <t>支付OO</t>
    <phoneticPr fontId="2" type="noConversion"/>
  </si>
  <si>
    <t>本年度利息收入</t>
    <phoneticPr fontId="2" type="noConversion"/>
  </si>
  <si>
    <t>本年度提撥</t>
    <phoneticPr fontId="2" type="noConversion"/>
  </si>
  <si>
    <t>基金結餘：</t>
    <phoneticPr fontId="2" type="noConversion"/>
  </si>
  <si>
    <t>存入OO銀行專戶</t>
    <phoneticPr fontId="2" type="noConversion"/>
  </si>
  <si>
    <t>2612001</t>
    <phoneticPr fontId="2" type="noConversion"/>
  </si>
  <si>
    <t>2612002</t>
    <phoneticPr fontId="2" type="noConversion"/>
  </si>
  <si>
    <t>動支基金</t>
    <phoneticPr fontId="2" type="noConversion"/>
  </si>
  <si>
    <t>核准動支於補助會員</t>
    <phoneticPr fontId="2" type="noConversion"/>
  </si>
  <si>
    <t>2601011</t>
    <phoneticPr fontId="2" type="noConversion"/>
  </si>
  <si>
    <t>會員捐款</t>
    <phoneticPr fontId="2" type="noConversion"/>
  </si>
  <si>
    <t>4400 會員捐款</t>
    <phoneticPr fontId="2" type="noConversion"/>
  </si>
  <si>
    <t>收到捐款</t>
    <phoneticPr fontId="2" type="noConversion"/>
  </si>
  <si>
    <t>王大明</t>
    <phoneticPr fontId="2" type="noConversion"/>
  </si>
  <si>
    <t>社團法人OOO協會</t>
    <phoneticPr fontId="2" type="noConversion"/>
  </si>
  <si>
    <t>啟用科目</t>
    <phoneticPr fontId="2" type="noConversion"/>
  </si>
  <si>
    <t>=分科號</t>
    <phoneticPr fontId="2" type="noConversion"/>
  </si>
  <si>
    <t>260722b</t>
    <phoneticPr fontId="2" type="noConversion"/>
  </si>
  <si>
    <t>● 在日記簿裡新增空白列</t>
    <phoneticPr fontId="2" type="noConversion"/>
  </si>
  <si>
    <t>● 列數不足時請參考「說明」頁中的「在日記簿裡新增空白列」●</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</si>
</sst>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76" formatCode="m&quot;月&quot;d&quot;日&quot;"/>
    <numFmt numFmtId="177" formatCode="#,##0_);[Red]\(#,##0\)"/>
    <numFmt numFmtId="178" formatCode="#,##0_);\(#,##0\)"/>
    <numFmt numFmtId="179" formatCode="yyyy/mm/dd"/>
    <numFmt numFmtId="180" formatCode="yyyy&quot;年&quot;m&quot;月&quot;d&quot;日～&quot;"/>
    <numFmt numFmtId="181" formatCode="&quot;筆&quot;&quot;數&quot;#,##0"/>
    <numFmt numFmtId="182" formatCode="&quot;資料筆數:&quot;###"/>
    <numFmt numFmtId="183" formatCode="e/mm/dd"/>
    <numFmt numFmtId="184" formatCode="&quot;借方筆數:&quot;###"/>
    <numFmt numFmtId="185" formatCode="&quot;貸方筆數:&quot;###"/>
    <numFmt numFmtId="186" formatCode="&quot;借方筆數:&quot;#"/>
    <numFmt numFmtId="187" formatCode="&quot;貸方筆數:&quot;#"/>
    <numFmt numFmtId="188" formatCode="@&quot;年度&quot;"/>
    <numFmt numFmtId="189" formatCode="yyyy/m/d&quot; ～&quot;"/>
    <numFmt numFmtId="190" formatCode="yyyy/m/d;@"/>
    <numFmt numFmtId="191" formatCode="0;[Red]0"/>
    <numFmt numFmtId="192" formatCode="&quot;筆數:&quot;###"/>
    <numFmt numFmtId="193" formatCode="#"/>
    <numFmt numFmtId="194" formatCode="&quot;筆&quot;&quot;數:&quot;#,##0"/>
    <numFmt numFmtId="195" formatCode="_-* #,##0_-;\-* #,##0_-;_-* &quot;-&quot;??_-;_-@_-"/>
  </numFmts>
  <fonts count="82">
    <font>
      <sz val="12"/>
      <name val="新細明體"/>
      <family val="1"/>
      <charset val="136"/>
    </font>
    <font>
      <sz val="12"/>
      <name val="新細明體"/>
      <family val="1"/>
      <charset val="136"/>
    </font>
    <font>
      <sz val="9"/>
      <name val="新細明體"/>
      <family val="1"/>
      <charset val="136"/>
    </font>
    <font>
      <sz val="12"/>
      <name val="Times New Roman"/>
      <family val="1"/>
    </font>
    <font>
      <sz val="14"/>
      <name val="新細明體"/>
      <family val="1"/>
      <charset val="136"/>
    </font>
    <font>
      <sz val="8"/>
      <name val="新細明體"/>
      <family val="1"/>
      <charset val="136"/>
    </font>
    <font>
      <b/>
      <sz val="12"/>
      <name val="新細明體"/>
      <family val="1"/>
      <charset val="136"/>
    </font>
    <font>
      <u/>
      <sz val="12"/>
      <color indexed="12"/>
      <name val="新細明體"/>
      <family val="1"/>
      <charset val="136"/>
    </font>
    <font>
      <b/>
      <sz val="14"/>
      <name val="新細明體"/>
      <family val="1"/>
      <charset val="136"/>
    </font>
    <font>
      <sz val="16"/>
      <name val="新細明體"/>
      <family val="1"/>
      <charset val="136"/>
    </font>
    <font>
      <b/>
      <sz val="16"/>
      <name val="新細明體"/>
      <family val="1"/>
      <charset val="136"/>
    </font>
    <font>
      <b/>
      <sz val="12"/>
      <name val="Times New Roman"/>
      <family val="1"/>
    </font>
    <font>
      <b/>
      <sz val="12"/>
      <color indexed="8"/>
      <name val="新細明體"/>
      <family val="1"/>
      <charset val="136"/>
    </font>
    <font>
      <b/>
      <sz val="13"/>
      <name val="新細明體"/>
      <family val="1"/>
      <charset val="136"/>
    </font>
    <font>
      <b/>
      <sz val="13"/>
      <name val="Times New Roman"/>
      <family val="1"/>
    </font>
    <font>
      <b/>
      <sz val="12"/>
      <color indexed="10"/>
      <name val="新細明體"/>
      <family val="1"/>
      <charset val="136"/>
    </font>
    <font>
      <b/>
      <sz val="8"/>
      <color indexed="10"/>
      <name val="新細明體"/>
      <family val="1"/>
      <charset val="136"/>
    </font>
    <font>
      <b/>
      <sz val="14"/>
      <color indexed="9"/>
      <name val="新細明體"/>
      <family val="1"/>
      <charset val="136"/>
    </font>
    <font>
      <sz val="10"/>
      <name val="新細明體"/>
      <family val="1"/>
      <charset val="136"/>
    </font>
    <font>
      <sz val="12"/>
      <color indexed="43"/>
      <name val="新細明體"/>
      <family val="1"/>
      <charset val="136"/>
    </font>
    <font>
      <b/>
      <sz val="11"/>
      <color indexed="81"/>
      <name val="新細明體"/>
      <family val="1"/>
      <charset val="136"/>
    </font>
    <font>
      <sz val="12"/>
      <name val="新細明體"/>
      <family val="1"/>
      <charset val="136"/>
    </font>
    <font>
      <sz val="12"/>
      <name val="細明體"/>
      <family val="3"/>
      <charset val="136"/>
    </font>
    <font>
      <sz val="12"/>
      <color indexed="10"/>
      <name val="新細明體"/>
      <family val="1"/>
      <charset val="136"/>
    </font>
    <font>
      <sz val="11"/>
      <color indexed="23"/>
      <name val="新細明體"/>
      <family val="1"/>
      <charset val="136"/>
    </font>
    <font>
      <sz val="11"/>
      <name val="新細明體"/>
      <family val="1"/>
      <charset val="136"/>
    </font>
    <font>
      <sz val="10"/>
      <color indexed="23"/>
      <name val="新細明體"/>
      <family val="1"/>
      <charset val="136"/>
    </font>
    <font>
      <b/>
      <sz val="11"/>
      <color indexed="10"/>
      <name val="新細明體"/>
      <family val="1"/>
      <charset val="136"/>
    </font>
    <font>
      <b/>
      <sz val="14"/>
      <color indexed="17"/>
      <name val="新細明體"/>
      <family val="1"/>
      <charset val="136"/>
    </font>
    <font>
      <sz val="11"/>
      <color indexed="23"/>
      <name val="Times New Roman"/>
      <family val="1"/>
    </font>
    <font>
      <u val="singleAccounting"/>
      <sz val="12"/>
      <name val="細明體"/>
      <family val="3"/>
      <charset val="136"/>
    </font>
    <font>
      <b/>
      <sz val="18"/>
      <color indexed="12"/>
      <name val="新細明體"/>
      <family val="1"/>
      <charset val="136"/>
    </font>
    <font>
      <sz val="13"/>
      <color indexed="12"/>
      <name val="新細明體"/>
      <family val="1"/>
      <charset val="136"/>
    </font>
    <font>
      <sz val="13"/>
      <color indexed="12"/>
      <name val="Times New Roman"/>
      <family val="1"/>
    </font>
    <font>
      <b/>
      <sz val="16"/>
      <name val="細明體"/>
      <family val="3"/>
      <charset val="136"/>
    </font>
    <font>
      <sz val="10"/>
      <color indexed="50"/>
      <name val="新細明體"/>
      <family val="1"/>
      <charset val="136"/>
    </font>
    <font>
      <sz val="10"/>
      <color indexed="43"/>
      <name val="新細明體"/>
      <family val="1"/>
      <charset val="136"/>
    </font>
    <font>
      <b/>
      <sz val="10"/>
      <name val="細明體"/>
      <family val="3"/>
      <charset val="136"/>
    </font>
    <font>
      <b/>
      <sz val="10"/>
      <name val="Times New Roman"/>
      <family val="1"/>
    </font>
    <font>
      <b/>
      <sz val="10"/>
      <name val="新細明體"/>
      <family val="1"/>
      <charset val="136"/>
    </font>
    <font>
      <b/>
      <sz val="10"/>
      <color indexed="50"/>
      <name val="新細明體"/>
      <family val="1"/>
      <charset val="136"/>
    </font>
    <font>
      <sz val="2"/>
      <name val="新細明體"/>
      <family val="1"/>
      <charset val="136"/>
    </font>
    <font>
      <sz val="2"/>
      <color indexed="50"/>
      <name val="新細明體"/>
      <family val="1"/>
      <charset val="136"/>
    </font>
    <font>
      <b/>
      <sz val="2"/>
      <name val="新細明體"/>
      <family val="1"/>
      <charset val="136"/>
    </font>
    <font>
      <b/>
      <sz val="12"/>
      <name val="細明體"/>
      <family val="1"/>
      <charset val="136"/>
    </font>
    <font>
      <b/>
      <sz val="12"/>
      <name val="Times New Roman"/>
      <family val="1"/>
      <charset val="136"/>
    </font>
    <font>
      <sz val="12"/>
      <color rgb="FFC00000"/>
      <name val="新細明體"/>
      <family val="1"/>
      <charset val="136"/>
    </font>
    <font>
      <b/>
      <sz val="12"/>
      <color rgb="FFFF0000"/>
      <name val="新細明體"/>
      <family val="1"/>
      <charset val="136"/>
    </font>
    <font>
      <sz val="12"/>
      <color theme="0" tint="-0.249977111117893"/>
      <name val="新細明體"/>
      <family val="1"/>
      <charset val="136"/>
    </font>
    <font>
      <b/>
      <sz val="12"/>
      <color theme="0" tint="-0.249977111117893"/>
      <name val="新細明體"/>
      <family val="1"/>
      <charset val="136"/>
    </font>
    <font>
      <sz val="11"/>
      <color indexed="10"/>
      <name val="新細明體"/>
      <family val="1"/>
      <charset val="136"/>
    </font>
    <font>
      <b/>
      <sz val="14"/>
      <name val="細明體"/>
      <family val="3"/>
      <charset val="136"/>
    </font>
    <font>
      <b/>
      <sz val="10"/>
      <color indexed="81"/>
      <name val="細明體"/>
      <family val="3"/>
      <charset val="136"/>
    </font>
    <font>
      <sz val="14"/>
      <color indexed="50"/>
      <name val="新細明體"/>
      <family val="1"/>
      <charset val="136"/>
    </font>
    <font>
      <b/>
      <sz val="11"/>
      <name val="新細明體"/>
      <family val="1"/>
      <charset val="136"/>
    </font>
    <font>
      <sz val="11"/>
      <name val="細明體"/>
      <family val="3"/>
      <charset val="136"/>
    </font>
    <font>
      <sz val="9"/>
      <color indexed="81"/>
      <name val="Tahoma"/>
      <family val="2"/>
    </font>
    <font>
      <sz val="10"/>
      <color indexed="81"/>
      <name val="細明體"/>
      <family val="3"/>
      <charset val="136"/>
    </font>
    <font>
      <sz val="10"/>
      <color indexed="81"/>
      <name val="Tahoma"/>
      <family val="2"/>
    </font>
    <font>
      <sz val="12"/>
      <color indexed="12"/>
      <name val="新細明體"/>
      <family val="1"/>
      <charset val="136"/>
    </font>
    <font>
      <sz val="10"/>
      <color theme="0" tint="-0.499984740745262"/>
      <name val="新細明體"/>
      <family val="1"/>
      <charset val="136"/>
    </font>
    <font>
      <sz val="12"/>
      <name val="新細明體"/>
      <family val="1"/>
      <charset val="136"/>
      <scheme val="minor"/>
    </font>
    <font>
      <sz val="11"/>
      <color indexed="81"/>
      <name val="新細明體"/>
      <family val="1"/>
      <charset val="136"/>
    </font>
    <font>
      <sz val="10"/>
      <color theme="0" tint="-0.34998626667073579"/>
      <name val="新細明體"/>
      <family val="1"/>
      <charset val="136"/>
    </font>
    <font>
      <sz val="12"/>
      <color theme="0" tint="-0.34998626667073579"/>
      <name val="新細明體"/>
      <family val="1"/>
      <charset val="136"/>
    </font>
    <font>
      <sz val="10"/>
      <color theme="1" tint="0.499984740745262"/>
      <name val="新細明體"/>
      <family val="1"/>
      <charset val="136"/>
    </font>
    <font>
      <sz val="12"/>
      <name val="細明體"/>
      <family val="1"/>
      <charset val="136"/>
    </font>
    <font>
      <b/>
      <sz val="9"/>
      <color indexed="81"/>
      <name val="細明體"/>
      <family val="3"/>
      <charset val="136"/>
    </font>
    <font>
      <sz val="6"/>
      <color indexed="23"/>
      <name val="新細明體"/>
      <family val="1"/>
      <charset val="136"/>
    </font>
    <font>
      <sz val="6"/>
      <name val="新細明體"/>
      <family val="1"/>
      <charset val="136"/>
    </font>
    <font>
      <u val="singleAccounting"/>
      <sz val="6"/>
      <name val="細明體"/>
      <family val="3"/>
      <charset val="136"/>
    </font>
    <font>
      <sz val="6"/>
      <color indexed="9"/>
      <name val="新細明體"/>
      <family val="1"/>
      <charset val="136"/>
    </font>
    <font>
      <sz val="12"/>
      <name val="Microsoft JhengHei UI"/>
      <family val="1"/>
      <charset val="136"/>
    </font>
    <font>
      <sz val="12"/>
      <name val="Microsoft JhengHei"/>
      <family val="1"/>
      <charset val="136"/>
    </font>
    <font>
      <sz val="11"/>
      <color indexed="81"/>
      <name val="細明體"/>
      <family val="3"/>
      <charset val="136"/>
    </font>
    <font>
      <sz val="10"/>
      <color theme="8" tint="-0.249977111117893"/>
      <name val="新細明體"/>
      <family val="1"/>
      <charset val="136"/>
    </font>
    <font>
      <b/>
      <sz val="12"/>
      <color theme="8" tint="-0.249977111117893"/>
      <name val="新細明體"/>
      <family val="1"/>
      <charset val="136"/>
    </font>
    <font>
      <sz val="12"/>
      <color theme="8" tint="-0.249977111117893"/>
      <name val="新細明體"/>
      <family val="1"/>
      <charset val="136"/>
    </font>
    <font>
      <sz val="2"/>
      <color theme="8" tint="-0.249977111117893"/>
      <name val="新細明體"/>
      <family val="1"/>
      <charset val="136"/>
    </font>
    <font>
      <b/>
      <sz val="12"/>
      <color rgb="FFC00000"/>
      <name val="新細明體"/>
      <family val="1"/>
      <charset val="136"/>
    </font>
    <font>
      <b/>
      <sz val="14"/>
      <name val="Times New Roman"/>
      <family val="1"/>
    </font>
    <font>
      <sz val="10"/>
      <color theme="0"/>
      <name val="新細明體"/>
      <family val="1"/>
      <charset val="136"/>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bgColor indexed="64"/>
      </patternFill>
    </fill>
  </fills>
  <borders count="63">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style="thin">
        <color auto="1"/>
      </left>
      <right style="thin">
        <color auto="1"/>
      </right>
      <top style="thin">
        <color auto="1"/>
      </top>
      <bottom style="thin">
        <color auto="1"/>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bottom style="thin">
        <color theme="0" tint="-0.499984740745262"/>
      </bottom>
      <diagonal/>
    </border>
    <border>
      <left style="hair">
        <color theme="9" tint="-0.24994659260841701"/>
      </left>
      <right style="medium">
        <color theme="9" tint="-0.24994659260841701"/>
      </right>
      <top style="hair">
        <color theme="9" tint="-0.24994659260841701"/>
      </top>
      <bottom style="medium">
        <color theme="9" tint="-0.24994659260841701"/>
      </bottom>
      <diagonal/>
    </border>
    <border>
      <left style="hair">
        <color theme="9" tint="-0.24994659260841701"/>
      </left>
      <right style="medium">
        <color theme="9" tint="-0.24994659260841701"/>
      </right>
      <top style="hair">
        <color theme="9" tint="-0.24994659260841701"/>
      </top>
      <bottom style="hair">
        <color theme="9" tint="-0.24994659260841701"/>
      </bottom>
      <diagonal/>
    </border>
    <border>
      <left style="thin">
        <color theme="0"/>
      </left>
      <right style="medium">
        <color theme="0" tint="-0.499984740745262"/>
      </right>
      <top style="thin">
        <color theme="0"/>
      </top>
      <bottom style="medium">
        <color theme="0" tint="-0.499984740745262"/>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hair">
        <color theme="9" tint="-0.24994659260841701"/>
      </right>
      <top/>
      <bottom/>
      <diagonal/>
    </border>
    <border>
      <left style="medium">
        <color indexed="64"/>
      </left>
      <right style="hair">
        <color auto="1"/>
      </right>
      <top/>
      <bottom/>
      <diagonal/>
    </border>
    <border>
      <left style="hair">
        <color auto="1"/>
      </left>
      <right style="medium">
        <color indexed="64"/>
      </right>
      <top/>
      <bottom/>
      <diagonal/>
    </border>
    <border>
      <left style="medium">
        <color indexed="64"/>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thin">
        <color theme="0"/>
      </left>
      <right style="medium">
        <color theme="0" tint="-0.499984740745262"/>
      </right>
      <top/>
      <bottom style="medium">
        <color theme="0" tint="-0.499984740745262"/>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double">
        <color auto="1"/>
      </top>
      <bottom style="medium">
        <color auto="1"/>
      </bottom>
      <diagonal/>
    </border>
    <border>
      <left style="medium">
        <color auto="1"/>
      </left>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auto="1"/>
      </right>
      <top style="double">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0" fontId="7" fillId="0" borderId="0" applyNumberFormat="0" applyFill="0" applyBorder="0" applyAlignment="0" applyProtection="0">
      <alignment vertical="top"/>
      <protection locked="0"/>
    </xf>
    <xf numFmtId="9" fontId="1" fillId="0" borderId="0" applyFont="0" applyFill="0" applyBorder="0" applyAlignment="0" applyProtection="0">
      <alignment vertical="center"/>
    </xf>
    <xf numFmtId="43" fontId="1" fillId="0" borderId="0" applyFont="0" applyFill="0" applyBorder="0" applyAlignment="0" applyProtection="0"/>
    <xf numFmtId="41" fontId="1" fillId="0" borderId="0" applyFont="0" applyFill="0" applyBorder="0" applyAlignment="0" applyProtection="0"/>
  </cellStyleXfs>
  <cellXfs count="446">
    <xf numFmtId="0" fontId="0" fillId="0" borderId="0" xfId="0"/>
    <xf numFmtId="0" fontId="1" fillId="0" borderId="0" xfId="0" applyFont="1" applyProtection="1">
      <protection hidden="1"/>
    </xf>
    <xf numFmtId="49" fontId="1" fillId="0" borderId="0" xfId="0" applyNumberFormat="1" applyFont="1" applyAlignment="1" applyProtection="1">
      <alignment horizontal="left"/>
      <protection hidden="1"/>
    </xf>
    <xf numFmtId="177" fontId="1" fillId="0" borderId="0" xfId="0" applyNumberFormat="1" applyFont="1" applyProtection="1">
      <protection hidden="1"/>
    </xf>
    <xf numFmtId="0" fontId="1" fillId="0" borderId="0" xfId="0" applyFont="1" applyAlignment="1" applyProtection="1">
      <alignment vertical="center"/>
      <protection hidden="1"/>
    </xf>
    <xf numFmtId="0" fontId="6" fillId="0" borderId="2" xfId="0" applyFont="1" applyBorder="1" applyAlignment="1" applyProtection="1">
      <alignment horizontal="right" vertical="center"/>
      <protection hidden="1"/>
    </xf>
    <xf numFmtId="31" fontId="6" fillId="0" borderId="2" xfId="0" applyNumberFormat="1" applyFont="1" applyBorder="1" applyAlignment="1" applyProtection="1">
      <alignment horizontal="left" vertical="center"/>
      <protection hidden="1"/>
    </xf>
    <xf numFmtId="177" fontId="6" fillId="0" borderId="2" xfId="0" applyNumberFormat="1" applyFont="1" applyBorder="1" applyAlignment="1" applyProtection="1">
      <alignment horizontal="right" vertical="center"/>
      <protection hidden="1"/>
    </xf>
    <xf numFmtId="0" fontId="1" fillId="0" borderId="3" xfId="0" applyFont="1" applyBorder="1" applyAlignment="1" applyProtection="1">
      <alignment horizontal="center" shrinkToFit="1"/>
      <protection hidden="1"/>
    </xf>
    <xf numFmtId="49" fontId="1" fillId="0" borderId="3" xfId="0" applyNumberFormat="1" applyFont="1" applyBorder="1" applyAlignment="1" applyProtection="1">
      <alignment horizontal="center" shrinkToFit="1"/>
      <protection hidden="1"/>
    </xf>
    <xf numFmtId="49" fontId="0" fillId="0" borderId="3" xfId="0" applyNumberFormat="1" applyBorder="1" applyAlignment="1" applyProtection="1">
      <alignment horizontal="centerContinuous" shrinkToFit="1"/>
      <protection hidden="1"/>
    </xf>
    <xf numFmtId="176" fontId="1" fillId="0" borderId="3" xfId="0" applyNumberFormat="1" applyFont="1" applyBorder="1" applyAlignment="1" applyProtection="1">
      <alignment horizontal="centerContinuous" shrinkToFit="1"/>
      <protection hidden="1"/>
    </xf>
    <xf numFmtId="0" fontId="0" fillId="0" borderId="3" xfId="0" applyBorder="1" applyAlignment="1" applyProtection="1">
      <alignment horizontal="center" shrinkToFit="1"/>
      <protection hidden="1"/>
    </xf>
    <xf numFmtId="176" fontId="1" fillId="0" borderId="0" xfId="0" applyNumberFormat="1" applyFont="1" applyAlignment="1" applyProtection="1">
      <alignment horizontal="center"/>
      <protection hidden="1"/>
    </xf>
    <xf numFmtId="0" fontId="1" fillId="0" borderId="0" xfId="0" applyFont="1" applyAlignment="1" applyProtection="1">
      <alignment horizontal="left"/>
      <protection hidden="1"/>
    </xf>
    <xf numFmtId="0" fontId="1" fillId="0" borderId="2" xfId="0" applyFont="1" applyBorder="1" applyAlignment="1" applyProtection="1">
      <alignment vertical="center"/>
      <protection hidden="1"/>
    </xf>
    <xf numFmtId="0" fontId="1" fillId="0" borderId="2" xfId="0" applyFont="1" applyBorder="1" applyAlignment="1" applyProtection="1">
      <alignment horizontal="right" vertical="center"/>
      <protection hidden="1"/>
    </xf>
    <xf numFmtId="0" fontId="9" fillId="0" borderId="0" xfId="0" applyFont="1" applyAlignment="1" applyProtection="1">
      <alignment horizontal="left"/>
      <protection hidden="1"/>
    </xf>
    <xf numFmtId="0" fontId="9" fillId="0" borderId="0" xfId="0" applyFont="1" applyProtection="1">
      <protection hidden="1"/>
    </xf>
    <xf numFmtId="177" fontId="9" fillId="0" borderId="0" xfId="0" applyNumberFormat="1" applyFont="1" applyProtection="1">
      <protection hidden="1"/>
    </xf>
    <xf numFmtId="0" fontId="6" fillId="0" borderId="2" xfId="0" applyFont="1" applyBorder="1" applyAlignment="1" applyProtection="1">
      <alignment horizontal="center" vertical="center"/>
      <protection hidden="1"/>
    </xf>
    <xf numFmtId="0" fontId="17" fillId="0" borderId="2" xfId="0" applyFont="1" applyBorder="1" applyAlignment="1" applyProtection="1">
      <alignment horizontal="right" vertical="center"/>
      <protection hidden="1"/>
    </xf>
    <xf numFmtId="178" fontId="1" fillId="0" borderId="2" xfId="0" applyNumberFormat="1" applyFont="1" applyBorder="1" applyAlignment="1" applyProtection="1">
      <alignment horizontal="right" vertical="center"/>
      <protection hidden="1"/>
    </xf>
    <xf numFmtId="0" fontId="6" fillId="0" borderId="0" xfId="0" applyFont="1" applyProtection="1">
      <protection hidden="1"/>
    </xf>
    <xf numFmtId="178" fontId="1" fillId="0" borderId="0" xfId="0" applyNumberFormat="1" applyFont="1" applyAlignment="1" applyProtection="1">
      <alignment horizontal="center"/>
      <protection hidden="1"/>
    </xf>
    <xf numFmtId="0" fontId="1" fillId="0" borderId="0" xfId="0" applyFont="1" applyAlignment="1" applyProtection="1">
      <alignment horizontal="center"/>
      <protection hidden="1"/>
    </xf>
    <xf numFmtId="49" fontId="1" fillId="0" borderId="0" xfId="0" applyNumberFormat="1" applyFont="1" applyAlignment="1" applyProtection="1">
      <alignment horizontal="centerContinuous"/>
      <protection hidden="1"/>
    </xf>
    <xf numFmtId="0" fontId="13" fillId="0" borderId="0" xfId="0" applyFont="1" applyAlignment="1" applyProtection="1">
      <alignment horizontal="right" vertical="center"/>
      <protection hidden="1"/>
    </xf>
    <xf numFmtId="0" fontId="0" fillId="0" borderId="0" xfId="0" applyProtection="1">
      <protection hidden="1"/>
    </xf>
    <xf numFmtId="176" fontId="6" fillId="0" borderId="0" xfId="0" applyNumberFormat="1" applyFont="1" applyAlignment="1" applyProtection="1">
      <alignment horizontal="center" shrinkToFit="1"/>
      <protection hidden="1"/>
    </xf>
    <xf numFmtId="0" fontId="0" fillId="0" borderId="0" xfId="0" applyAlignment="1" applyProtection="1">
      <alignment horizontal="center"/>
      <protection hidden="1"/>
    </xf>
    <xf numFmtId="176" fontId="6" fillId="0" borderId="0" xfId="0" applyNumberFormat="1" applyFont="1" applyAlignment="1" applyProtection="1">
      <alignment horizontal="left" shrinkToFit="1"/>
      <protection hidden="1"/>
    </xf>
    <xf numFmtId="0" fontId="19" fillId="0" borderId="0" xfId="0" applyFont="1" applyAlignment="1" applyProtection="1">
      <alignment horizontal="center" vertical="center"/>
      <protection hidden="1"/>
    </xf>
    <xf numFmtId="0" fontId="1" fillId="0" borderId="0" xfId="0" applyFont="1" applyAlignment="1" applyProtection="1">
      <alignment horizontal="centerContinuous" vertical="center"/>
      <protection hidden="1"/>
    </xf>
    <xf numFmtId="0" fontId="1" fillId="0" borderId="0" xfId="0" applyFont="1" applyAlignment="1" applyProtection="1">
      <alignment horizontal="left" vertical="center"/>
      <protection hidden="1"/>
    </xf>
    <xf numFmtId="177" fontId="1" fillId="0" borderId="0" xfId="0" applyNumberFormat="1" applyFont="1" applyAlignment="1" applyProtection="1">
      <alignment vertical="center"/>
      <protection hidden="1"/>
    </xf>
    <xf numFmtId="177" fontId="1" fillId="0" borderId="0" xfId="0" applyNumberFormat="1" applyFont="1" applyAlignment="1" applyProtection="1">
      <alignment horizontal="left"/>
      <protection hidden="1"/>
    </xf>
    <xf numFmtId="0" fontId="21" fillId="0" borderId="0" xfId="0" applyFont="1" applyProtection="1">
      <protection hidden="1"/>
    </xf>
    <xf numFmtId="49" fontId="21" fillId="0" borderId="0" xfId="0" applyNumberFormat="1" applyFont="1" applyAlignment="1" applyProtection="1">
      <alignment horizontal="left"/>
      <protection hidden="1"/>
    </xf>
    <xf numFmtId="176" fontId="21" fillId="0" borderId="0" xfId="0" applyNumberFormat="1" applyFont="1" applyAlignment="1" applyProtection="1">
      <alignment horizontal="center"/>
      <protection hidden="1"/>
    </xf>
    <xf numFmtId="0" fontId="21" fillId="0" borderId="0" xfId="0" applyFont="1" applyAlignment="1" applyProtection="1">
      <alignment horizontal="left"/>
      <protection hidden="1"/>
    </xf>
    <xf numFmtId="177" fontId="21" fillId="0" borderId="0" xfId="0" applyNumberFormat="1" applyFont="1" applyProtection="1">
      <protection hidden="1"/>
    </xf>
    <xf numFmtId="0" fontId="3" fillId="0" borderId="0" xfId="0" applyFont="1" applyProtection="1">
      <protection hidden="1"/>
    </xf>
    <xf numFmtId="0" fontId="5" fillId="0" borderId="0" xfId="0" applyFont="1" applyAlignment="1" applyProtection="1">
      <alignment horizontal="center" vertical="top"/>
      <protection hidden="1"/>
    </xf>
    <xf numFmtId="0" fontId="5" fillId="0" borderId="0" xfId="0" applyFont="1" applyAlignment="1" applyProtection="1">
      <alignment vertical="top"/>
      <protection hidden="1"/>
    </xf>
    <xf numFmtId="176" fontId="4" fillId="0" borderId="0" xfId="0" applyNumberFormat="1" applyFont="1" applyAlignment="1" applyProtection="1">
      <alignment horizontal="center" vertical="top"/>
      <protection hidden="1"/>
    </xf>
    <xf numFmtId="177" fontId="4" fillId="0" borderId="0" xfId="0" applyNumberFormat="1" applyFont="1" applyAlignment="1" applyProtection="1">
      <alignment horizontal="centerContinuous" vertical="top"/>
      <protection hidden="1"/>
    </xf>
    <xf numFmtId="0" fontId="4" fillId="0" borderId="0" xfId="0" applyFont="1" applyAlignment="1" applyProtection="1">
      <alignment vertical="top"/>
      <protection hidden="1"/>
    </xf>
    <xf numFmtId="0" fontId="0" fillId="0" borderId="0" xfId="0" applyAlignment="1" applyProtection="1">
      <alignment vertical="top"/>
      <protection hidden="1"/>
    </xf>
    <xf numFmtId="177" fontId="0" fillId="3" borderId="5" xfId="0" applyNumberFormat="1" applyFill="1" applyBorder="1" applyAlignment="1" applyProtection="1">
      <alignment vertical="top" shrinkToFit="1"/>
      <protection locked="0"/>
    </xf>
    <xf numFmtId="176" fontId="0" fillId="0" borderId="0" xfId="0" applyNumberFormat="1" applyAlignment="1" applyProtection="1">
      <alignment horizontal="center" vertical="top"/>
      <protection hidden="1"/>
    </xf>
    <xf numFmtId="0" fontId="0" fillId="0" borderId="0" xfId="0" applyAlignment="1" applyProtection="1">
      <alignment horizontal="left" vertical="top"/>
      <protection hidden="1"/>
    </xf>
    <xf numFmtId="177" fontId="0" fillId="0" borderId="0" xfId="0" applyNumberFormat="1" applyAlignment="1" applyProtection="1">
      <alignment vertical="top"/>
      <protection hidden="1"/>
    </xf>
    <xf numFmtId="0" fontId="1" fillId="0" borderId="0" xfId="0" applyFont="1" applyAlignment="1" applyProtection="1">
      <alignment horizontal="center" shrinkToFit="1"/>
      <protection hidden="1"/>
    </xf>
    <xf numFmtId="49" fontId="1" fillId="0" borderId="0" xfId="0" applyNumberFormat="1" applyFont="1" applyAlignment="1" applyProtection="1">
      <alignment horizontal="center" shrinkToFit="1"/>
      <protection hidden="1"/>
    </xf>
    <xf numFmtId="0" fontId="0" fillId="0" borderId="0" xfId="0" applyAlignment="1" applyProtection="1">
      <alignment horizontal="center" shrinkToFit="1"/>
      <protection hidden="1"/>
    </xf>
    <xf numFmtId="0" fontId="8" fillId="0" borderId="0" xfId="0" applyFont="1" applyAlignment="1" applyProtection="1">
      <alignment horizontal="centerContinuous"/>
      <protection hidden="1"/>
    </xf>
    <xf numFmtId="0" fontId="1" fillId="0" borderId="0" xfId="0" applyFont="1" applyAlignment="1" applyProtection="1">
      <alignment horizontal="center" vertical="top" shrinkToFit="1"/>
      <protection hidden="1"/>
    </xf>
    <xf numFmtId="49" fontId="10" fillId="0" borderId="0" xfId="0" applyNumberFormat="1" applyFont="1" applyAlignment="1" applyProtection="1">
      <alignment horizontal="center" vertical="top"/>
      <protection hidden="1"/>
    </xf>
    <xf numFmtId="0" fontId="5" fillId="0" borderId="9" xfId="0" applyFont="1" applyBorder="1" applyAlignment="1" applyProtection="1">
      <alignment horizontal="center" vertical="top"/>
      <protection hidden="1"/>
    </xf>
    <xf numFmtId="0" fontId="5" fillId="0" borderId="3" xfId="0" quotePrefix="1" applyFont="1" applyBorder="1" applyAlignment="1" applyProtection="1">
      <alignment horizontal="center" vertical="top"/>
      <protection hidden="1"/>
    </xf>
    <xf numFmtId="0" fontId="5" fillId="0" borderId="3" xfId="0" applyFont="1" applyBorder="1" applyAlignment="1" applyProtection="1">
      <alignment vertical="top"/>
      <protection hidden="1"/>
    </xf>
    <xf numFmtId="49" fontId="6" fillId="0" borderId="10" xfId="0" applyNumberFormat="1" applyFont="1" applyBorder="1" applyAlignment="1" applyProtection="1">
      <alignment horizontal="center" vertical="top"/>
      <protection hidden="1"/>
    </xf>
    <xf numFmtId="49" fontId="6" fillId="0" borderId="11" xfId="0" applyNumberFormat="1" applyFont="1" applyBorder="1" applyAlignment="1" applyProtection="1">
      <alignment horizontal="center" vertical="top"/>
      <protection hidden="1"/>
    </xf>
    <xf numFmtId="0" fontId="6" fillId="0" borderId="12" xfId="0" applyFont="1" applyBorder="1" applyAlignment="1" applyProtection="1">
      <alignment horizontal="center" vertical="top"/>
      <protection hidden="1"/>
    </xf>
    <xf numFmtId="177" fontId="6" fillId="0" borderId="12" xfId="0" applyNumberFormat="1" applyFont="1" applyBorder="1" applyAlignment="1" applyProtection="1">
      <alignment horizontal="center" vertical="top"/>
      <protection hidden="1"/>
    </xf>
    <xf numFmtId="177" fontId="6" fillId="0" borderId="13" xfId="0" applyNumberFormat="1" applyFont="1" applyBorder="1" applyAlignment="1" applyProtection="1">
      <alignment horizontal="center" vertical="top"/>
      <protection hidden="1"/>
    </xf>
    <xf numFmtId="0" fontId="7" fillId="0" borderId="0" xfId="3" applyFill="1" applyBorder="1" applyAlignment="1" applyProtection="1">
      <alignment horizontal="left" vertical="center"/>
      <protection hidden="1"/>
    </xf>
    <xf numFmtId="0" fontId="3" fillId="0" borderId="0" xfId="0" applyFont="1" applyAlignment="1" applyProtection="1">
      <alignment horizontal="left"/>
      <protection hidden="1"/>
    </xf>
    <xf numFmtId="176" fontId="23" fillId="0" borderId="0" xfId="0" applyNumberFormat="1" applyFont="1" applyAlignment="1" applyProtection="1">
      <alignment horizontal="left" vertical="top"/>
      <protection hidden="1"/>
    </xf>
    <xf numFmtId="177" fontId="28" fillId="0" borderId="0" xfId="0" applyNumberFormat="1" applyFont="1" applyProtection="1">
      <protection hidden="1"/>
    </xf>
    <xf numFmtId="0" fontId="3" fillId="0" borderId="0" xfId="0" applyFont="1" applyAlignment="1" applyProtection="1">
      <alignment horizontal="left" indent="1"/>
      <protection hidden="1"/>
    </xf>
    <xf numFmtId="0" fontId="22" fillId="0" borderId="0" xfId="0" applyFont="1" applyAlignment="1" applyProtection="1">
      <alignment horizontal="left" indent="1"/>
      <protection hidden="1"/>
    </xf>
    <xf numFmtId="0" fontId="0" fillId="0" borderId="0" xfId="0" applyAlignment="1" applyProtection="1">
      <alignment horizontal="left" indent="1"/>
      <protection hidden="1"/>
    </xf>
    <xf numFmtId="0" fontId="7" fillId="0" borderId="0" xfId="3" applyFill="1" applyBorder="1" applyAlignment="1" applyProtection="1">
      <alignment vertical="center"/>
      <protection hidden="1"/>
    </xf>
    <xf numFmtId="176" fontId="1" fillId="0" borderId="0" xfId="0" applyNumberFormat="1" applyFont="1" applyAlignment="1" applyProtection="1">
      <alignment horizontal="centerContinuous"/>
      <protection hidden="1"/>
    </xf>
    <xf numFmtId="0" fontId="1" fillId="0" borderId="0" xfId="0" applyFont="1" applyAlignment="1" applyProtection="1">
      <alignment horizontal="centerContinuous"/>
      <protection hidden="1"/>
    </xf>
    <xf numFmtId="176" fontId="1" fillId="0" borderId="0" xfId="0" applyNumberFormat="1" applyFont="1" applyAlignment="1" applyProtection="1">
      <alignment horizontal="centerContinuous" vertical="center"/>
      <protection hidden="1"/>
    </xf>
    <xf numFmtId="177" fontId="1" fillId="0" borderId="0" xfId="0" applyNumberFormat="1" applyFont="1" applyAlignment="1" applyProtection="1">
      <alignment horizontal="right"/>
      <protection hidden="1"/>
    </xf>
    <xf numFmtId="0" fontId="1" fillId="0" borderId="0" xfId="0" applyFont="1" applyAlignment="1" applyProtection="1">
      <alignment shrinkToFit="1"/>
      <protection hidden="1"/>
    </xf>
    <xf numFmtId="0" fontId="15" fillId="0" borderId="0" xfId="0" applyFont="1" applyAlignment="1" applyProtection="1">
      <alignment vertical="center"/>
      <protection hidden="1"/>
    </xf>
    <xf numFmtId="0" fontId="15" fillId="0" borderId="0" xfId="0" applyFont="1" applyAlignment="1" applyProtection="1">
      <alignment horizontal="left" vertical="center"/>
      <protection hidden="1"/>
    </xf>
    <xf numFmtId="177" fontId="15" fillId="0" borderId="0" xfId="0" applyNumberFormat="1" applyFont="1" applyAlignment="1" applyProtection="1">
      <alignment vertical="center"/>
      <protection hidden="1"/>
    </xf>
    <xf numFmtId="0" fontId="31" fillId="0" borderId="0" xfId="0" applyFont="1" applyAlignment="1" applyProtection="1">
      <alignment vertical="center"/>
      <protection hidden="1"/>
    </xf>
    <xf numFmtId="0" fontId="32" fillId="0" borderId="0" xfId="0" applyFont="1" applyAlignment="1" applyProtection="1">
      <alignment vertical="center"/>
      <protection hidden="1"/>
    </xf>
    <xf numFmtId="0" fontId="0" fillId="4" borderId="5" xfId="0" applyFill="1" applyBorder="1" applyAlignment="1" applyProtection="1">
      <alignment vertical="top" wrapText="1"/>
      <protection locked="0"/>
    </xf>
    <xf numFmtId="177" fontId="0" fillId="4" borderId="5" xfId="0" applyNumberFormat="1" applyFill="1" applyBorder="1" applyAlignment="1" applyProtection="1">
      <alignment vertical="top" shrinkToFit="1"/>
      <protection locked="0"/>
    </xf>
    <xf numFmtId="177" fontId="0" fillId="4" borderId="6" xfId="0" applyNumberFormat="1" applyFill="1" applyBorder="1" applyAlignment="1" applyProtection="1">
      <alignment vertical="top" shrinkToFit="1"/>
      <protection locked="0"/>
    </xf>
    <xf numFmtId="0" fontId="22" fillId="4" borderId="5" xfId="0" applyFont="1" applyFill="1" applyBorder="1" applyAlignment="1" applyProtection="1">
      <alignment vertical="top" wrapText="1"/>
      <protection locked="0"/>
    </xf>
    <xf numFmtId="0" fontId="25" fillId="0" borderId="0" xfId="0" applyFont="1" applyAlignment="1" applyProtection="1">
      <alignment horizontal="right" vertical="center"/>
      <protection hidden="1"/>
    </xf>
    <xf numFmtId="177" fontId="25" fillId="0" borderId="2" xfId="0" applyNumberFormat="1" applyFont="1" applyBorder="1" applyAlignment="1" applyProtection="1">
      <alignment horizontal="right"/>
      <protection hidden="1"/>
    </xf>
    <xf numFmtId="0" fontId="6" fillId="0" borderId="0" xfId="0" applyFont="1" applyAlignment="1" applyProtection="1">
      <alignment shrinkToFit="1"/>
      <protection hidden="1"/>
    </xf>
    <xf numFmtId="0" fontId="35" fillId="0" borderId="0" xfId="0" applyFont="1" applyAlignment="1" applyProtection="1">
      <alignment vertical="center"/>
      <protection hidden="1"/>
    </xf>
    <xf numFmtId="0" fontId="36" fillId="0" borderId="0" xfId="0" applyFont="1" applyProtection="1">
      <protection hidden="1"/>
    </xf>
    <xf numFmtId="0" fontId="36" fillId="0" borderId="0" xfId="0" applyFont="1" applyAlignment="1" applyProtection="1">
      <alignment vertical="center"/>
      <protection hidden="1"/>
    </xf>
    <xf numFmtId="0" fontId="0" fillId="0" borderId="0" xfId="0" applyAlignment="1" applyProtection="1">
      <alignment horizontal="left"/>
      <protection hidden="1"/>
    </xf>
    <xf numFmtId="0" fontId="37" fillId="6" borderId="0" xfId="0" applyFont="1" applyFill="1" applyAlignment="1" applyProtection="1">
      <alignment horizontal="centerContinuous"/>
      <protection hidden="1"/>
    </xf>
    <xf numFmtId="0" fontId="38" fillId="6" borderId="0" xfId="0" quotePrefix="1" applyFont="1" applyFill="1" applyAlignment="1" applyProtection="1">
      <alignment horizontal="centerContinuous"/>
      <protection hidden="1"/>
    </xf>
    <xf numFmtId="0" fontId="37" fillId="4" borderId="0" xfId="0" applyFont="1" applyFill="1" applyAlignment="1" applyProtection="1">
      <alignment horizontal="centerContinuous"/>
      <protection hidden="1"/>
    </xf>
    <xf numFmtId="0" fontId="39" fillId="4" borderId="0" xfId="0" applyFont="1" applyFill="1" applyAlignment="1" applyProtection="1">
      <alignment horizontal="centerContinuous"/>
      <protection hidden="1"/>
    </xf>
    <xf numFmtId="0" fontId="39" fillId="5" borderId="0" xfId="0" applyFont="1" applyFill="1" applyAlignment="1" applyProtection="1">
      <alignment horizontal="centerContinuous"/>
      <protection hidden="1"/>
    </xf>
    <xf numFmtId="0" fontId="40" fillId="5" borderId="0" xfId="0" applyFont="1" applyFill="1" applyAlignment="1" applyProtection="1">
      <alignment horizontal="centerContinuous"/>
      <protection hidden="1"/>
    </xf>
    <xf numFmtId="0" fontId="39" fillId="0" borderId="0" xfId="0" applyFont="1" applyProtection="1">
      <protection hidden="1"/>
    </xf>
    <xf numFmtId="0" fontId="0" fillId="0" borderId="1" xfId="0" applyBorder="1" applyAlignment="1" applyProtection="1">
      <alignment horizontal="left"/>
      <protection hidden="1"/>
    </xf>
    <xf numFmtId="0" fontId="0" fillId="0" borderId="1" xfId="0" applyBorder="1" applyAlignment="1" applyProtection="1">
      <alignment horizontal="center"/>
      <protection hidden="1"/>
    </xf>
    <xf numFmtId="0" fontId="6" fillId="0" borderId="1" xfId="0" applyFont="1" applyBorder="1" applyAlignment="1" applyProtection="1">
      <alignment shrinkToFit="1"/>
      <protection hidden="1"/>
    </xf>
    <xf numFmtId="0" fontId="0" fillId="0" borderId="2" xfId="0" applyBorder="1" applyAlignment="1" applyProtection="1">
      <alignment horizontal="left"/>
      <protection hidden="1"/>
    </xf>
    <xf numFmtId="0" fontId="6" fillId="0" borderId="2" xfId="0" applyFont="1" applyBorder="1" applyAlignment="1" applyProtection="1">
      <alignment horizontal="center"/>
      <protection hidden="1"/>
    </xf>
    <xf numFmtId="0" fontId="0" fillId="0" borderId="2" xfId="0" applyBorder="1" applyAlignment="1" applyProtection="1">
      <alignment horizontal="center"/>
      <protection hidden="1"/>
    </xf>
    <xf numFmtId="178" fontId="1" fillId="0" borderId="0" xfId="0" applyNumberFormat="1" applyFont="1" applyAlignment="1" applyProtection="1">
      <alignment horizontal="right" shrinkToFit="1"/>
      <protection hidden="1"/>
    </xf>
    <xf numFmtId="0" fontId="1" fillId="0" borderId="0" xfId="0" applyFont="1" applyAlignment="1" applyProtection="1">
      <alignment horizontal="left" shrinkToFit="1"/>
      <protection hidden="1"/>
    </xf>
    <xf numFmtId="0" fontId="1" fillId="0" borderId="0" xfId="0" applyFont="1" applyAlignment="1" applyProtection="1">
      <alignment horizontal="left" indent="1" shrinkToFit="1"/>
      <protection hidden="1"/>
    </xf>
    <xf numFmtId="0" fontId="41" fillId="0" borderId="0" xfId="0" applyFont="1" applyAlignment="1" applyProtection="1">
      <alignment horizontal="left"/>
      <protection hidden="1"/>
    </xf>
    <xf numFmtId="0" fontId="41" fillId="0" borderId="0" xfId="0" applyFont="1" applyAlignment="1" applyProtection="1">
      <alignment horizontal="center"/>
      <protection hidden="1"/>
    </xf>
    <xf numFmtId="0" fontId="41" fillId="0" borderId="0" xfId="0" applyFont="1" applyProtection="1">
      <protection hidden="1"/>
    </xf>
    <xf numFmtId="0" fontId="0" fillId="0" borderId="0" xfId="0" applyAlignment="1" applyProtection="1">
      <alignment horizontal="center" vertical="center"/>
      <protection hidden="1"/>
    </xf>
    <xf numFmtId="0" fontId="43" fillId="0" borderId="0" xfId="0" applyFont="1" applyAlignment="1" applyProtection="1">
      <alignment shrinkToFit="1"/>
      <protection hidden="1"/>
    </xf>
    <xf numFmtId="41" fontId="30" fillId="0" borderId="0" xfId="2" applyFont="1" applyBorder="1" applyAlignment="1" applyProtection="1">
      <alignment horizontal="center"/>
      <protection hidden="1"/>
    </xf>
    <xf numFmtId="41" fontId="30" fillId="0" borderId="0" xfId="2" applyFont="1" applyBorder="1" applyAlignment="1" applyProtection="1">
      <alignment horizontal="centerContinuous"/>
      <protection hidden="1"/>
    </xf>
    <xf numFmtId="41" fontId="30" fillId="0" borderId="15" xfId="2" applyFont="1" applyBorder="1" applyAlignment="1" applyProtection="1">
      <alignment horizontal="center"/>
      <protection hidden="1"/>
    </xf>
    <xf numFmtId="0" fontId="6" fillId="0" borderId="0" xfId="0" applyFont="1" applyAlignment="1" applyProtection="1">
      <alignment horizontal="right" shrinkToFit="1"/>
      <protection hidden="1"/>
    </xf>
    <xf numFmtId="0" fontId="18" fillId="0" borderId="20" xfId="0" applyFont="1" applyBorder="1" applyAlignment="1" applyProtection="1">
      <alignment horizontal="left" vertical="center" wrapText="1"/>
      <protection hidden="1"/>
    </xf>
    <xf numFmtId="176" fontId="6" fillId="0" borderId="23" xfId="0" applyNumberFormat="1" applyFont="1" applyBorder="1" applyAlignment="1" applyProtection="1">
      <alignment horizontal="center" vertical="center"/>
      <protection hidden="1"/>
    </xf>
    <xf numFmtId="0" fontId="6" fillId="0" borderId="23" xfId="0" applyFont="1" applyBorder="1" applyAlignment="1" applyProtection="1">
      <alignment horizontal="center" vertical="center"/>
      <protection hidden="1"/>
    </xf>
    <xf numFmtId="0" fontId="6" fillId="0" borderId="24" xfId="0" applyFont="1" applyBorder="1" applyAlignment="1" applyProtection="1">
      <alignment horizontal="center" vertical="center"/>
      <protection hidden="1"/>
    </xf>
    <xf numFmtId="176" fontId="1" fillId="0" borderId="8" xfId="0" applyNumberFormat="1" applyFont="1" applyBorder="1" applyAlignment="1" applyProtection="1">
      <alignment horizontal="centerContinuous" vertical="center"/>
      <protection hidden="1"/>
    </xf>
    <xf numFmtId="0" fontId="0" fillId="6" borderId="0" xfId="0" applyFill="1" applyAlignment="1" applyProtection="1">
      <alignment horizontal="center" vertical="center"/>
      <protection hidden="1"/>
    </xf>
    <xf numFmtId="0" fontId="0" fillId="4" borderId="0" xfId="0" applyFill="1" applyAlignment="1" applyProtection="1">
      <alignment horizontal="center" vertical="center"/>
      <protection hidden="1"/>
    </xf>
    <xf numFmtId="181" fontId="5" fillId="4" borderId="0" xfId="0" applyNumberFormat="1" applyFont="1" applyFill="1" applyAlignment="1" applyProtection="1">
      <alignment horizontal="center" vertical="center"/>
      <protection hidden="1"/>
    </xf>
    <xf numFmtId="0" fontId="0" fillId="5" borderId="0" xfId="0" applyFill="1" applyAlignment="1" applyProtection="1">
      <alignment horizontal="center" vertical="center"/>
      <protection hidden="1"/>
    </xf>
    <xf numFmtId="181" fontId="5" fillId="5" borderId="0" xfId="0" applyNumberFormat="1"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45" fillId="0" borderId="0" xfId="0" applyFont="1" applyProtection="1">
      <protection hidden="1"/>
    </xf>
    <xf numFmtId="0" fontId="46" fillId="0" borderId="0" xfId="0" applyFont="1" applyProtection="1">
      <protection hidden="1"/>
    </xf>
    <xf numFmtId="49" fontId="0" fillId="0" borderId="0" xfId="0" applyNumberFormat="1" applyAlignment="1" applyProtection="1">
      <alignment horizontal="center" vertical="top"/>
      <protection hidden="1"/>
    </xf>
    <xf numFmtId="49" fontId="44" fillId="0" borderId="0" xfId="0" applyNumberFormat="1" applyFont="1" applyAlignment="1" applyProtection="1">
      <alignment horizontal="center" vertical="center"/>
      <protection hidden="1"/>
    </xf>
    <xf numFmtId="0" fontId="42" fillId="0" borderId="0" xfId="0" applyFont="1" applyAlignment="1" applyProtection="1">
      <alignment shrinkToFit="1"/>
      <protection hidden="1"/>
    </xf>
    <xf numFmtId="0" fontId="6" fillId="0" borderId="2" xfId="0" applyFont="1" applyBorder="1" applyAlignment="1" applyProtection="1">
      <alignment shrinkToFit="1"/>
      <protection hidden="1"/>
    </xf>
    <xf numFmtId="41" fontId="30" fillId="0" borderId="18" xfId="2" applyFont="1" applyBorder="1" applyAlignment="1" applyProtection="1">
      <alignment horizontal="center"/>
      <protection hidden="1"/>
    </xf>
    <xf numFmtId="0" fontId="15" fillId="2" borderId="27" xfId="0" applyFont="1" applyFill="1" applyBorder="1" applyAlignment="1" applyProtection="1">
      <alignment vertical="center"/>
      <protection hidden="1"/>
    </xf>
    <xf numFmtId="49" fontId="1" fillId="2" borderId="27" xfId="0" applyNumberFormat="1" applyFont="1" applyFill="1" applyBorder="1" applyAlignment="1" applyProtection="1">
      <alignment horizontal="left" vertical="center"/>
      <protection hidden="1"/>
    </xf>
    <xf numFmtId="0" fontId="1" fillId="2" borderId="27" xfId="0" applyFont="1" applyFill="1" applyBorder="1" applyAlignment="1" applyProtection="1">
      <alignment vertical="center"/>
      <protection hidden="1"/>
    </xf>
    <xf numFmtId="0" fontId="0" fillId="8" borderId="27" xfId="0" applyFill="1" applyBorder="1" applyProtection="1">
      <protection hidden="1"/>
    </xf>
    <xf numFmtId="181" fontId="5" fillId="8" borderId="27" xfId="0" applyNumberFormat="1" applyFont="1" applyFill="1" applyBorder="1" applyAlignment="1" applyProtection="1">
      <alignment horizontal="center" vertical="top"/>
      <protection hidden="1"/>
    </xf>
    <xf numFmtId="0" fontId="15" fillId="2" borderId="27" xfId="0" applyFont="1" applyFill="1" applyBorder="1" applyAlignment="1" applyProtection="1">
      <alignment horizontal="left" vertical="center"/>
      <protection hidden="1"/>
    </xf>
    <xf numFmtId="0" fontId="15" fillId="2" borderId="27" xfId="0" applyFont="1" applyFill="1" applyBorder="1" applyAlignment="1" applyProtection="1">
      <alignment horizontal="center" vertical="center"/>
      <protection hidden="1"/>
    </xf>
    <xf numFmtId="0" fontId="27" fillId="2" borderId="27" xfId="0" applyFont="1" applyFill="1" applyBorder="1" applyAlignment="1" applyProtection="1">
      <alignment horizontal="left" vertical="center"/>
      <protection hidden="1"/>
    </xf>
    <xf numFmtId="49" fontId="15" fillId="2" borderId="27" xfId="0" applyNumberFormat="1" applyFont="1" applyFill="1" applyBorder="1" applyAlignment="1" applyProtection="1">
      <alignment horizontal="left" vertical="center"/>
      <protection hidden="1"/>
    </xf>
    <xf numFmtId="0" fontId="24" fillId="2" borderId="27" xfId="0" applyFont="1" applyFill="1" applyBorder="1" applyAlignment="1" applyProtection="1">
      <alignment horizontal="right" vertical="center"/>
      <protection hidden="1"/>
    </xf>
    <xf numFmtId="0" fontId="24" fillId="2" borderId="27" xfId="0" applyFont="1" applyFill="1" applyBorder="1" applyAlignment="1" applyProtection="1">
      <alignment horizontal="left" vertical="center"/>
      <protection hidden="1"/>
    </xf>
    <xf numFmtId="177" fontId="15" fillId="2" borderId="27" xfId="0" applyNumberFormat="1" applyFont="1" applyFill="1" applyBorder="1" applyAlignment="1" applyProtection="1">
      <alignment vertical="center"/>
      <protection hidden="1"/>
    </xf>
    <xf numFmtId="49" fontId="26" fillId="2" borderId="27" xfId="0" applyNumberFormat="1" applyFont="1" applyFill="1" applyBorder="1" applyAlignment="1" applyProtection="1">
      <alignment horizontal="right"/>
      <protection hidden="1"/>
    </xf>
    <xf numFmtId="186" fontId="26" fillId="2" borderId="27" xfId="0" applyNumberFormat="1" applyFont="1" applyFill="1" applyBorder="1" applyAlignment="1" applyProtection="1">
      <alignment horizontal="left"/>
      <protection hidden="1"/>
    </xf>
    <xf numFmtId="49" fontId="26" fillId="2" borderId="27" xfId="0" applyNumberFormat="1" applyFont="1" applyFill="1" applyBorder="1" applyAlignment="1" applyProtection="1">
      <alignment horizontal="left"/>
      <protection hidden="1"/>
    </xf>
    <xf numFmtId="0" fontId="47" fillId="2" borderId="27" xfId="0" applyFont="1" applyFill="1" applyBorder="1" applyAlignment="1" applyProtection="1">
      <alignment vertical="center"/>
      <protection hidden="1"/>
    </xf>
    <xf numFmtId="0" fontId="1" fillId="2" borderId="27" xfId="0" applyFont="1" applyFill="1" applyBorder="1" applyProtection="1">
      <protection hidden="1"/>
    </xf>
    <xf numFmtId="184" fontId="26" fillId="2" borderId="27" xfId="0" applyNumberFormat="1" applyFont="1" applyFill="1" applyBorder="1" applyAlignment="1" applyProtection="1">
      <alignment horizontal="center"/>
      <protection hidden="1"/>
    </xf>
    <xf numFmtId="0" fontId="1" fillId="2" borderId="27" xfId="0" applyFont="1" applyFill="1" applyBorder="1" applyAlignment="1" applyProtection="1">
      <alignment horizontal="left"/>
      <protection hidden="1"/>
    </xf>
    <xf numFmtId="177" fontId="1" fillId="2" borderId="27" xfId="0" applyNumberFormat="1" applyFont="1" applyFill="1" applyBorder="1" applyProtection="1">
      <protection hidden="1"/>
    </xf>
    <xf numFmtId="0" fontId="47" fillId="2" borderId="27" xfId="0" applyFont="1" applyFill="1" applyBorder="1" applyProtection="1">
      <protection hidden="1"/>
    </xf>
    <xf numFmtId="176" fontId="15" fillId="2" borderId="27" xfId="0" applyNumberFormat="1" applyFont="1" applyFill="1" applyBorder="1" applyAlignment="1" applyProtection="1">
      <alignment horizontal="center" vertical="center"/>
      <protection hidden="1"/>
    </xf>
    <xf numFmtId="0" fontId="48" fillId="2" borderId="27" xfId="0" applyFont="1" applyFill="1" applyBorder="1" applyAlignment="1" applyProtection="1">
      <alignment horizontal="center" vertical="center"/>
      <protection hidden="1"/>
    </xf>
    <xf numFmtId="0" fontId="32" fillId="0" borderId="0" xfId="0" applyFont="1" applyAlignment="1" applyProtection="1">
      <alignment horizontal="right" vertical="center"/>
      <protection hidden="1"/>
    </xf>
    <xf numFmtId="0" fontId="49" fillId="2" borderId="27" xfId="0" applyFont="1" applyFill="1" applyBorder="1" applyAlignment="1" applyProtection="1">
      <alignment vertical="center" shrinkToFit="1"/>
      <protection hidden="1"/>
    </xf>
    <xf numFmtId="187" fontId="26" fillId="2" borderId="27" xfId="0" applyNumberFormat="1" applyFont="1" applyFill="1" applyBorder="1" applyAlignment="1" applyProtection="1">
      <alignment horizontal="left"/>
      <protection hidden="1"/>
    </xf>
    <xf numFmtId="179" fontId="1" fillId="0" borderId="0" xfId="0" applyNumberFormat="1" applyFont="1" applyAlignment="1" applyProtection="1">
      <alignment horizontal="center" vertical="top" shrinkToFit="1"/>
      <protection hidden="1"/>
    </xf>
    <xf numFmtId="177" fontId="0" fillId="0" borderId="0" xfId="0" applyNumberFormat="1" applyAlignment="1" applyProtection="1">
      <alignment vertical="top" shrinkToFit="1"/>
      <protection hidden="1"/>
    </xf>
    <xf numFmtId="0" fontId="0" fillId="3" borderId="17" xfId="0" applyFill="1" applyBorder="1" applyAlignment="1" applyProtection="1">
      <alignment horizontal="center"/>
      <protection hidden="1"/>
    </xf>
    <xf numFmtId="0" fontId="0" fillId="7" borderId="17" xfId="0" applyFill="1" applyBorder="1" applyAlignment="1" applyProtection="1">
      <alignment horizontal="left"/>
      <protection hidden="1"/>
    </xf>
    <xf numFmtId="0" fontId="0" fillId="3" borderId="17" xfId="0" applyFill="1" applyBorder="1" applyAlignment="1" applyProtection="1">
      <alignment horizontal="center"/>
      <protection locked="0"/>
    </xf>
    <xf numFmtId="0" fontId="39" fillId="9" borderId="0" xfId="0" applyFont="1" applyFill="1" applyAlignment="1" applyProtection="1">
      <alignment horizontal="centerContinuous"/>
      <protection hidden="1"/>
    </xf>
    <xf numFmtId="0" fontId="0" fillId="9" borderId="0" xfId="0" applyFill="1" applyProtection="1">
      <protection hidden="1"/>
    </xf>
    <xf numFmtId="0" fontId="0" fillId="0" borderId="0" xfId="0" quotePrefix="1" applyProtection="1">
      <protection hidden="1"/>
    </xf>
    <xf numFmtId="14" fontId="1" fillId="0" borderId="0" xfId="0" applyNumberFormat="1" applyFont="1" applyAlignment="1" applyProtection="1">
      <alignment horizontal="left"/>
      <protection hidden="1"/>
    </xf>
    <xf numFmtId="180" fontId="6" fillId="0" borderId="2" xfId="0" applyNumberFormat="1" applyFont="1" applyBorder="1" applyAlignment="1" applyProtection="1">
      <alignment horizontal="right" vertical="center" shrinkToFit="1"/>
      <protection hidden="1"/>
    </xf>
    <xf numFmtId="31" fontId="6" fillId="0" borderId="2" xfId="0" applyNumberFormat="1" applyFont="1" applyBorder="1" applyAlignment="1" applyProtection="1">
      <alignment horizontal="left" vertical="center" shrinkToFit="1"/>
      <protection hidden="1"/>
    </xf>
    <xf numFmtId="0" fontId="4" fillId="0" borderId="0" xfId="0" applyFont="1" applyAlignment="1" applyProtection="1">
      <alignment horizontal="center" vertical="top"/>
      <protection hidden="1"/>
    </xf>
    <xf numFmtId="0" fontId="8" fillId="0" borderId="0" xfId="0" applyFont="1" applyAlignment="1" applyProtection="1">
      <alignment horizontal="center" vertical="top"/>
      <protection hidden="1"/>
    </xf>
    <xf numFmtId="49" fontId="8" fillId="0" borderId="0" xfId="0" applyNumberFormat="1" applyFont="1" applyAlignment="1" applyProtection="1">
      <alignment horizontal="center" vertical="top"/>
      <protection hidden="1"/>
    </xf>
    <xf numFmtId="177" fontId="4" fillId="0" borderId="0" xfId="0" applyNumberFormat="1" applyFont="1" applyAlignment="1" applyProtection="1">
      <alignment horizontal="right" vertical="center"/>
      <protection hidden="1"/>
    </xf>
    <xf numFmtId="0" fontId="8" fillId="0" borderId="0" xfId="0" applyFont="1" applyAlignment="1" applyProtection="1">
      <alignment horizontal="center"/>
      <protection hidden="1"/>
    </xf>
    <xf numFmtId="49" fontId="8" fillId="0" borderId="0" xfId="0" applyNumberFormat="1" applyFont="1" applyAlignment="1" applyProtection="1">
      <alignment horizontal="centerContinuous"/>
      <protection hidden="1"/>
    </xf>
    <xf numFmtId="0" fontId="53" fillId="0" borderId="0" xfId="0" applyFont="1" applyAlignment="1" applyProtection="1">
      <alignment vertical="center"/>
      <protection hidden="1"/>
    </xf>
    <xf numFmtId="178" fontId="4" fillId="0" borderId="0" xfId="0" applyNumberFormat="1" applyFont="1" applyAlignment="1" applyProtection="1">
      <alignment horizontal="centerContinuous"/>
      <protection hidden="1"/>
    </xf>
    <xf numFmtId="0" fontId="8" fillId="0" borderId="0" xfId="0" applyFont="1" applyAlignment="1" applyProtection="1">
      <alignment horizontal="centerContinuous" vertical="center"/>
      <protection hidden="1"/>
    </xf>
    <xf numFmtId="0" fontId="4" fillId="0" borderId="0" xfId="0" applyFont="1" applyAlignment="1" applyProtection="1">
      <alignment horizontal="centerContinuous" vertical="center"/>
      <protection hidden="1"/>
    </xf>
    <xf numFmtId="0" fontId="0" fillId="9" borderId="0" xfId="0" applyFill="1" applyAlignment="1" applyProtection="1">
      <alignment horizontal="center" shrinkToFit="1"/>
      <protection hidden="1"/>
    </xf>
    <xf numFmtId="49" fontId="6" fillId="0" borderId="12" xfId="0" applyNumberFormat="1" applyFont="1" applyBorder="1" applyAlignment="1" applyProtection="1">
      <alignment horizontal="center" vertical="top"/>
      <protection hidden="1"/>
    </xf>
    <xf numFmtId="0" fontId="0" fillId="0" borderId="0" xfId="0" applyAlignment="1" applyProtection="1">
      <alignment horizontal="center" vertical="top"/>
      <protection hidden="1"/>
    </xf>
    <xf numFmtId="0" fontId="6" fillId="0" borderId="0" xfId="0" applyFont="1" applyAlignment="1" applyProtection="1">
      <alignment horizontal="left" shrinkToFit="1"/>
      <protection hidden="1"/>
    </xf>
    <xf numFmtId="49" fontId="6" fillId="0" borderId="22" xfId="0" applyNumberFormat="1" applyFont="1" applyBorder="1" applyAlignment="1" applyProtection="1">
      <alignment horizontal="center" vertical="center"/>
      <protection hidden="1"/>
    </xf>
    <xf numFmtId="49" fontId="1" fillId="0" borderId="7" xfId="0" applyNumberFormat="1" applyFont="1" applyBorder="1" applyAlignment="1" applyProtection="1">
      <alignment horizontal="centerContinuous" vertical="center"/>
      <protection hidden="1"/>
    </xf>
    <xf numFmtId="0" fontId="22" fillId="0" borderId="19" xfId="0" applyFont="1" applyBorder="1" applyAlignment="1" applyProtection="1">
      <alignment horizontal="left" vertical="center" shrinkToFit="1"/>
      <protection hidden="1"/>
    </xf>
    <xf numFmtId="0" fontId="0" fillId="3" borderId="17" xfId="0" applyFill="1" applyBorder="1" applyAlignment="1" applyProtection="1">
      <alignment horizontal="left"/>
      <protection locked="0"/>
    </xf>
    <xf numFmtId="0" fontId="0" fillId="3" borderId="17" xfId="0" applyFill="1" applyBorder="1" applyAlignment="1" applyProtection="1">
      <alignment shrinkToFit="1"/>
      <protection locked="0"/>
    </xf>
    <xf numFmtId="0" fontId="0" fillId="7" borderId="17" xfId="0" applyFill="1" applyBorder="1" applyAlignment="1" applyProtection="1">
      <alignment horizontal="left"/>
      <protection locked="0"/>
    </xf>
    <xf numFmtId="0" fontId="0" fillId="7" borderId="17" xfId="0" applyFill="1" applyBorder="1" applyAlignment="1" applyProtection="1">
      <alignment shrinkToFit="1"/>
      <protection locked="0"/>
    </xf>
    <xf numFmtId="0" fontId="15" fillId="2" borderId="1" xfId="0" applyFont="1" applyFill="1" applyBorder="1" applyAlignment="1" applyProtection="1">
      <alignment vertical="center"/>
      <protection hidden="1"/>
    </xf>
    <xf numFmtId="0" fontId="15" fillId="2" borderId="1" xfId="0" applyFont="1" applyFill="1" applyBorder="1" applyAlignment="1" applyProtection="1">
      <alignment horizontal="left" vertical="center"/>
      <protection hidden="1"/>
    </xf>
    <xf numFmtId="0" fontId="54" fillId="0" borderId="0" xfId="0" applyFont="1"/>
    <xf numFmtId="0" fontId="25" fillId="0" borderId="0" xfId="0" applyFont="1" applyAlignment="1">
      <alignment horizontal="left"/>
    </xf>
    <xf numFmtId="0" fontId="25" fillId="0" borderId="0" xfId="0" applyFont="1"/>
    <xf numFmtId="0" fontId="25" fillId="10" borderId="17" xfId="0" applyFont="1" applyFill="1" applyBorder="1" applyAlignment="1">
      <alignment horizontal="center"/>
    </xf>
    <xf numFmtId="0" fontId="55" fillId="10" borderId="17" xfId="0" applyFont="1" applyFill="1" applyBorder="1" applyAlignment="1">
      <alignment horizontal="center"/>
    </xf>
    <xf numFmtId="0" fontId="25" fillId="11" borderId="17" xfId="0" applyFont="1" applyFill="1" applyBorder="1" applyAlignment="1">
      <alignment horizontal="center"/>
    </xf>
    <xf numFmtId="0" fontId="25" fillId="11" borderId="17" xfId="0" applyFont="1" applyFill="1" applyBorder="1"/>
    <xf numFmtId="0" fontId="25" fillId="10" borderId="17" xfId="0" applyFont="1" applyFill="1" applyBorder="1" applyAlignment="1">
      <alignment horizontal="left"/>
    </xf>
    <xf numFmtId="0" fontId="55" fillId="10" borderId="17" xfId="0" applyFont="1" applyFill="1" applyBorder="1" applyAlignment="1">
      <alignment horizontal="left"/>
    </xf>
    <xf numFmtId="177" fontId="25" fillId="11" borderId="17" xfId="0" applyNumberFormat="1" applyFont="1" applyFill="1" applyBorder="1" applyProtection="1">
      <protection hidden="1"/>
    </xf>
    <xf numFmtId="14" fontId="25" fillId="11" borderId="17" xfId="0" applyNumberFormat="1" applyFont="1" applyFill="1" applyBorder="1" applyAlignment="1" applyProtection="1">
      <alignment horizontal="left"/>
      <protection hidden="1"/>
    </xf>
    <xf numFmtId="0" fontId="25" fillId="11" borderId="17" xfId="0" applyFont="1" applyFill="1" applyBorder="1" applyAlignment="1" applyProtection="1">
      <alignment horizontal="center"/>
      <protection hidden="1"/>
    </xf>
    <xf numFmtId="0" fontId="25" fillId="11" borderId="17" xfId="0" quotePrefix="1" applyFont="1" applyFill="1" applyBorder="1" applyProtection="1">
      <protection hidden="1"/>
    </xf>
    <xf numFmtId="0" fontId="25" fillId="11" borderId="17" xfId="0" applyFont="1" applyFill="1" applyBorder="1" applyAlignment="1">
      <alignment horizontal="left"/>
    </xf>
    <xf numFmtId="14" fontId="25" fillId="11" borderId="17" xfId="0" applyNumberFormat="1" applyFont="1" applyFill="1" applyBorder="1" applyAlignment="1">
      <alignment horizontal="left"/>
    </xf>
    <xf numFmtId="0" fontId="25" fillId="11" borderId="17" xfId="0" applyFont="1" applyFill="1" applyBorder="1" applyProtection="1">
      <protection hidden="1"/>
    </xf>
    <xf numFmtId="49" fontId="0" fillId="4" borderId="4" xfId="0" applyNumberFormat="1" applyFill="1" applyBorder="1" applyAlignment="1" applyProtection="1">
      <alignment horizontal="center" vertical="top"/>
      <protection locked="0"/>
    </xf>
    <xf numFmtId="0" fontId="4" fillId="0" borderId="0" xfId="0" applyFont="1" applyProtection="1">
      <protection hidden="1"/>
    </xf>
    <xf numFmtId="31" fontId="12" fillId="0" borderId="0" xfId="0" applyNumberFormat="1" applyFont="1" applyAlignment="1" applyProtection="1">
      <alignment horizontal="centerContinuous" vertical="center"/>
      <protection hidden="1"/>
    </xf>
    <xf numFmtId="0" fontId="1" fillId="0" borderId="31" xfId="0" applyFont="1" applyBorder="1" applyAlignment="1" applyProtection="1">
      <alignment horizontal="centerContinuous"/>
      <protection hidden="1"/>
    </xf>
    <xf numFmtId="49" fontId="1" fillId="0" borderId="31" xfId="0" applyNumberFormat="1" applyFont="1" applyBorder="1" applyAlignment="1" applyProtection="1">
      <alignment horizontal="centerContinuous"/>
      <protection hidden="1"/>
    </xf>
    <xf numFmtId="176" fontId="1" fillId="0" borderId="32" xfId="0" applyNumberFormat="1" applyFont="1" applyBorder="1" applyAlignment="1" applyProtection="1">
      <alignment horizontal="centerContinuous"/>
      <protection hidden="1"/>
    </xf>
    <xf numFmtId="0" fontId="1" fillId="0" borderId="33" xfId="0" applyFont="1" applyBorder="1" applyAlignment="1" applyProtection="1">
      <alignment horizontal="centerContinuous"/>
      <protection hidden="1"/>
    </xf>
    <xf numFmtId="177" fontId="7" fillId="0" borderId="0" xfId="3" applyNumberFormat="1" applyFill="1" applyBorder="1" applyAlignment="1" applyProtection="1">
      <protection hidden="1"/>
    </xf>
    <xf numFmtId="49" fontId="0" fillId="0" borderId="0" xfId="0" applyNumberFormat="1" applyAlignment="1" applyProtection="1">
      <alignment horizontal="right"/>
      <protection hidden="1"/>
    </xf>
    <xf numFmtId="0" fontId="0" fillId="0" borderId="0" xfId="0" applyAlignment="1" applyProtection="1">
      <alignment horizontal="right"/>
      <protection hidden="1"/>
    </xf>
    <xf numFmtId="10" fontId="25" fillId="0" borderId="0" xfId="4" applyNumberFormat="1" applyFont="1" applyFill="1" applyBorder="1" applyAlignment="1" applyProtection="1">
      <alignment horizontal="right" vertical="center" shrinkToFit="1"/>
      <protection hidden="1"/>
    </xf>
    <xf numFmtId="0" fontId="6" fillId="0" borderId="10" xfId="0" applyFont="1" applyBorder="1" applyProtection="1">
      <protection hidden="1"/>
    </xf>
    <xf numFmtId="49" fontId="6" fillId="0" borderId="13" xfId="0" applyNumberFormat="1" applyFont="1" applyBorder="1" applyAlignment="1" applyProtection="1">
      <alignment horizontal="center"/>
      <protection hidden="1"/>
    </xf>
    <xf numFmtId="0" fontId="6" fillId="0" borderId="35" xfId="0" applyFont="1" applyBorder="1" applyProtection="1">
      <protection hidden="1"/>
    </xf>
    <xf numFmtId="49" fontId="6" fillId="0" borderId="36" xfId="0" applyNumberFormat="1" applyFont="1" applyBorder="1" applyAlignment="1" applyProtection="1">
      <alignment horizontal="left"/>
      <protection hidden="1"/>
    </xf>
    <xf numFmtId="0" fontId="59" fillId="12" borderId="30" xfId="3" applyFont="1" applyFill="1" applyBorder="1" applyAlignment="1" applyProtection="1">
      <alignment horizontal="center" vertical="center"/>
      <protection hidden="1"/>
    </xf>
    <xf numFmtId="177" fontId="25" fillId="0" borderId="0" xfId="0" applyNumberFormat="1" applyFont="1" applyAlignment="1" applyProtection="1">
      <alignment horizontal="right"/>
      <protection hidden="1"/>
    </xf>
    <xf numFmtId="0" fontId="17" fillId="0" borderId="0" xfId="0" applyFont="1" applyAlignment="1" applyProtection="1">
      <alignment horizontal="centerContinuous" vertical="center"/>
      <protection hidden="1"/>
    </xf>
    <xf numFmtId="0" fontId="61" fillId="0" borderId="0" xfId="0" applyFont="1" applyAlignment="1" applyProtection="1">
      <alignment horizontal="center" vertical="top" shrinkToFit="1"/>
      <protection hidden="1"/>
    </xf>
    <xf numFmtId="179" fontId="61" fillId="0" borderId="0" xfId="0" applyNumberFormat="1" applyFont="1" applyAlignment="1" applyProtection="1">
      <alignment horizontal="center" vertical="top" shrinkToFit="1"/>
      <protection hidden="1"/>
    </xf>
    <xf numFmtId="177" fontId="61" fillId="0" borderId="0" xfId="0" applyNumberFormat="1" applyFont="1" applyAlignment="1" applyProtection="1">
      <alignment vertical="top" shrinkToFit="1"/>
      <protection hidden="1"/>
    </xf>
    <xf numFmtId="49" fontId="1" fillId="0" borderId="8" xfId="0" applyNumberFormat="1" applyFont="1" applyBorder="1" applyAlignment="1" applyProtection="1">
      <alignment horizontal="centerContinuous" vertical="center"/>
      <protection hidden="1"/>
    </xf>
    <xf numFmtId="0" fontId="63" fillId="2" borderId="27" xfId="0" applyFont="1" applyFill="1" applyBorder="1" applyAlignment="1" applyProtection="1">
      <alignment horizontal="center" vertical="center"/>
      <protection locked="0" hidden="1"/>
    </xf>
    <xf numFmtId="0" fontId="64" fillId="2" borderId="27" xfId="0" applyFont="1" applyFill="1" applyBorder="1" applyAlignment="1" applyProtection="1">
      <alignment vertical="center"/>
      <protection hidden="1"/>
    </xf>
    <xf numFmtId="0" fontId="46" fillId="2" borderId="27" xfId="0" applyFont="1" applyFill="1" applyBorder="1" applyAlignment="1" applyProtection="1">
      <alignment vertical="center"/>
      <protection hidden="1"/>
    </xf>
    <xf numFmtId="0" fontId="60" fillId="2" borderId="27" xfId="0" applyFont="1" applyFill="1" applyBorder="1" applyAlignment="1" applyProtection="1">
      <alignment horizontal="center" vertical="center"/>
      <protection hidden="1"/>
    </xf>
    <xf numFmtId="182" fontId="60" fillId="2" borderId="27" xfId="0" applyNumberFormat="1" applyFont="1" applyFill="1" applyBorder="1" applyAlignment="1" applyProtection="1">
      <alignment horizontal="center" vertical="center"/>
      <protection hidden="1"/>
    </xf>
    <xf numFmtId="185" fontId="26" fillId="2" borderId="27" xfId="0" applyNumberFormat="1" applyFont="1" applyFill="1" applyBorder="1" applyAlignment="1" applyProtection="1">
      <alignment horizontal="center"/>
      <protection hidden="1"/>
    </xf>
    <xf numFmtId="192" fontId="65" fillId="2" borderId="27" xfId="0" applyNumberFormat="1" applyFont="1" applyFill="1" applyBorder="1" applyAlignment="1" applyProtection="1">
      <alignment horizontal="center" vertical="center"/>
      <protection hidden="1"/>
    </xf>
    <xf numFmtId="177" fontId="1" fillId="0" borderId="34" xfId="0" applyNumberFormat="1" applyFont="1" applyBorder="1" applyAlignment="1" applyProtection="1">
      <alignment vertical="center"/>
      <protection hidden="1"/>
    </xf>
    <xf numFmtId="0" fontId="59" fillId="12" borderId="30" xfId="3" applyFont="1" applyFill="1" applyBorder="1" applyAlignment="1" applyProtection="1">
      <alignment horizontal="center" vertical="center"/>
      <protection locked="0" hidden="1"/>
    </xf>
    <xf numFmtId="193" fontId="63" fillId="2" borderId="27" xfId="0" applyNumberFormat="1" applyFont="1" applyFill="1" applyBorder="1" applyAlignment="1" applyProtection="1">
      <alignment horizontal="center"/>
      <protection hidden="1"/>
    </xf>
    <xf numFmtId="179" fontId="0" fillId="3" borderId="5" xfId="0" applyNumberFormat="1" applyFill="1" applyBorder="1" applyAlignment="1" applyProtection="1">
      <alignment horizontal="center" vertical="top" shrinkToFit="1"/>
      <protection locked="0"/>
    </xf>
    <xf numFmtId="0" fontId="22" fillId="3" borderId="5" xfId="0" applyFont="1" applyFill="1" applyBorder="1" applyAlignment="1" applyProtection="1">
      <alignment horizontal="left" vertical="top" shrinkToFit="1"/>
      <protection locked="0"/>
    </xf>
    <xf numFmtId="0" fontId="16" fillId="2" borderId="1" xfId="0" applyFont="1" applyFill="1" applyBorder="1" applyAlignment="1" applyProtection="1">
      <alignment horizontal="center" vertical="center"/>
      <protection hidden="1"/>
    </xf>
    <xf numFmtId="0" fontId="16" fillId="2" borderId="1" xfId="0" applyFont="1" applyFill="1" applyBorder="1" applyAlignment="1" applyProtection="1">
      <alignment vertical="center"/>
      <protection hidden="1"/>
    </xf>
    <xf numFmtId="0" fontId="15" fillId="2" borderId="1" xfId="0" applyFont="1" applyFill="1" applyBorder="1" applyAlignment="1" applyProtection="1">
      <alignment horizontal="center" vertical="center"/>
      <protection hidden="1"/>
    </xf>
    <xf numFmtId="0" fontId="50" fillId="2" borderId="1" xfId="0" applyFont="1" applyFill="1" applyBorder="1" applyAlignment="1" applyProtection="1">
      <alignment horizontal="left" vertical="center"/>
      <protection hidden="1"/>
    </xf>
    <xf numFmtId="0" fontId="7" fillId="12" borderId="30" xfId="3" applyFill="1" applyBorder="1" applyAlignment="1" applyProtection="1">
      <alignment horizontal="center" vertical="center"/>
      <protection hidden="1"/>
    </xf>
    <xf numFmtId="0" fontId="68" fillId="2" borderId="27" xfId="0" applyFont="1" applyFill="1" applyBorder="1" applyAlignment="1" applyProtection="1">
      <alignment horizontal="left"/>
      <protection hidden="1"/>
    </xf>
    <xf numFmtId="176" fontId="69" fillId="0" borderId="0" xfId="0" applyNumberFormat="1" applyFont="1" applyAlignment="1" applyProtection="1">
      <alignment horizontal="centerContinuous"/>
      <protection hidden="1"/>
    </xf>
    <xf numFmtId="176" fontId="69" fillId="0" borderId="0" xfId="0" applyNumberFormat="1" applyFont="1" applyAlignment="1" applyProtection="1">
      <alignment horizontal="centerContinuous" vertical="center"/>
      <protection hidden="1"/>
    </xf>
    <xf numFmtId="176" fontId="69" fillId="0" borderId="31" xfId="0" applyNumberFormat="1" applyFont="1" applyBorder="1" applyAlignment="1" applyProtection="1">
      <alignment horizontal="centerContinuous"/>
      <protection hidden="1"/>
    </xf>
    <xf numFmtId="41" fontId="70" fillId="0" borderId="14" xfId="2" applyFont="1" applyBorder="1" applyAlignment="1" applyProtection="1">
      <alignment horizontal="center"/>
      <protection hidden="1"/>
    </xf>
    <xf numFmtId="177" fontId="71" fillId="0" borderId="0" xfId="0" applyNumberFormat="1" applyFont="1" applyAlignment="1" applyProtection="1">
      <alignment horizontal="right"/>
      <protection hidden="1"/>
    </xf>
    <xf numFmtId="176" fontId="69" fillId="0" borderId="0" xfId="0" applyNumberFormat="1" applyFont="1" applyAlignment="1" applyProtection="1">
      <alignment horizontal="center"/>
      <protection hidden="1"/>
    </xf>
    <xf numFmtId="49" fontId="0" fillId="3" borderId="5" xfId="0" applyNumberFormat="1" applyFill="1" applyBorder="1" applyAlignment="1" applyProtection="1">
      <alignment horizontal="left" vertical="top" shrinkToFit="1"/>
      <protection locked="0"/>
    </xf>
    <xf numFmtId="49" fontId="0" fillId="3" borderId="5" xfId="0" applyNumberFormat="1" applyFill="1" applyBorder="1" applyAlignment="1" applyProtection="1">
      <alignment horizontal="left" vertical="top" wrapText="1"/>
      <protection locked="0"/>
    </xf>
    <xf numFmtId="49" fontId="22" fillId="3" borderId="5" xfId="0" applyNumberFormat="1" applyFont="1" applyFill="1" applyBorder="1" applyAlignment="1" applyProtection="1">
      <alignment horizontal="left" vertical="top" wrapText="1"/>
      <protection locked="0"/>
    </xf>
    <xf numFmtId="49" fontId="1" fillId="0" borderId="0" xfId="0" applyNumberFormat="1" applyFont="1" applyAlignment="1" applyProtection="1">
      <alignment horizontal="left" vertical="top" shrinkToFit="1"/>
      <protection hidden="1"/>
    </xf>
    <xf numFmtId="49" fontId="61" fillId="0" borderId="0" xfId="0" applyNumberFormat="1" applyFont="1" applyAlignment="1" applyProtection="1">
      <alignment horizontal="left" vertical="top" shrinkToFit="1"/>
      <protection hidden="1"/>
    </xf>
    <xf numFmtId="49" fontId="0" fillId="7" borderId="4" xfId="0" applyNumberFormat="1" applyFill="1" applyBorder="1" applyAlignment="1" applyProtection="1">
      <alignment horizontal="left" vertical="top" shrinkToFit="1"/>
      <protection locked="0"/>
    </xf>
    <xf numFmtId="49" fontId="0" fillId="7" borderId="4" xfId="0" applyNumberFormat="1" applyFill="1" applyBorder="1" applyAlignment="1" applyProtection="1">
      <alignment horizontal="left" vertical="top"/>
      <protection locked="0"/>
    </xf>
    <xf numFmtId="49" fontId="1" fillId="7" borderId="4" xfId="0" applyNumberFormat="1" applyFont="1" applyFill="1" applyBorder="1" applyAlignment="1" applyProtection="1">
      <alignment horizontal="left" vertical="top"/>
      <protection locked="0"/>
    </xf>
    <xf numFmtId="49" fontId="1" fillId="7" borderId="37" xfId="0" applyNumberFormat="1" applyFont="1" applyFill="1" applyBorder="1" applyAlignment="1" applyProtection="1">
      <alignment horizontal="left" vertical="top"/>
      <protection locked="0"/>
    </xf>
    <xf numFmtId="49" fontId="0" fillId="7" borderId="6" xfId="0" applyNumberFormat="1" applyFill="1" applyBorder="1" applyAlignment="1" applyProtection="1">
      <alignment horizontal="left" vertical="top" shrinkToFit="1"/>
      <protection locked="0"/>
    </xf>
    <xf numFmtId="49" fontId="1" fillId="7" borderId="6" xfId="0" applyNumberFormat="1" applyFont="1" applyFill="1" applyBorder="1" applyAlignment="1" applyProtection="1">
      <alignment horizontal="left" vertical="top" shrinkToFit="1"/>
      <protection locked="0"/>
    </xf>
    <xf numFmtId="49" fontId="1" fillId="7" borderId="38" xfId="0" applyNumberFormat="1" applyFont="1" applyFill="1" applyBorder="1" applyAlignment="1" applyProtection="1">
      <alignment horizontal="left" vertical="top" shrinkToFit="1"/>
      <protection locked="0"/>
    </xf>
    <xf numFmtId="177" fontId="0" fillId="3" borderId="0" xfId="0" applyNumberFormat="1" applyFill="1" applyAlignment="1" applyProtection="1">
      <alignment horizontal="right" vertical="center" shrinkToFit="1"/>
      <protection hidden="1"/>
    </xf>
    <xf numFmtId="0" fontId="0" fillId="0" borderId="0" xfId="0" applyAlignment="1" applyProtection="1">
      <alignment vertical="center"/>
      <protection hidden="1"/>
    </xf>
    <xf numFmtId="0" fontId="8" fillId="0" borderId="2" xfId="0" applyFont="1" applyBorder="1" applyAlignment="1" applyProtection="1">
      <alignment horizontal="left" vertical="center" shrinkToFit="1"/>
      <protection locked="0" hidden="1"/>
    </xf>
    <xf numFmtId="0" fontId="25" fillId="2" borderId="27" xfId="0" applyFont="1" applyFill="1" applyBorder="1" applyAlignment="1" applyProtection="1">
      <alignment vertical="center"/>
      <protection hidden="1"/>
    </xf>
    <xf numFmtId="177" fontId="0" fillId="2" borderId="27" xfId="0" applyNumberFormat="1" applyFill="1" applyBorder="1" applyAlignment="1" applyProtection="1">
      <alignment vertical="center"/>
      <protection hidden="1"/>
    </xf>
    <xf numFmtId="49" fontId="0" fillId="0" borderId="0" xfId="0" applyNumberFormat="1" applyAlignment="1" applyProtection="1">
      <alignment horizontal="left"/>
      <protection hidden="1"/>
    </xf>
    <xf numFmtId="189" fontId="75" fillId="0" borderId="29" xfId="0" applyNumberFormat="1" applyFont="1" applyBorder="1" applyAlignment="1" applyProtection="1">
      <alignment horizontal="left" vertical="center"/>
      <protection locked="0"/>
    </xf>
    <xf numFmtId="190" fontId="75" fillId="0" borderId="28" xfId="0" applyNumberFormat="1" applyFont="1" applyBorder="1" applyAlignment="1" applyProtection="1">
      <alignment horizontal="left" vertical="center"/>
      <protection locked="0"/>
    </xf>
    <xf numFmtId="176" fontId="76" fillId="0" borderId="0" xfId="0" applyNumberFormat="1" applyFont="1" applyAlignment="1" applyProtection="1">
      <alignment horizontal="center" shrinkToFit="1"/>
      <protection hidden="1"/>
    </xf>
    <xf numFmtId="177" fontId="77" fillId="0" borderId="0" xfId="0" quotePrefix="1" applyNumberFormat="1" applyFont="1" applyAlignment="1" applyProtection="1">
      <alignment shrinkToFit="1"/>
      <protection hidden="1"/>
    </xf>
    <xf numFmtId="177" fontId="78" fillId="0" borderId="0" xfId="0" quotePrefix="1" applyNumberFormat="1" applyFont="1" applyAlignment="1" applyProtection="1">
      <alignment shrinkToFit="1"/>
      <protection hidden="1"/>
    </xf>
    <xf numFmtId="176" fontId="79" fillId="0" borderId="0" xfId="0" applyNumberFormat="1" applyFont="1" applyAlignment="1" applyProtection="1">
      <alignment horizontal="left"/>
      <protection hidden="1"/>
    </xf>
    <xf numFmtId="0" fontId="59" fillId="12" borderId="39" xfId="3" applyFont="1" applyFill="1" applyBorder="1" applyAlignment="1" applyProtection="1">
      <alignment horizontal="center" vertical="center"/>
      <protection hidden="1"/>
    </xf>
    <xf numFmtId="49" fontId="0" fillId="4" borderId="40" xfId="0" applyNumberFormat="1" applyFill="1" applyBorder="1" applyAlignment="1" applyProtection="1">
      <alignment horizontal="center" vertical="top"/>
      <protection locked="0"/>
    </xf>
    <xf numFmtId="179" fontId="0" fillId="4" borderId="41" xfId="0" applyNumberFormat="1" applyFill="1" applyBorder="1" applyAlignment="1" applyProtection="1">
      <alignment horizontal="center" vertical="top"/>
      <protection locked="0"/>
    </xf>
    <xf numFmtId="183" fontId="0" fillId="4" borderId="41" xfId="0" applyNumberFormat="1" applyFill="1" applyBorder="1" applyAlignment="1" applyProtection="1">
      <alignment vertical="top" shrinkToFit="1"/>
      <protection locked="0"/>
    </xf>
    <xf numFmtId="0" fontId="0" fillId="4" borderId="41" xfId="0" applyFill="1" applyBorder="1" applyAlignment="1" applyProtection="1">
      <alignment horizontal="left" vertical="top" shrinkToFit="1"/>
      <protection locked="0"/>
    </xf>
    <xf numFmtId="0" fontId="0" fillId="4" borderId="41" xfId="0" applyFill="1" applyBorder="1" applyAlignment="1" applyProtection="1">
      <alignment vertical="top" wrapText="1"/>
      <protection locked="0"/>
    </xf>
    <xf numFmtId="177" fontId="0" fillId="4" borderId="41" xfId="0" applyNumberFormat="1" applyFill="1" applyBorder="1" applyAlignment="1" applyProtection="1">
      <alignment vertical="top" shrinkToFit="1"/>
      <protection locked="0"/>
    </xf>
    <xf numFmtId="177" fontId="0" fillId="4" borderId="42" xfId="0" applyNumberFormat="1" applyFill="1" applyBorder="1" applyAlignment="1" applyProtection="1">
      <alignment vertical="top" shrinkToFit="1"/>
      <protection locked="0"/>
    </xf>
    <xf numFmtId="179" fontId="0" fillId="4" borderId="5" xfId="0" applyNumberFormat="1" applyFill="1" applyBorder="1" applyAlignment="1" applyProtection="1">
      <alignment horizontal="center" vertical="top"/>
      <protection locked="0"/>
    </xf>
    <xf numFmtId="183" fontId="0" fillId="4" borderId="5" xfId="0" applyNumberFormat="1" applyFill="1" applyBorder="1" applyAlignment="1" applyProtection="1">
      <alignment vertical="top" shrinkToFit="1"/>
      <protection locked="0"/>
    </xf>
    <xf numFmtId="0" fontId="0" fillId="4" borderId="5" xfId="0" applyFill="1" applyBorder="1" applyAlignment="1" applyProtection="1">
      <alignment horizontal="left" vertical="top" shrinkToFit="1"/>
      <protection locked="0"/>
    </xf>
    <xf numFmtId="183" fontId="47" fillId="4" borderId="5" xfId="0" applyNumberFormat="1" applyFont="1" applyFill="1" applyBorder="1" applyAlignment="1" applyProtection="1">
      <alignment vertical="top" shrinkToFit="1"/>
      <protection locked="0"/>
    </xf>
    <xf numFmtId="0" fontId="80" fillId="3" borderId="0" xfId="0" applyFont="1" applyFill="1" applyAlignment="1" applyProtection="1">
      <alignment horizontal="left" vertical="center"/>
      <protection locked="0"/>
    </xf>
    <xf numFmtId="31" fontId="8" fillId="0" borderId="0" xfId="0" applyNumberFormat="1" applyFont="1" applyAlignment="1" applyProtection="1">
      <alignment horizontal="center"/>
      <protection hidden="1"/>
    </xf>
    <xf numFmtId="177" fontId="1" fillId="0" borderId="20" xfId="1" applyNumberFormat="1" applyFont="1" applyFill="1" applyBorder="1" applyAlignment="1" applyProtection="1">
      <alignment vertical="center" shrinkToFit="1"/>
      <protection hidden="1"/>
    </xf>
    <xf numFmtId="177" fontId="1" fillId="0" borderId="21" xfId="1" applyNumberFormat="1" applyFont="1" applyFill="1" applyBorder="1" applyAlignment="1" applyProtection="1">
      <alignment vertical="center" shrinkToFit="1"/>
      <protection hidden="1"/>
    </xf>
    <xf numFmtId="177" fontId="1" fillId="0" borderId="26" xfId="0" applyNumberFormat="1" applyFont="1" applyBorder="1" applyAlignment="1" applyProtection="1">
      <alignment vertical="center" shrinkToFit="1"/>
      <protection hidden="1"/>
    </xf>
    <xf numFmtId="177" fontId="1" fillId="0" borderId="25" xfId="0" applyNumberFormat="1" applyFont="1" applyBorder="1" applyAlignment="1" applyProtection="1">
      <alignment vertical="center" shrinkToFit="1"/>
      <protection hidden="1"/>
    </xf>
    <xf numFmtId="177" fontId="77" fillId="0" borderId="0" xfId="0" applyNumberFormat="1" applyFont="1" applyAlignment="1" applyProtection="1">
      <alignment horizontal="center" shrinkToFit="1"/>
      <protection hidden="1"/>
    </xf>
    <xf numFmtId="177" fontId="78" fillId="0" borderId="0" xfId="0" applyNumberFormat="1" applyFont="1" applyAlignment="1" applyProtection="1">
      <alignment horizontal="center" shrinkToFit="1"/>
      <protection hidden="1"/>
    </xf>
    <xf numFmtId="177" fontId="76" fillId="0" borderId="0" xfId="0" applyNumberFormat="1" applyFont="1" applyAlignment="1" applyProtection="1">
      <alignment horizontal="center" shrinkToFit="1"/>
      <protection hidden="1"/>
    </xf>
    <xf numFmtId="0" fontId="6" fillId="0" borderId="0" xfId="0" applyFont="1" applyAlignment="1" applyProtection="1">
      <alignment vertical="top"/>
      <protection hidden="1"/>
    </xf>
    <xf numFmtId="178" fontId="0" fillId="0" borderId="0" xfId="0" applyNumberFormat="1" applyAlignment="1" applyProtection="1">
      <alignment vertical="top"/>
      <protection hidden="1"/>
    </xf>
    <xf numFmtId="178" fontId="0" fillId="0" borderId="43" xfId="0" applyNumberFormat="1" applyBorder="1" applyAlignment="1" applyProtection="1">
      <alignment vertical="top"/>
      <protection hidden="1"/>
    </xf>
    <xf numFmtId="0" fontId="4" fillId="0" borderId="0" xfId="0" applyFont="1" applyAlignment="1" applyProtection="1">
      <alignment horizontal="centerContinuous" vertical="top"/>
      <protection hidden="1"/>
    </xf>
    <xf numFmtId="0" fontId="0" fillId="0" borderId="0" xfId="0" applyAlignment="1" applyProtection="1">
      <alignment horizontal="centerContinuous" vertical="top"/>
      <protection hidden="1"/>
    </xf>
    <xf numFmtId="0" fontId="8" fillId="0" borderId="0" xfId="0" applyFont="1" applyAlignment="1" applyProtection="1">
      <alignment horizontal="centerContinuous" vertical="top"/>
      <protection hidden="1"/>
    </xf>
    <xf numFmtId="0" fontId="6" fillId="0" borderId="0" xfId="0" applyFont="1" applyAlignment="1" applyProtection="1">
      <alignment horizontal="centerContinuous" vertical="top"/>
      <protection hidden="1"/>
    </xf>
    <xf numFmtId="191" fontId="5" fillId="0" borderId="0" xfId="0" applyNumberFormat="1" applyFont="1" applyAlignment="1" applyProtection="1">
      <alignment horizontal="center" vertical="top"/>
      <protection hidden="1"/>
    </xf>
    <xf numFmtId="0" fontId="0" fillId="3" borderId="5" xfId="0" applyFill="1" applyBorder="1" applyAlignment="1" applyProtection="1">
      <alignment horizontal="left" vertical="top" shrinkToFit="1"/>
      <protection locked="0"/>
    </xf>
    <xf numFmtId="178" fontId="0" fillId="0" borderId="44" xfId="0" applyNumberFormat="1" applyBorder="1" applyAlignment="1" applyProtection="1">
      <alignment vertical="top"/>
      <protection hidden="1"/>
    </xf>
    <xf numFmtId="0" fontId="81" fillId="0" borderId="0" xfId="0" applyFont="1" applyAlignment="1" applyProtection="1">
      <alignment horizontal="center"/>
      <protection hidden="1"/>
    </xf>
    <xf numFmtId="0" fontId="81" fillId="0" borderId="0" xfId="0" applyFont="1" applyAlignment="1" applyProtection="1">
      <alignment horizontal="center" vertical="top"/>
      <protection hidden="1"/>
    </xf>
    <xf numFmtId="0" fontId="18" fillId="0" borderId="0" xfId="0" applyFont="1" applyAlignment="1" applyProtection="1">
      <alignment vertical="top"/>
      <protection hidden="1"/>
    </xf>
    <xf numFmtId="0" fontId="0" fillId="0" borderId="45" xfId="0" applyBorder="1" applyAlignment="1" applyProtection="1">
      <alignment horizontal="centerContinuous" vertical="center"/>
      <protection hidden="1"/>
    </xf>
    <xf numFmtId="0" fontId="0" fillId="0" borderId="17" xfId="0" applyBorder="1" applyAlignment="1" applyProtection="1">
      <alignment horizontal="center" vertical="center"/>
      <protection hidden="1"/>
    </xf>
    <xf numFmtId="177" fontId="0" fillId="0" borderId="17" xfId="0" applyNumberFormat="1" applyBorder="1" applyAlignment="1" applyProtection="1">
      <alignment vertical="center"/>
      <protection hidden="1"/>
    </xf>
    <xf numFmtId="0" fontId="0" fillId="0" borderId="2" xfId="0" applyBorder="1" applyAlignment="1" applyProtection="1">
      <alignment vertical="top"/>
      <protection hidden="1"/>
    </xf>
    <xf numFmtId="0" fontId="0" fillId="0" borderId="2" xfId="0" applyBorder="1" applyAlignment="1" applyProtection="1">
      <alignment horizontal="right" vertical="top"/>
      <protection hidden="1"/>
    </xf>
    <xf numFmtId="0" fontId="0" fillId="0" borderId="46" xfId="0" applyBorder="1" applyAlignment="1" applyProtection="1">
      <alignment horizontal="centerContinuous" vertical="center"/>
      <protection hidden="1"/>
    </xf>
    <xf numFmtId="0" fontId="0" fillId="0" borderId="32" xfId="0" applyBorder="1" applyAlignment="1" applyProtection="1">
      <alignment horizontal="centerContinuous" vertical="center"/>
      <protection hidden="1"/>
    </xf>
    <xf numFmtId="0" fontId="0" fillId="0" borderId="47" xfId="0" applyBorder="1" applyAlignment="1" applyProtection="1">
      <alignment horizontal="centerContinuous" vertical="center"/>
      <protection hidden="1"/>
    </xf>
    <xf numFmtId="0" fontId="0" fillId="0" borderId="48" xfId="0" applyBorder="1" applyAlignment="1" applyProtection="1">
      <alignment horizontal="centerContinuous" vertical="center"/>
      <protection hidden="1"/>
    </xf>
    <xf numFmtId="0" fontId="0" fillId="0" borderId="49" xfId="0" applyBorder="1" applyAlignment="1" applyProtection="1">
      <alignment horizontal="centerContinuous" vertical="center"/>
      <protection hidden="1"/>
    </xf>
    <xf numFmtId="0" fontId="0" fillId="0" borderId="50" xfId="0" applyBorder="1" applyAlignment="1" applyProtection="1">
      <alignment horizontal="center" vertical="center"/>
      <protection hidden="1"/>
    </xf>
    <xf numFmtId="177" fontId="0" fillId="0" borderId="50" xfId="0" applyNumberFormat="1" applyBorder="1" applyAlignment="1" applyProtection="1">
      <alignment vertical="center"/>
      <protection hidden="1"/>
    </xf>
    <xf numFmtId="0" fontId="0" fillId="0" borderId="14" xfId="0" applyBorder="1" applyAlignment="1" applyProtection="1">
      <alignment horizontal="centerContinuous" vertical="center"/>
      <protection hidden="1"/>
    </xf>
    <xf numFmtId="177" fontId="0" fillId="0" borderId="51" xfId="0" applyNumberFormat="1" applyBorder="1" applyAlignment="1" applyProtection="1">
      <alignment vertical="center"/>
      <protection hidden="1"/>
    </xf>
    <xf numFmtId="0" fontId="0" fillId="0" borderId="51" xfId="0" applyBorder="1" applyAlignment="1" applyProtection="1">
      <alignment horizontal="center" vertical="center"/>
      <protection hidden="1"/>
    </xf>
    <xf numFmtId="177" fontId="0" fillId="0" borderId="52" xfId="0" applyNumberFormat="1" applyBorder="1" applyAlignment="1" applyProtection="1">
      <alignment vertical="center"/>
      <protection hidden="1"/>
    </xf>
    <xf numFmtId="0" fontId="0" fillId="0" borderId="53" xfId="0" applyBorder="1" applyAlignment="1" applyProtection="1">
      <alignment horizontal="centerContinuous" vertical="center"/>
      <protection hidden="1"/>
    </xf>
    <xf numFmtId="177" fontId="0" fillId="0" borderId="26" xfId="0" applyNumberFormat="1" applyBorder="1" applyAlignment="1" applyProtection="1">
      <alignment vertical="center"/>
      <protection hidden="1"/>
    </xf>
    <xf numFmtId="0" fontId="0" fillId="0" borderId="26" xfId="0" applyBorder="1" applyAlignment="1" applyProtection="1">
      <alignment horizontal="center" vertical="center"/>
      <protection hidden="1"/>
    </xf>
    <xf numFmtId="177" fontId="0" fillId="0" borderId="25" xfId="0" applyNumberFormat="1" applyBorder="1" applyAlignment="1" applyProtection="1">
      <alignment vertical="center"/>
      <protection hidden="1"/>
    </xf>
    <xf numFmtId="0" fontId="0" fillId="0" borderId="0" xfId="0" applyAlignment="1" applyProtection="1">
      <alignment vertical="top"/>
      <protection locked="0"/>
    </xf>
    <xf numFmtId="49" fontId="0" fillId="0" borderId="0" xfId="0" applyNumberFormat="1" applyAlignment="1" applyProtection="1">
      <alignment horizontal="center" vertical="top"/>
      <protection locked="0"/>
    </xf>
    <xf numFmtId="176" fontId="0" fillId="0" borderId="0" xfId="0" applyNumberFormat="1" applyAlignment="1" applyProtection="1">
      <alignment horizontal="center" vertical="top"/>
      <protection locked="0"/>
    </xf>
    <xf numFmtId="0" fontId="0" fillId="0" borderId="0" xfId="0" applyAlignment="1" applyProtection="1">
      <alignment horizontal="left" vertical="top"/>
      <protection locked="0"/>
    </xf>
    <xf numFmtId="177" fontId="0" fillId="0" borderId="0" xfId="0" applyNumberFormat="1" applyAlignment="1" applyProtection="1">
      <alignment vertical="top"/>
      <protection locked="0"/>
    </xf>
    <xf numFmtId="0" fontId="0" fillId="0" borderId="54" xfId="0" applyBorder="1" applyAlignment="1" applyProtection="1">
      <alignment horizontal="centerContinuous" vertical="center"/>
      <protection hidden="1"/>
    </xf>
    <xf numFmtId="0" fontId="0" fillId="0" borderId="7" xfId="0" applyBorder="1" applyAlignment="1" applyProtection="1">
      <alignment horizontal="centerContinuous" vertical="center"/>
      <protection hidden="1"/>
    </xf>
    <xf numFmtId="194" fontId="18" fillId="0" borderId="0" xfId="0" applyNumberFormat="1" applyFont="1" applyAlignment="1" applyProtection="1">
      <alignment horizontal="center" vertical="center"/>
      <protection hidden="1"/>
    </xf>
    <xf numFmtId="0" fontId="1" fillId="0" borderId="0" xfId="0" applyFont="1" applyAlignment="1" applyProtection="1">
      <alignment horizontal="right" vertical="center"/>
      <protection hidden="1"/>
    </xf>
    <xf numFmtId="180" fontId="6" fillId="0" borderId="0" xfId="0" applyNumberFormat="1" applyFont="1" applyAlignment="1" applyProtection="1">
      <alignment horizontal="right" vertical="center" shrinkToFit="1"/>
      <protection hidden="1"/>
    </xf>
    <xf numFmtId="0" fontId="0" fillId="0" borderId="0" xfId="0" applyAlignment="1">
      <alignment horizontal="centerContinuous"/>
    </xf>
    <xf numFmtId="0" fontId="0" fillId="0" borderId="0" xfId="0" applyAlignment="1" applyProtection="1">
      <alignment horizontal="left" vertical="center" shrinkToFit="1"/>
      <protection hidden="1"/>
    </xf>
    <xf numFmtId="0" fontId="6" fillId="0" borderId="0" xfId="0" applyFont="1" applyAlignment="1" applyProtection="1">
      <alignment horizontal="left" vertical="center" shrinkToFit="1"/>
      <protection hidden="1"/>
    </xf>
    <xf numFmtId="178" fontId="0" fillId="0" borderId="0" xfId="0" applyNumberFormat="1" applyAlignment="1" applyProtection="1">
      <alignment horizontal="right" shrinkToFit="1"/>
      <protection hidden="1"/>
    </xf>
    <xf numFmtId="0" fontId="15" fillId="2" borderId="0" xfId="0" applyFont="1" applyFill="1" applyAlignment="1" applyProtection="1">
      <alignment vertical="center"/>
      <protection hidden="1"/>
    </xf>
    <xf numFmtId="0" fontId="15" fillId="0" borderId="47" xfId="0" applyFont="1" applyBorder="1" applyAlignment="1" applyProtection="1">
      <alignment horizontal="centerContinuous" vertical="center"/>
      <protection hidden="1"/>
    </xf>
    <xf numFmtId="0" fontId="0" fillId="0" borderId="57" xfId="0" applyBorder="1" applyAlignment="1" applyProtection="1">
      <alignment horizontal="center" vertical="center"/>
      <protection hidden="1"/>
    </xf>
    <xf numFmtId="0" fontId="0" fillId="0" borderId="55" xfId="0" applyBorder="1" applyAlignment="1" applyProtection="1">
      <alignment horizontal="centerContinuous" vertical="center"/>
      <protection hidden="1"/>
    </xf>
    <xf numFmtId="0" fontId="1" fillId="0" borderId="47" xfId="0" applyFont="1" applyBorder="1" applyAlignment="1" applyProtection="1">
      <alignment horizontal="centerContinuous" vertical="center"/>
      <protection hidden="1"/>
    </xf>
    <xf numFmtId="0" fontId="1" fillId="0" borderId="48" xfId="0" applyFont="1" applyBorder="1" applyAlignment="1" applyProtection="1">
      <alignment horizontal="centerContinuous" vertical="center"/>
      <protection hidden="1"/>
    </xf>
    <xf numFmtId="0" fontId="0" fillId="0" borderId="59" xfId="0" applyBorder="1" applyAlignment="1" applyProtection="1">
      <alignment horizontal="center" vertical="center"/>
      <protection hidden="1"/>
    </xf>
    <xf numFmtId="195" fontId="1" fillId="0" borderId="26" xfId="0" applyNumberFormat="1" applyFont="1" applyBorder="1" applyAlignment="1" applyProtection="1">
      <alignment vertical="center"/>
      <protection hidden="1"/>
    </xf>
    <xf numFmtId="195" fontId="1" fillId="0" borderId="25" xfId="0" applyNumberFormat="1" applyFont="1" applyBorder="1" applyAlignment="1" applyProtection="1">
      <alignment vertical="center"/>
      <protection hidden="1"/>
    </xf>
    <xf numFmtId="0" fontId="0" fillId="0" borderId="61" xfId="0" applyBorder="1" applyAlignment="1" applyProtection="1">
      <alignment horizontal="left" vertical="center"/>
      <protection hidden="1"/>
    </xf>
    <xf numFmtId="0" fontId="0" fillId="0" borderId="26" xfId="0" applyBorder="1" applyAlignment="1" applyProtection="1">
      <alignment horizontal="left" vertical="center"/>
      <protection hidden="1"/>
    </xf>
    <xf numFmtId="0" fontId="0" fillId="0" borderId="9" xfId="0" applyBorder="1" applyAlignment="1" applyProtection="1">
      <alignment horizontal="right" vertical="center"/>
      <protection hidden="1"/>
    </xf>
    <xf numFmtId="177" fontId="1" fillId="0" borderId="3" xfId="0" applyNumberFormat="1" applyFont="1" applyBorder="1" applyAlignment="1" applyProtection="1">
      <alignment vertical="center"/>
      <protection hidden="1"/>
    </xf>
    <xf numFmtId="195" fontId="1" fillId="7" borderId="50" xfId="1" applyNumberFormat="1" applyFont="1" applyFill="1" applyBorder="1" applyAlignment="1" applyProtection="1">
      <alignment vertical="center"/>
      <protection locked="0"/>
    </xf>
    <xf numFmtId="195" fontId="1" fillId="7" borderId="52" xfId="1" applyNumberFormat="1" applyFont="1" applyFill="1" applyBorder="1" applyAlignment="1" applyProtection="1">
      <alignment vertical="center"/>
      <protection locked="0"/>
    </xf>
    <xf numFmtId="195" fontId="1" fillId="7" borderId="17" xfId="1" applyNumberFormat="1" applyFont="1" applyFill="1" applyBorder="1" applyAlignment="1" applyProtection="1">
      <alignment vertical="center"/>
      <protection locked="0"/>
    </xf>
    <xf numFmtId="195" fontId="1" fillId="7" borderId="51" xfId="1" applyNumberFormat="1" applyFont="1" applyFill="1" applyBorder="1" applyAlignment="1" applyProtection="1">
      <alignment vertical="center"/>
      <protection locked="0"/>
    </xf>
    <xf numFmtId="0" fontId="0" fillId="7" borderId="59" xfId="0" applyFill="1" applyBorder="1" applyAlignment="1" applyProtection="1">
      <alignment horizontal="left" vertical="center"/>
      <protection locked="0"/>
    </xf>
    <xf numFmtId="195" fontId="1" fillId="0" borderId="17" xfId="1" applyNumberFormat="1" applyFont="1" applyFill="1" applyBorder="1" applyAlignment="1" applyProtection="1">
      <alignment vertical="center"/>
      <protection locked="0"/>
    </xf>
    <xf numFmtId="0" fontId="0" fillId="7" borderId="17" xfId="0" applyFill="1" applyBorder="1" applyAlignment="1" applyProtection="1">
      <alignment horizontal="left" vertical="center"/>
      <protection locked="0"/>
    </xf>
    <xf numFmtId="195" fontId="1" fillId="0" borderId="50" xfId="1" applyNumberFormat="1" applyFont="1" applyFill="1" applyBorder="1" applyAlignment="1" applyProtection="1">
      <alignment vertical="center"/>
      <protection locked="0"/>
    </xf>
    <xf numFmtId="0" fontId="0" fillId="7" borderId="59" xfId="0" applyFill="1" applyBorder="1" applyAlignment="1" applyProtection="1">
      <alignment horizontal="left" vertical="center" indent="1"/>
      <protection locked="0"/>
    </xf>
    <xf numFmtId="0" fontId="0" fillId="7" borderId="17" xfId="0" applyFill="1" applyBorder="1" applyAlignment="1" applyProtection="1">
      <alignment horizontal="left" vertical="center" indent="1"/>
      <protection locked="0"/>
    </xf>
    <xf numFmtId="0" fontId="0" fillId="7" borderId="60" xfId="0" applyFill="1" applyBorder="1" applyAlignment="1" applyProtection="1">
      <alignment horizontal="left" vertical="center" indent="1"/>
      <protection locked="0"/>
    </xf>
    <xf numFmtId="0" fontId="0" fillId="7" borderId="51" xfId="0" applyFill="1" applyBorder="1" applyAlignment="1" applyProtection="1">
      <alignment horizontal="left" vertical="center" indent="1"/>
      <protection locked="0"/>
    </xf>
    <xf numFmtId="195" fontId="1" fillId="7" borderId="62" xfId="0" applyNumberFormat="1" applyFont="1" applyFill="1" applyBorder="1" applyAlignment="1" applyProtection="1">
      <alignment vertical="center"/>
      <protection locked="0"/>
    </xf>
    <xf numFmtId="0" fontId="0" fillId="7" borderId="3" xfId="0" applyFill="1" applyBorder="1" applyAlignment="1" applyProtection="1">
      <alignment horizontal="center" vertical="center"/>
      <protection locked="0"/>
    </xf>
    <xf numFmtId="0" fontId="6" fillId="0" borderId="0" xfId="0" applyFont="1" applyAlignment="1" applyProtection="1">
      <alignment horizontal="centerContinuous"/>
      <protection hidden="1"/>
    </xf>
    <xf numFmtId="0" fontId="79" fillId="2" borderId="27" xfId="0" applyFont="1" applyFill="1" applyBorder="1" applyAlignment="1" applyProtection="1">
      <alignment vertical="center"/>
      <protection hidden="1"/>
    </xf>
    <xf numFmtId="0" fontId="79" fillId="8" borderId="0" xfId="0" applyFont="1" applyFill="1" applyAlignment="1" applyProtection="1">
      <alignment vertical="center"/>
      <protection hidden="1"/>
    </xf>
    <xf numFmtId="0" fontId="79" fillId="8" borderId="27" xfId="0" applyFont="1" applyFill="1" applyBorder="1" applyAlignment="1" applyProtection="1">
      <alignment vertical="center"/>
      <protection hidden="1"/>
    </xf>
    <xf numFmtId="183" fontId="66" fillId="4" borderId="5" xfId="0" applyNumberFormat="1" applyFont="1" applyFill="1" applyBorder="1" applyAlignment="1" applyProtection="1">
      <alignment vertical="top" shrinkToFit="1"/>
      <protection locked="0"/>
    </xf>
    <xf numFmtId="0" fontId="7" fillId="12" borderId="39" xfId="3" applyFill="1" applyBorder="1" applyAlignment="1" applyProtection="1">
      <alignment horizontal="center" vertical="center"/>
      <protection hidden="1"/>
    </xf>
    <xf numFmtId="49" fontId="0" fillId="7" borderId="19" xfId="0" applyNumberFormat="1" applyFill="1" applyBorder="1" applyAlignment="1" applyProtection="1">
      <alignment shrinkToFit="1"/>
      <protection locked="0"/>
    </xf>
    <xf numFmtId="49" fontId="0" fillId="7" borderId="20" xfId="0" applyNumberFormat="1" applyFill="1" applyBorder="1" applyAlignment="1" applyProtection="1">
      <alignment shrinkToFit="1"/>
      <protection locked="0"/>
    </xf>
    <xf numFmtId="14" fontId="1" fillId="7" borderId="20" xfId="0" applyNumberFormat="1" applyFont="1" applyFill="1" applyBorder="1" applyAlignment="1" applyProtection="1">
      <alignment shrinkToFit="1"/>
      <protection locked="0"/>
    </xf>
    <xf numFmtId="0" fontId="0" fillId="7" borderId="20" xfId="0" applyFill="1" applyBorder="1" applyAlignment="1" applyProtection="1">
      <alignment horizontal="center" shrinkToFit="1"/>
      <protection locked="0"/>
    </xf>
    <xf numFmtId="0" fontId="1" fillId="7" borderId="20" xfId="0" applyFont="1" applyFill="1" applyBorder="1" applyAlignment="1" applyProtection="1">
      <alignment shrinkToFit="1"/>
      <protection locked="0"/>
    </xf>
    <xf numFmtId="195" fontId="1" fillId="7" borderId="20" xfId="1" applyNumberFormat="1" applyFont="1" applyFill="1" applyBorder="1" applyAlignment="1" applyProtection="1">
      <alignment shrinkToFit="1"/>
      <protection locked="0"/>
    </xf>
    <xf numFmtId="0" fontId="0" fillId="7" borderId="20" xfId="0" applyFill="1" applyBorder="1" applyAlignment="1" applyProtection="1">
      <alignment shrinkToFit="1"/>
      <protection locked="0"/>
    </xf>
    <xf numFmtId="0" fontId="1" fillId="7" borderId="21" xfId="0" applyFont="1" applyFill="1" applyBorder="1" applyAlignment="1" applyProtection="1">
      <alignment shrinkToFit="1"/>
      <protection locked="0"/>
    </xf>
    <xf numFmtId="49" fontId="0" fillId="7" borderId="59" xfId="0" applyNumberFormat="1" applyFill="1" applyBorder="1" applyAlignment="1" applyProtection="1">
      <alignment shrinkToFit="1"/>
      <protection locked="0"/>
    </xf>
    <xf numFmtId="49" fontId="0" fillId="7" borderId="17" xfId="0" applyNumberFormat="1" applyFill="1" applyBorder="1" applyAlignment="1" applyProtection="1">
      <alignment shrinkToFit="1"/>
      <protection locked="0"/>
    </xf>
    <xf numFmtId="14" fontId="1" fillId="7" borderId="17" xfId="0" applyNumberFormat="1" applyFont="1" applyFill="1" applyBorder="1" applyAlignment="1" applyProtection="1">
      <alignment shrinkToFit="1"/>
      <protection locked="0"/>
    </xf>
    <xf numFmtId="0" fontId="0" fillId="7" borderId="17" xfId="0" applyFill="1" applyBorder="1" applyAlignment="1" applyProtection="1">
      <alignment horizontal="center" shrinkToFit="1"/>
      <protection locked="0"/>
    </xf>
    <xf numFmtId="0" fontId="1" fillId="7" borderId="17" xfId="0" applyFont="1" applyFill="1" applyBorder="1" applyAlignment="1" applyProtection="1">
      <alignment shrinkToFit="1"/>
      <protection locked="0"/>
    </xf>
    <xf numFmtId="195" fontId="1" fillId="7" borderId="17" xfId="1" applyNumberFormat="1" applyFont="1" applyFill="1" applyBorder="1" applyAlignment="1" applyProtection="1">
      <alignment shrinkToFit="1"/>
      <protection locked="0"/>
    </xf>
    <xf numFmtId="0" fontId="1" fillId="7" borderId="50" xfId="0" applyFont="1" applyFill="1" applyBorder="1" applyAlignment="1" applyProtection="1">
      <alignment shrinkToFit="1"/>
      <protection locked="0"/>
    </xf>
    <xf numFmtId="49" fontId="1" fillId="7" borderId="59" xfId="0" applyNumberFormat="1" applyFont="1" applyFill="1" applyBorder="1" applyAlignment="1" applyProtection="1">
      <alignment shrinkToFit="1"/>
      <protection locked="0"/>
    </xf>
    <xf numFmtId="49" fontId="1" fillId="7" borderId="17" xfId="0" applyNumberFormat="1" applyFont="1" applyFill="1" applyBorder="1" applyAlignment="1" applyProtection="1">
      <alignment shrinkToFit="1"/>
      <protection locked="0"/>
    </xf>
    <xf numFmtId="0" fontId="1" fillId="7" borderId="17" xfId="0" applyFont="1" applyFill="1" applyBorder="1" applyAlignment="1" applyProtection="1">
      <alignment horizontal="center" shrinkToFit="1"/>
      <protection locked="0"/>
    </xf>
    <xf numFmtId="49" fontId="1" fillId="7" borderId="60" xfId="0" applyNumberFormat="1" applyFont="1" applyFill="1" applyBorder="1" applyAlignment="1" applyProtection="1">
      <alignment shrinkToFit="1"/>
      <protection locked="0"/>
    </xf>
    <xf numFmtId="49" fontId="1" fillId="7" borderId="51" xfId="0" applyNumberFormat="1" applyFont="1" applyFill="1" applyBorder="1" applyAlignment="1" applyProtection="1">
      <alignment shrinkToFit="1"/>
      <protection locked="0"/>
    </xf>
    <xf numFmtId="14" fontId="1" fillId="7" borderId="51" xfId="0" applyNumberFormat="1" applyFont="1" applyFill="1" applyBorder="1" applyAlignment="1" applyProtection="1">
      <alignment shrinkToFit="1"/>
      <protection locked="0"/>
    </xf>
    <xf numFmtId="0" fontId="1" fillId="7" borderId="51" xfId="0" applyFont="1" applyFill="1" applyBorder="1" applyAlignment="1" applyProtection="1">
      <alignment horizontal="center" shrinkToFit="1"/>
      <protection locked="0"/>
    </xf>
    <xf numFmtId="0" fontId="1" fillId="7" borderId="51" xfId="0" applyFont="1" applyFill="1" applyBorder="1" applyAlignment="1" applyProtection="1">
      <alignment shrinkToFit="1"/>
      <protection locked="0"/>
    </xf>
    <xf numFmtId="195" fontId="1" fillId="7" borderId="51" xfId="1" applyNumberFormat="1" applyFont="1" applyFill="1" applyBorder="1" applyAlignment="1" applyProtection="1">
      <alignment shrinkToFit="1"/>
      <protection locked="0"/>
    </xf>
    <xf numFmtId="0" fontId="1" fillId="7" borderId="52" xfId="0" applyFont="1" applyFill="1" applyBorder="1" applyAlignment="1" applyProtection="1">
      <alignment shrinkToFit="1"/>
      <protection locked="0"/>
    </xf>
    <xf numFmtId="49" fontId="1" fillId="7" borderId="61" xfId="0" applyNumberFormat="1" applyFont="1" applyFill="1" applyBorder="1" applyAlignment="1" applyProtection="1">
      <alignment shrinkToFit="1"/>
      <protection locked="0"/>
    </xf>
    <xf numFmtId="49" fontId="1" fillId="7" borderId="26" xfId="0" applyNumberFormat="1" applyFont="1" applyFill="1" applyBorder="1" applyAlignment="1" applyProtection="1">
      <alignment shrinkToFit="1"/>
      <protection locked="0"/>
    </xf>
    <xf numFmtId="49" fontId="0" fillId="7" borderId="26" xfId="0" applyNumberFormat="1" applyFill="1" applyBorder="1" applyAlignment="1" applyProtection="1">
      <alignment horizontal="center" shrinkToFit="1"/>
      <protection locked="0"/>
    </xf>
    <xf numFmtId="14" fontId="1" fillId="7" borderId="26" xfId="0" applyNumberFormat="1" applyFont="1" applyFill="1" applyBorder="1" applyAlignment="1" applyProtection="1">
      <alignment shrinkToFit="1"/>
      <protection locked="0"/>
    </xf>
    <xf numFmtId="0" fontId="1" fillId="7" borderId="26" xfId="0" applyFont="1" applyFill="1" applyBorder="1" applyAlignment="1" applyProtection="1">
      <alignment horizontal="center" shrinkToFit="1"/>
      <protection locked="0"/>
    </xf>
    <xf numFmtId="0" fontId="1" fillId="7" borderId="26" xfId="0" applyFont="1" applyFill="1" applyBorder="1" applyAlignment="1" applyProtection="1">
      <alignment shrinkToFit="1"/>
      <protection locked="0"/>
    </xf>
    <xf numFmtId="195" fontId="1" fillId="7" borderId="26" xfId="1" applyNumberFormat="1" applyFont="1" applyFill="1" applyBorder="1" applyAlignment="1" applyProtection="1">
      <alignment shrinkToFit="1"/>
      <protection locked="0"/>
    </xf>
    <xf numFmtId="0" fontId="1" fillId="7" borderId="25" xfId="0" applyFont="1" applyFill="1" applyBorder="1" applyAlignment="1" applyProtection="1">
      <alignment shrinkToFit="1"/>
      <protection locked="0"/>
    </xf>
    <xf numFmtId="0" fontId="1" fillId="0" borderId="0" xfId="0" applyFont="1" applyProtection="1">
      <protection locked="0"/>
    </xf>
    <xf numFmtId="0" fontId="8" fillId="3" borderId="0" xfId="0" applyFont="1" applyFill="1" applyAlignment="1" applyProtection="1">
      <alignment horizontal="center" vertical="top"/>
      <protection locked="0"/>
    </xf>
    <xf numFmtId="0" fontId="8" fillId="0" borderId="0" xfId="0" applyFont="1" applyAlignment="1" applyProtection="1">
      <alignment horizontal="center" vertical="top"/>
      <protection hidden="1"/>
    </xf>
    <xf numFmtId="188" fontId="51" fillId="3" borderId="2" xfId="0" applyNumberFormat="1" applyFont="1" applyFill="1" applyBorder="1" applyAlignment="1" applyProtection="1">
      <alignment horizontal="center" vertical="center"/>
      <protection locked="0"/>
    </xf>
    <xf numFmtId="0" fontId="8" fillId="7" borderId="2" xfId="0" applyFont="1" applyFill="1" applyBorder="1" applyAlignment="1" applyProtection="1">
      <alignment horizontal="left" vertical="center" shrinkToFit="1"/>
      <protection locked="0" hidden="1"/>
    </xf>
    <xf numFmtId="0" fontId="0" fillId="0" borderId="2" xfId="0" applyBorder="1" applyAlignment="1">
      <alignment horizontal="left" vertical="center" shrinkToFit="1"/>
    </xf>
    <xf numFmtId="0" fontId="61" fillId="0" borderId="0" xfId="0" applyFont="1" applyAlignment="1" applyProtection="1">
      <alignment horizontal="left" vertical="top" shrinkToFit="1"/>
      <protection hidden="1"/>
    </xf>
    <xf numFmtId="0" fontId="61" fillId="0" borderId="0" xfId="0" applyFont="1" applyAlignment="1">
      <alignment horizontal="left" vertical="top" shrinkToFit="1"/>
    </xf>
    <xf numFmtId="0" fontId="25" fillId="0" borderId="0" xfId="0" applyFont="1" applyAlignment="1" applyProtection="1">
      <alignment horizontal="left" vertical="top" wrapText="1" shrinkToFit="1"/>
      <protection hidden="1"/>
    </xf>
    <xf numFmtId="0" fontId="3" fillId="0" borderId="16" xfId="0" applyFont="1" applyBorder="1" applyAlignment="1" applyProtection="1">
      <alignment horizontal="center" shrinkToFit="1"/>
      <protection hidden="1"/>
    </xf>
    <xf numFmtId="0" fontId="0" fillId="0" borderId="16" xfId="0" applyBorder="1" applyAlignment="1" applyProtection="1">
      <alignment horizontal="center" shrinkToFit="1"/>
      <protection hidden="1"/>
    </xf>
    <xf numFmtId="0" fontId="0" fillId="3" borderId="0" xfId="0" applyFill="1" applyAlignment="1" applyProtection="1">
      <alignment horizontal="center"/>
      <protection locked="0"/>
    </xf>
    <xf numFmtId="31" fontId="12" fillId="0" borderId="2" xfId="0" applyNumberFormat="1" applyFont="1" applyBorder="1" applyAlignment="1" applyProtection="1">
      <alignment horizontal="center" vertical="center" shrinkToFit="1"/>
      <protection hidden="1"/>
    </xf>
    <xf numFmtId="0" fontId="6" fillId="0" borderId="0" xfId="0" applyFont="1" applyAlignment="1" applyProtection="1">
      <alignment horizontal="left" vertical="center"/>
      <protection hidden="1"/>
    </xf>
    <xf numFmtId="0" fontId="34" fillId="0" borderId="2" xfId="0" applyFont="1" applyBorder="1" applyAlignment="1" applyProtection="1">
      <alignment horizontal="center" vertical="center"/>
      <protection hidden="1"/>
    </xf>
    <xf numFmtId="0" fontId="0" fillId="0" borderId="48" xfId="0" applyBorder="1" applyAlignment="1" applyProtection="1">
      <alignment horizontal="center" vertical="center"/>
      <protection hidden="1"/>
    </xf>
    <xf numFmtId="0" fontId="0" fillId="0" borderId="58" xfId="0" applyBorder="1" applyAlignment="1" applyProtection="1">
      <alignment horizontal="center" vertical="center"/>
      <protection hidden="1"/>
    </xf>
    <xf numFmtId="0" fontId="0" fillId="7" borderId="0" xfId="0" applyFill="1" applyAlignment="1" applyProtection="1">
      <alignment horizontal="center"/>
      <protection locked="0"/>
    </xf>
    <xf numFmtId="0" fontId="0" fillId="0" borderId="55" xfId="0" applyBorder="1" applyAlignment="1" applyProtection="1">
      <alignment horizontal="center" vertical="center" wrapText="1"/>
      <protection hidden="1"/>
    </xf>
    <xf numFmtId="0" fontId="0" fillId="0" borderId="5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0" fontId="0" fillId="7" borderId="0" xfId="0" applyFill="1" applyAlignment="1" applyProtection="1">
      <alignment horizontal="left" vertical="center" shrinkToFit="1"/>
      <protection hidden="1"/>
    </xf>
    <xf numFmtId="0" fontId="0" fillId="0" borderId="0" xfId="0" applyAlignment="1">
      <alignment horizontal="left" vertical="center" shrinkToFit="1"/>
    </xf>
    <xf numFmtId="0" fontId="6" fillId="0" borderId="0" xfId="0" applyFont="1" applyAlignment="1" applyProtection="1">
      <alignment horizontal="center" vertical="center"/>
      <protection hidden="1"/>
    </xf>
    <xf numFmtId="0" fontId="0" fillId="7" borderId="0" xfId="0" applyFill="1" applyAlignment="1" applyProtection="1">
      <alignment horizontal="left"/>
      <protection locked="0"/>
    </xf>
    <xf numFmtId="176" fontId="79" fillId="0" borderId="0" xfId="0" applyNumberFormat="1" applyFont="1" applyAlignment="1" applyProtection="1">
      <alignment horizontal="left" vertical="top"/>
      <protection hidden="1"/>
    </xf>
  </cellXfs>
  <cellStyles count="7">
    <cellStyle name="一般" xfId="0" builtinId="0"/>
    <cellStyle name="千分位" xfId="1" builtinId="3"/>
    <cellStyle name="千分位 2" xfId="5" xr:uid="{EE3CC0B7-D35B-4A6C-8EFA-E9CE37F4068D}"/>
    <cellStyle name="千分位[0]" xfId="2" builtinId="6"/>
    <cellStyle name="千分位[0] 2" xfId="6" xr:uid="{58A0EEEF-50F8-4328-8EB0-95C1570484C8}"/>
    <cellStyle name="百分比" xfId="4" builtinId="5"/>
    <cellStyle name="超連結" xfId="3" builtinId="8"/>
  </cellStyles>
  <dxfs count="58">
    <dxf>
      <fill>
        <patternFill>
          <bgColor theme="0"/>
        </patternFill>
      </fill>
    </dxf>
    <dxf>
      <fill>
        <patternFill>
          <bgColor theme="0"/>
        </patternFill>
      </fill>
    </dxf>
    <dxf>
      <font>
        <b/>
        <i val="0"/>
      </font>
      <border>
        <top style="thin">
          <color indexed="64"/>
        </top>
        <bottom/>
      </border>
    </dxf>
    <dxf>
      <font>
        <b/>
        <i val="0"/>
      </font>
      <border>
        <top style="thin">
          <color auto="1"/>
        </top>
        <bottom style="thin">
          <color auto="1"/>
        </bottom>
      </border>
    </dxf>
    <dxf>
      <font>
        <b val="0"/>
        <i val="0"/>
      </font>
      <numFmt numFmtId="196" formatCode="&quot;　&quot;@"/>
      <fill>
        <patternFill patternType="none">
          <bgColor auto="1"/>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ndense val="0"/>
        <extend val="0"/>
      </font>
      <border>
        <left/>
        <right/>
        <top style="thin">
          <color indexed="64"/>
        </top>
        <bottom style="thin">
          <color indexed="64"/>
        </bottom>
      </border>
    </dxf>
    <dxf>
      <border>
        <left style="thin">
          <color indexed="64"/>
        </left>
        <right/>
        <top/>
        <bottom/>
      </border>
    </dxf>
    <dxf>
      <border>
        <left/>
        <right style="thin">
          <color indexed="64"/>
        </right>
        <top/>
        <bottom/>
      </border>
    </dxf>
    <dxf>
      <font>
        <b/>
        <i val="0"/>
        <condense val="0"/>
        <extend val="0"/>
      </font>
      <border>
        <left/>
        <right/>
        <top style="thin">
          <color indexed="64"/>
        </top>
        <bottom style="thin">
          <color indexed="64"/>
        </bottom>
      </border>
    </dxf>
    <dxf>
      <font>
        <b/>
        <i val="0"/>
        <condense val="0"/>
        <extend val="0"/>
      </font>
    </dxf>
    <dxf>
      <font>
        <b/>
        <i val="0"/>
        <color theme="1"/>
      </font>
      <fill>
        <patternFill>
          <bgColor theme="0"/>
        </patternFill>
      </fill>
    </dxf>
    <dxf>
      <font>
        <b/>
        <i val="0"/>
      </font>
      <border>
        <top style="thin">
          <color indexed="64"/>
        </top>
        <bottom/>
      </border>
    </dxf>
    <dxf>
      <font>
        <b/>
        <i val="0"/>
      </font>
      <border>
        <top style="thin">
          <color auto="1"/>
        </top>
        <bottom style="thin">
          <color auto="1"/>
        </bottom>
      </border>
    </dxf>
    <dxf>
      <font>
        <b val="0"/>
        <i val="0"/>
      </font>
      <numFmt numFmtId="196" formatCode="&quot;　&quot;@"/>
      <fill>
        <patternFill patternType="none">
          <bgColor auto="1"/>
        </patternFill>
      </fill>
    </dxf>
    <dxf>
      <font>
        <b/>
        <i val="0"/>
        <color theme="1"/>
      </font>
      <fill>
        <patternFill>
          <bgColor theme="0"/>
        </patternFill>
      </fill>
    </dxf>
    <dxf>
      <font>
        <b/>
        <i val="0"/>
      </font>
      <border>
        <bottom style="thin">
          <color indexed="64"/>
        </bottom>
      </border>
    </dxf>
    <dxf>
      <font>
        <b/>
        <i val="0"/>
        <condense val="0"/>
        <extend val="0"/>
        <u val="none"/>
      </font>
      <border>
        <top style="thin">
          <color indexed="64"/>
        </top>
        <bottom style="thin">
          <color indexed="64"/>
        </bottom>
      </border>
    </dxf>
    <dxf>
      <font>
        <b/>
        <i val="0"/>
        <condense val="0"/>
        <extend val="0"/>
      </font>
      <border>
        <left/>
        <right/>
        <top style="thin">
          <color indexed="64"/>
        </top>
        <bottom style="thin">
          <color indexed="64"/>
        </bottom>
      </border>
    </dxf>
    <dxf>
      <font>
        <b val="0"/>
        <i val="0"/>
      </font>
      <numFmt numFmtId="196" formatCode="&quot;　&quot;@"/>
    </dxf>
    <dxf>
      <border>
        <left style="thin">
          <color auto="1"/>
        </left>
        <vertical/>
        <horizontal/>
      </border>
    </dxf>
    <dxf>
      <border>
        <bottom style="thin">
          <color indexed="64"/>
        </bottom>
      </border>
    </dxf>
    <dxf>
      <font>
        <b/>
        <i val="0"/>
        <condense val="0"/>
        <extend val="0"/>
        <u val="none"/>
      </font>
      <border>
        <top style="thin">
          <color indexed="64"/>
        </top>
        <bottom style="thin">
          <color indexed="64"/>
        </bottom>
      </border>
    </dxf>
    <dxf>
      <font>
        <b/>
        <i val="0"/>
        <condense val="0"/>
        <extend val="0"/>
      </font>
      <border>
        <left/>
        <right/>
        <top style="thin">
          <color indexed="64"/>
        </top>
        <bottom style="thin">
          <color indexed="64"/>
        </bottom>
      </border>
    </dxf>
    <dxf>
      <font>
        <b val="0"/>
        <i val="0"/>
      </font>
      <numFmt numFmtId="196" formatCode="&quot;　&quot;@"/>
    </dxf>
    <dxf>
      <font>
        <b/>
        <i val="0"/>
        <color theme="1"/>
      </font>
      <fill>
        <patternFill>
          <bgColor theme="0"/>
        </patternFill>
      </fill>
    </dxf>
    <dxf>
      <fill>
        <patternFill>
          <bgColor indexed="26"/>
        </patternFill>
      </fill>
    </dxf>
    <dxf>
      <fill>
        <patternFill>
          <bgColor indexed="26"/>
        </patternFill>
      </fill>
    </dxf>
    <dxf>
      <fill>
        <patternFill>
          <bgColor indexed="26"/>
        </patternFill>
      </fill>
    </dxf>
    <dxf>
      <fill>
        <patternFill>
          <bgColor rgb="FFFF7C80"/>
        </patternFill>
      </fill>
    </dxf>
    <dxf>
      <fill>
        <patternFill>
          <bgColor theme="1" tint="0.24994659260841701"/>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indexed="26"/>
        </patternFill>
      </fill>
    </dxf>
    <dxf>
      <fill>
        <patternFill>
          <bgColor theme="1"/>
        </patternFill>
      </fill>
    </dxf>
    <dxf>
      <fill>
        <patternFill>
          <bgColor indexed="26"/>
        </patternFill>
      </fill>
    </dxf>
    <dxf>
      <font>
        <color rgb="FF9C0006"/>
      </font>
      <fill>
        <patternFill>
          <bgColor rgb="FFFFC7CE"/>
        </patternFill>
      </fill>
    </dxf>
    <dxf>
      <fill>
        <patternFill>
          <bgColor indexed="26"/>
        </patternFill>
      </fill>
    </dxf>
    <dxf>
      <fill>
        <patternFill>
          <bgColor rgb="FFFF0000"/>
        </patternFill>
      </fill>
    </dxf>
  </dxfs>
  <tableStyles count="0" defaultTableStyle="TableStyleMedium2" defaultPivotStyle="PivotStyleLight16"/>
  <colors>
    <mruColors>
      <color rgb="FF800000"/>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20-EC42-11CE-9E0D-00AA006002F3}" ax:persistence="persistStreamInit" r:id="rId1"/>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1</xdr:row>
          <xdr:rowOff>6350</xdr:rowOff>
        </xdr:from>
        <xdr:to>
          <xdr:col>14</xdr:col>
          <xdr:colOff>165100</xdr:colOff>
          <xdr:row>40</xdr:row>
          <xdr:rowOff>76200</xdr:rowOff>
        </xdr:to>
        <xdr:sp macro="" textlink="">
          <xdr:nvSpPr>
            <xdr:cNvPr id="4103" name="ListBox2"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1">
                  <a:noFill/>
                  <a:miter lim="800000"/>
                  <a:headEnd/>
                  <a:tailEnd/>
                </a14:hiddenLine>
              </a:ext>
              <a:ext uri="{53640926-AAD7-44D8-BBD7-CCE9431645EC}">
                <a14:shadowObscured val="1"/>
              </a:ext>
            </a:extLst>
          </xdr:spPr>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279400</xdr:colOff>
          <xdr:row>46</xdr:row>
          <xdr:rowOff>31750</xdr:rowOff>
        </xdr:from>
        <xdr:to>
          <xdr:col>1</xdr:col>
          <xdr:colOff>2165350</xdr:colOff>
          <xdr:row>52</xdr:row>
          <xdr:rowOff>69850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46</xdr:row>
          <xdr:rowOff>31750</xdr:rowOff>
        </xdr:from>
        <xdr:to>
          <xdr:col>6</xdr:col>
          <xdr:colOff>279400</xdr:colOff>
          <xdr:row>52</xdr:row>
          <xdr:rowOff>31750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388056</xdr:colOff>
      <xdr:row>25</xdr:row>
      <xdr:rowOff>49389</xdr:rowOff>
    </xdr:from>
    <xdr:to>
      <xdr:col>2</xdr:col>
      <xdr:colOff>297038</xdr:colOff>
      <xdr:row>28</xdr:row>
      <xdr:rowOff>203201</xdr:rowOff>
    </xdr:to>
    <xdr:pic>
      <xdr:nvPicPr>
        <xdr:cNvPr id="4" name="圖片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5101167"/>
          <a:ext cx="2399594" cy="8099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25</xdr:row>
      <xdr:rowOff>52213</xdr:rowOff>
    </xdr:from>
    <xdr:to>
      <xdr:col>7</xdr:col>
      <xdr:colOff>274460</xdr:colOff>
      <xdr:row>32</xdr:row>
      <xdr:rowOff>119947</xdr:rowOff>
    </xdr:to>
    <xdr:pic>
      <xdr:nvPicPr>
        <xdr:cNvPr id="5" name="圖片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9944" y="5103991"/>
          <a:ext cx="2158294" cy="1598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508002</xdr:colOff>
      <xdr:row>133</xdr:row>
      <xdr:rowOff>204612</xdr:rowOff>
    </xdr:from>
    <xdr:to>
      <xdr:col>4</xdr:col>
      <xdr:colOff>98780</xdr:colOff>
      <xdr:row>135</xdr:row>
      <xdr:rowOff>53083</xdr:rowOff>
    </xdr:to>
    <xdr:pic>
      <xdr:nvPicPr>
        <xdr:cNvPr id="2" name="圖片 1">
          <a:extLst>
            <a:ext uri="{FF2B5EF4-FFF2-40B4-BE49-F238E27FC236}">
              <a16:creationId xmlns:a16="http://schemas.microsoft.com/office/drawing/2014/main" id="{1E4E9A0A-B3A3-430F-9DC0-35225624FA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2" y="24489834"/>
          <a:ext cx="218722" cy="285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1587504</xdr:colOff>
      <xdr:row>134</xdr:row>
      <xdr:rowOff>211666</xdr:rowOff>
    </xdr:from>
    <xdr:to>
      <xdr:col>1</xdr:col>
      <xdr:colOff>1799171</xdr:colOff>
      <xdr:row>136</xdr:row>
      <xdr:rowOff>56445</xdr:rowOff>
    </xdr:to>
    <xdr:pic>
      <xdr:nvPicPr>
        <xdr:cNvPr id="3" name="圖片 2">
          <a:extLst>
            <a:ext uri="{FF2B5EF4-FFF2-40B4-BE49-F238E27FC236}">
              <a16:creationId xmlns:a16="http://schemas.microsoft.com/office/drawing/2014/main" id="{3213E64A-8258-471A-B7DB-6C388AFD2B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70948" y="24715610"/>
          <a:ext cx="211667" cy="282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320000" mc:Ignorable="a14" a14:legacySpreadsheetColorIndex="5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72000" tIns="46800" rIns="90000" bIns="4680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320000" mc:Ignorable="a14" a14:legacySpreadsheetColorIndex="5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72000" tIns="46800" rIns="90000" bIns="4680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image" Target="../media/image1.jpeg"/></Relationships>
</file>

<file path=xl/worksheets/_rels/sheet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s://www.youtube.com/watch?v=bclOBaiQq2w" TargetMode="External"/><Relationship Id="rId7" Type="http://schemas.openxmlformats.org/officeDocument/2006/relationships/image" Target="../media/image1.jpeg"/><Relationship Id="rId2" Type="http://schemas.openxmlformats.org/officeDocument/2006/relationships/hyperlink" Target="http://www.jrcpa.tw/" TargetMode="External"/><Relationship Id="rId1" Type="http://schemas.openxmlformats.org/officeDocument/2006/relationships/hyperlink" Target="mailto:box@jusregal.com" TargetMode="External"/><Relationship Id="rId6" Type="http://schemas.openxmlformats.org/officeDocument/2006/relationships/vmlDrawing" Target="../drawings/vmlDrawing6.vml"/><Relationship Id="rId11" Type="http://schemas.openxmlformats.org/officeDocument/2006/relationships/image" Target="../media/image4.emf"/><Relationship Id="rId5" Type="http://schemas.openxmlformats.org/officeDocument/2006/relationships/drawing" Target="../drawings/drawing2.xml"/><Relationship Id="rId10" Type="http://schemas.openxmlformats.org/officeDocument/2006/relationships/oleObject" Target="../embeddings/oleObject2.bin"/><Relationship Id="rId4" Type="http://schemas.openxmlformats.org/officeDocument/2006/relationships/printerSettings" Target="../printerSettings/printerSettings9.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pageSetUpPr autoPageBreaks="0" fitToPage="1"/>
  </sheetPr>
  <dimension ref="A1:P2002"/>
  <sheetViews>
    <sheetView showGridLines="0" showZeros="0" tabSelected="1" zoomScale="90" zoomScaleNormal="90" workbookViewId="0">
      <pane ySplit="5" topLeftCell="A6" activePane="bottomLeft" state="frozen"/>
      <selection activeCell="K6" sqref="K6"/>
      <selection pane="bottomLeft" activeCell="F6" sqref="F6"/>
    </sheetView>
  </sheetViews>
  <sheetFormatPr defaultColWidth="9" defaultRowHeight="17"/>
  <cols>
    <col min="1" max="1" width="8.36328125" style="43" hidden="1" customWidth="1"/>
    <col min="2" max="2" width="6.1796875" style="43" hidden="1" customWidth="1"/>
    <col min="3" max="4" width="6.90625" style="44" hidden="1" customWidth="1"/>
    <col min="5" max="5" width="6.90625" style="188" hidden="1" customWidth="1"/>
    <col min="6" max="6" width="10.08984375" style="134" customWidth="1"/>
    <col min="7" max="7" width="10.6328125" style="50" customWidth="1"/>
    <col min="8" max="8" width="12.6328125" style="50" customWidth="1"/>
    <col min="9" max="9" width="26.6328125" style="51" customWidth="1"/>
    <col min="10" max="11" width="9.6328125" style="51" customWidth="1"/>
    <col min="12" max="12" width="32.6328125" style="48" customWidth="1"/>
    <col min="13" max="14" width="13.6328125" style="52" customWidth="1"/>
    <col min="15" max="15" width="1.6328125" style="48" customWidth="1"/>
    <col min="16" max="24" width="10.6328125" style="48" customWidth="1"/>
    <col min="25" max="16384" width="9" style="48"/>
  </cols>
  <sheetData>
    <row r="1" spans="1:16" s="197" customFormat="1" ht="17" customHeight="1">
      <c r="A1" s="249"/>
      <c r="B1" s="249"/>
      <c r="C1" s="250"/>
      <c r="D1" s="250"/>
      <c r="E1" s="250"/>
      <c r="F1" s="198" t="str">
        <f>IF(ROUND(SUM(M6:M2001),4)&lt;&gt;ROUND(SUM(N6:N2001),4),"●日記簿不平 "&amp;FIXED(SUM(M6:M2001)-SUM(N6:N2001),2)&amp;" ",IF(會計項目表!P1&lt;&gt;0,"●過帳錯誤",""))&amp;會計項目表!Q1</f>
        <v/>
      </c>
      <c r="G1" s="251"/>
      <c r="I1" s="198"/>
      <c r="J1" s="198" t="str">
        <f>IF(COUNTIF(E6:E2001,"&gt;0")&gt;COUNTIF(C6:C2001,"&lt;&gt;0"),"●傳票未編號●","")</f>
        <v/>
      </c>
      <c r="K1" s="198"/>
      <c r="L1" s="197" t="str">
        <f>IF(COUNTIF(E6:E2001,"&gt;0")&gt;COUNTIF(D6:D2001,"&lt;&gt;0"),"●傳票缺日期●","")</f>
        <v/>
      </c>
      <c r="M1" s="252"/>
      <c r="N1" s="197" t="str">
        <f>IF(COUNTBLANK(A6:A2001)&gt;0,"●插入新列方式錯誤，請刪除黑色列","")</f>
        <v/>
      </c>
    </row>
    <row r="2" spans="1:16" s="47" customFormat="1" ht="20" customHeight="1" thickBot="1">
      <c r="A2" s="176"/>
      <c r="B2" s="176"/>
      <c r="F2" s="177"/>
      <c r="G2" s="45"/>
      <c r="H2" s="420" t="s">
        <v>534</v>
      </c>
      <c r="I2" s="420"/>
      <c r="J2" s="420"/>
      <c r="K2" s="420"/>
      <c r="L2" s="420"/>
      <c r="M2" s="46"/>
      <c r="N2" s="46"/>
      <c r="P2" s="285" t="str">
        <f>HYPERLINK("#$F$6","第一筆")</f>
        <v>第一筆</v>
      </c>
    </row>
    <row r="3" spans="1:16" s="47" customFormat="1" ht="20" customHeight="1" thickBot="1">
      <c r="A3" s="176"/>
      <c r="B3" s="176"/>
      <c r="C3" s="176"/>
      <c r="E3" s="177"/>
      <c r="F3" s="178"/>
      <c r="G3" s="178"/>
      <c r="H3" s="421" t="s">
        <v>5</v>
      </c>
      <c r="I3" s="421"/>
      <c r="J3" s="421"/>
      <c r="K3" s="421"/>
      <c r="L3" s="421"/>
      <c r="M3" s="46"/>
      <c r="N3" s="46"/>
      <c r="P3" s="385" t="str" cm="1">
        <f t="array" ref="P3">HYPERLINK("#F"&amp;MATCH(2,1/(F6:F2001&lt;&gt;""),1)+8, "最末筆")</f>
        <v>最末筆</v>
      </c>
    </row>
    <row r="4" spans="1:16" s="47" customFormat="1" ht="20" customHeight="1" thickBot="1">
      <c r="A4" s="176"/>
      <c r="B4" s="346">
        <f>COUNTIF(B6:B2002,TRUE)</f>
        <v>3</v>
      </c>
      <c r="F4" s="178"/>
      <c r="G4" s="45"/>
      <c r="H4" s="422" t="s">
        <v>483</v>
      </c>
      <c r="I4" s="422"/>
      <c r="J4" s="422"/>
      <c r="K4" s="422"/>
      <c r="L4" s="422"/>
      <c r="M4" s="179"/>
      <c r="N4" s="273" t="s">
        <v>56</v>
      </c>
    </row>
    <row r="5" spans="1:16" ht="20" customHeight="1" thickBot="1">
      <c r="A5" s="59" t="s">
        <v>28</v>
      </c>
      <c r="B5" s="60" t="s">
        <v>536</v>
      </c>
      <c r="C5" s="61" t="s">
        <v>0</v>
      </c>
      <c r="D5" s="61" t="s">
        <v>1</v>
      </c>
      <c r="E5" s="61" t="s">
        <v>64</v>
      </c>
      <c r="F5" s="187" t="s">
        <v>0</v>
      </c>
      <c r="G5" s="187" t="s">
        <v>1</v>
      </c>
      <c r="H5" s="187" t="s">
        <v>31</v>
      </c>
      <c r="I5" s="187" t="s">
        <v>140</v>
      </c>
      <c r="J5" s="187" t="s">
        <v>151</v>
      </c>
      <c r="K5" s="187" t="s">
        <v>384</v>
      </c>
      <c r="L5" s="64" t="s">
        <v>2</v>
      </c>
      <c r="M5" s="65" t="s">
        <v>3</v>
      </c>
      <c r="N5" s="65" t="s">
        <v>4</v>
      </c>
    </row>
    <row r="6" spans="1:16">
      <c r="A6" s="43" cm="1">
        <f t="array" ref="A6">IF(INDEX(B:B,ROW()), COUNTIF($B$6:INDEX(B:B,ROW()), TRUE), 0)</f>
        <v>0</v>
      </c>
      <c r="B6" s="43" t="b" cm="1">
        <f t="array" ref="B6">AND(分科號=INDEX(E:E,ROW()),INDEX(D:D,ROW())&gt;=分起日,INDEX(D:D,ROW())&lt;=分訖日,OR(分專案="全部",INDEX(J:J,ROW())=分專案))</f>
        <v>0</v>
      </c>
      <c r="C6" s="44" cm="1">
        <f t="array" ref="C6">IF(INDEX(F:F,ROW())&lt;&gt;"",INDEX(F:F,ROW()),IF(INDEX(E:E,ROW())&lt;&gt;0,INDEX(C:C,ROW()-1),0))</f>
        <v>2601001</v>
      </c>
      <c r="D6" s="43" cm="1">
        <f t="array" ref="D6">IF(INDEX(G:G,ROW())&lt;&gt;"",INDEX(G:G,ROW()),IF(INDEX(E:E,ROW())&lt;&gt;0,INDEX(D:D,ROW()-1),0))</f>
        <v>46023</v>
      </c>
      <c r="E6" s="313" cm="1">
        <f t="array" ref="E6">IF(INDEX(I:I,ROW())&lt;&gt;"",VALUE(TRIM(LEFT(INDEX(I:I,ROW()),6))),0)</f>
        <v>1110</v>
      </c>
      <c r="F6" s="314">
        <v>2601001</v>
      </c>
      <c r="G6" s="247">
        <v>46023</v>
      </c>
      <c r="H6" s="261" t="s">
        <v>170</v>
      </c>
      <c r="I6" s="248" t="s">
        <v>210</v>
      </c>
      <c r="J6" s="261"/>
      <c r="K6" s="261" t="s">
        <v>396</v>
      </c>
      <c r="L6" s="262" t="s">
        <v>370</v>
      </c>
      <c r="M6" s="49">
        <v>10000</v>
      </c>
      <c r="N6" s="49"/>
    </row>
    <row r="7" spans="1:16">
      <c r="A7" s="43" cm="1">
        <f t="array" ref="A7">IF(INDEX(B:B,ROW()), COUNTIF($B$6:INDEX(B:B,ROW()), TRUE), 0)</f>
        <v>1</v>
      </c>
      <c r="B7" s="43" t="b" cm="1">
        <f t="array" ref="B7">AND(分科號=INDEX(E:E,ROW()),INDEX(D:D,ROW())&gt;=分起日,INDEX(D:D,ROW())&lt;=分訖日,OR(分專案="全部",INDEX(J:J,ROW())=分專案))</f>
        <v>1</v>
      </c>
      <c r="C7" s="44" cm="1">
        <f t="array" ref="C7">IF(INDEX(F:F,ROW())&lt;&gt;"",INDEX(F:F,ROW()),IF(INDEX(E:E,ROW())&lt;&gt;0,INDEX(C:C,ROW()-1),0))</f>
        <v>2601001</v>
      </c>
      <c r="D7" s="43" cm="1">
        <f t="array" ref="D7">IF(INDEX(G:G,ROW())&lt;&gt;"",INDEX(G:G,ROW()),IF(INDEX(E:E,ROW())&lt;&gt;0,INDEX(D:D,ROW()-1),0))</f>
        <v>46023</v>
      </c>
      <c r="E7" s="313" cm="1">
        <f t="array" ref="E7">IF(INDEX(I:I,ROW())&lt;&gt;"",VALUE(TRIM(LEFT(INDEX(I:I,ROW()),6))),0)</f>
        <v>1121</v>
      </c>
      <c r="F7" s="314"/>
      <c r="G7" s="247"/>
      <c r="H7" s="261"/>
      <c r="I7" s="248" t="s">
        <v>414</v>
      </c>
      <c r="J7" s="261"/>
      <c r="K7" s="261" t="s">
        <v>396</v>
      </c>
      <c r="L7" s="262" t="s">
        <v>370</v>
      </c>
      <c r="M7" s="49">
        <v>200000</v>
      </c>
      <c r="N7" s="49"/>
    </row>
    <row r="8" spans="1:16">
      <c r="A8" s="43" cm="1">
        <f t="array" ref="A8">IF(INDEX(B:B,ROW()), COUNTIF($B$6:INDEX(B:B,ROW()), TRUE), 0)</f>
        <v>0</v>
      </c>
      <c r="B8" s="43" t="b" cm="1">
        <f t="array" ref="B8">AND(分科號=INDEX(E:E,ROW()),INDEX(D:D,ROW())&gt;=分起日,INDEX(D:D,ROW())&lt;=分訖日,OR(分專案="全部",INDEX(J:J,ROW())=分專案))</f>
        <v>0</v>
      </c>
      <c r="C8" s="44" cm="1">
        <f t="array" ref="C8">IF(INDEX(F:F,ROW())&lt;&gt;"",INDEX(F:F,ROW()),IF(INDEX(E:E,ROW())&lt;&gt;0,INDEX(C:C,ROW()-1),0))</f>
        <v>2601001</v>
      </c>
      <c r="D8" s="43" cm="1">
        <f t="array" ref="D8">IF(INDEX(G:G,ROW())&lt;&gt;"",INDEX(G:G,ROW()),IF(INDEX(E:E,ROW())&lt;&gt;0,INDEX(D:D,ROW()-1),0))</f>
        <v>46023</v>
      </c>
      <c r="E8" s="313" cm="1">
        <f t="array" ref="E8">IF(INDEX(I:I,ROW())&lt;&gt;"",VALUE(TRIM(LEFT(INDEX(I:I,ROW()),6))),0)</f>
        <v>1123</v>
      </c>
      <c r="F8" s="314"/>
      <c r="G8" s="247"/>
      <c r="H8" s="261"/>
      <c r="I8" s="248" t="s">
        <v>415</v>
      </c>
      <c r="J8" s="261"/>
      <c r="K8" s="261" t="s">
        <v>396</v>
      </c>
      <c r="L8" s="262" t="s">
        <v>370</v>
      </c>
      <c r="M8" s="49">
        <v>100000</v>
      </c>
      <c r="N8" s="49"/>
    </row>
    <row r="9" spans="1:16">
      <c r="A9" s="43" cm="1">
        <f t="array" ref="A9">IF(INDEX(B:B,ROW()), COUNTIF($B$6:INDEX(B:B,ROW()), TRUE), 0)</f>
        <v>0</v>
      </c>
      <c r="B9" s="43" t="b" cm="1">
        <f t="array" ref="B9">AND(分科號=INDEX(E:E,ROW()),INDEX(D:D,ROW())&gt;=分起日,INDEX(D:D,ROW())&lt;=分訖日,OR(分專案="全部",INDEX(J:J,ROW())=分專案))</f>
        <v>0</v>
      </c>
      <c r="C9" s="44" cm="1">
        <f t="array" ref="C9">IF(INDEX(F:F,ROW())&lt;&gt;"",INDEX(F:F,ROW()),IF(INDEX(E:E,ROW())&lt;&gt;0,INDEX(C:C,ROW()-1),0))</f>
        <v>2601001</v>
      </c>
      <c r="D9" s="43" cm="1">
        <f t="array" ref="D9">IF(INDEX(G:G,ROW())&lt;&gt;"",INDEX(G:G,ROW()),IF(INDEX(E:E,ROW())&lt;&gt;0,INDEX(D:D,ROW()-1),0))</f>
        <v>46023</v>
      </c>
      <c r="E9" s="313" cm="1">
        <f t="array" ref="E9">IF(INDEX(I:I,ROW())&lt;&gt;"",VALUE(TRIM(LEFT(INDEX(I:I,ROW()),6))),0)</f>
        <v>1191</v>
      </c>
      <c r="F9" s="314"/>
      <c r="G9" s="247"/>
      <c r="H9" s="261"/>
      <c r="I9" s="248" t="s">
        <v>416</v>
      </c>
      <c r="J9" s="261"/>
      <c r="K9" s="261" t="s">
        <v>396</v>
      </c>
      <c r="L9" s="262" t="s">
        <v>370</v>
      </c>
      <c r="M9" s="49">
        <v>1000000</v>
      </c>
      <c r="N9" s="49"/>
    </row>
    <row r="10" spans="1:16">
      <c r="A10" s="43" cm="1">
        <f t="array" ref="A10">IF(INDEX(B:B,ROW()), COUNTIF($B$6:INDEX(B:B,ROW()), TRUE), 0)</f>
        <v>0</v>
      </c>
      <c r="B10" s="43" t="b" cm="1">
        <f t="array" ref="B10">AND(分科號=INDEX(E:E,ROW()),INDEX(D:D,ROW())&gt;=分起日,INDEX(D:D,ROW())&lt;=分訖日,OR(分專案="全部",INDEX(J:J,ROW())=分專案))</f>
        <v>0</v>
      </c>
      <c r="C10" s="44" cm="1">
        <f t="array" ref="C10">IF(INDEX(F:F,ROW())&lt;&gt;"",INDEX(F:F,ROW()),IF(INDEX(E:E,ROW())&lt;&gt;0,INDEX(C:C,ROW()-1),0))</f>
        <v>2601001</v>
      </c>
      <c r="D10" s="43" cm="1">
        <f t="array" ref="D10">IF(INDEX(G:G,ROW())&lt;&gt;"",INDEX(G:G,ROW()),IF(INDEX(E:E,ROW())&lt;&gt;0,INDEX(D:D,ROW()-1),0))</f>
        <v>46023</v>
      </c>
      <c r="E10" s="313" cm="1">
        <f t="array" ref="E10">IF(INDEX(I:I,ROW())&lt;&gt;"",VALUE(TRIM(LEFT(INDEX(I:I,ROW()),6))),0)</f>
        <v>1250</v>
      </c>
      <c r="F10" s="314"/>
      <c r="G10" s="247"/>
      <c r="H10" s="261"/>
      <c r="I10" s="248" t="s">
        <v>383</v>
      </c>
      <c r="J10" s="261"/>
      <c r="K10" s="261"/>
      <c r="L10" s="262" t="s">
        <v>370</v>
      </c>
      <c r="M10" s="49">
        <v>20000</v>
      </c>
      <c r="N10" s="49"/>
    </row>
    <row r="11" spans="1:16">
      <c r="A11" s="43" cm="1">
        <f t="array" ref="A11">IF(INDEX(B:B,ROW()), COUNTIF($B$6:INDEX(B:B,ROW()), TRUE), 0)</f>
        <v>0</v>
      </c>
      <c r="B11" s="43" t="b" cm="1">
        <f t="array" ref="B11">AND(分科號=INDEX(E:E,ROW()),INDEX(D:D,ROW())&gt;=分起日,INDEX(D:D,ROW())&lt;=分訖日,OR(分專案="全部",INDEX(J:J,ROW())=分專案))</f>
        <v>0</v>
      </c>
      <c r="C11" s="44" cm="1">
        <f t="array" ref="C11">IF(INDEX(F:F,ROW())&lt;&gt;"",INDEX(F:F,ROW()),IF(INDEX(E:E,ROW())&lt;&gt;0,INDEX(C:C,ROW()-1),0))</f>
        <v>2601001</v>
      </c>
      <c r="D11" s="43" cm="1">
        <f t="array" ref="D11">IF(INDEX(G:G,ROW())&lt;&gt;"",INDEX(G:G,ROW()),IF(INDEX(E:E,ROW())&lt;&gt;0,INDEX(D:D,ROW()-1),0))</f>
        <v>46023</v>
      </c>
      <c r="E11" s="313" cm="1">
        <f t="array" ref="E11">IF(INDEX(I:I,ROW())&lt;&gt;"",VALUE(TRIM(LEFT(INDEX(I:I,ROW()),6))),0)</f>
        <v>1410</v>
      </c>
      <c r="F11" s="314"/>
      <c r="G11" s="247"/>
      <c r="H11" s="261"/>
      <c r="I11" s="248" t="s">
        <v>218</v>
      </c>
      <c r="J11" s="261"/>
      <c r="K11" s="261"/>
      <c r="L11" s="262" t="s">
        <v>370</v>
      </c>
      <c r="M11" s="49">
        <v>40000</v>
      </c>
      <c r="N11" s="49"/>
    </row>
    <row r="12" spans="1:16">
      <c r="A12" s="43" cm="1">
        <f t="array" ref="A12">IF(INDEX(B:B,ROW()), COUNTIF($B$6:INDEX(B:B,ROW()), TRUE), 0)</f>
        <v>0</v>
      </c>
      <c r="B12" s="43" t="b" cm="1">
        <f t="array" ref="B12">AND(分科號=INDEX(E:E,ROW()),INDEX(D:D,ROW())&gt;=分起日,INDEX(D:D,ROW())&lt;=分訖日,OR(分專案="全部",INDEX(J:J,ROW())=分專案))</f>
        <v>0</v>
      </c>
      <c r="C12" s="44" cm="1">
        <f t="array" ref="C12">IF(INDEX(F:F,ROW())&lt;&gt;"",INDEX(F:F,ROW()),IF(INDEX(E:E,ROW())&lt;&gt;0,INDEX(C:C,ROW()-1),0))</f>
        <v>2601001</v>
      </c>
      <c r="D12" s="43" cm="1">
        <f t="array" ref="D12">IF(INDEX(G:G,ROW())&lt;&gt;"",INDEX(G:G,ROW()),IF(INDEX(E:E,ROW())&lt;&gt;0,INDEX(D:D,ROW()-1),0))</f>
        <v>46023</v>
      </c>
      <c r="E12" s="313" cm="1">
        <f t="array" ref="E12">IF(INDEX(I:I,ROW())&lt;&gt;"",VALUE(TRIM(LEFT(INDEX(I:I,ROW()),6))),0)</f>
        <v>2130</v>
      </c>
      <c r="F12" s="314"/>
      <c r="G12" s="247"/>
      <c r="H12" s="261"/>
      <c r="I12" s="248" t="s">
        <v>234</v>
      </c>
      <c r="J12" s="261"/>
      <c r="K12" s="261"/>
      <c r="L12" s="262" t="s">
        <v>370</v>
      </c>
      <c r="M12" s="49"/>
      <c r="N12" s="49">
        <v>5000</v>
      </c>
    </row>
    <row r="13" spans="1:16">
      <c r="A13" s="43" cm="1">
        <f t="array" ref="A13">IF(INDEX(B:B,ROW()), COUNTIF($B$6:INDEX(B:B,ROW()), TRUE), 0)</f>
        <v>0</v>
      </c>
      <c r="B13" s="43" t="b" cm="1">
        <f t="array" ref="B13">AND(分科號=INDEX(E:E,ROW()),INDEX(D:D,ROW())&gt;=分起日,INDEX(D:D,ROW())&lt;=分訖日,OR(分專案="全部",INDEX(J:J,ROW())=分專案))</f>
        <v>0</v>
      </c>
      <c r="C13" s="44" cm="1">
        <f t="array" ref="C13">IF(INDEX(F:F,ROW())&lt;&gt;"",INDEX(F:F,ROW()),IF(INDEX(E:E,ROW())&lt;&gt;0,INDEX(C:C,ROW()-1),0))</f>
        <v>2601001</v>
      </c>
      <c r="D13" s="43" cm="1">
        <f t="array" ref="D13">IF(INDEX(G:G,ROW())&lt;&gt;"",INDEX(G:G,ROW()),IF(INDEX(E:E,ROW())&lt;&gt;0,INDEX(D:D,ROW()-1),0))</f>
        <v>46023</v>
      </c>
      <c r="E13" s="313" cm="1">
        <f t="array" ref="E13">IF(INDEX(I:I,ROW())&lt;&gt;"",VALUE(TRIM(LEFT(INDEX(I:I,ROW()),6))),0)</f>
        <v>3110</v>
      </c>
      <c r="F13" s="314"/>
      <c r="G13" s="247"/>
      <c r="H13" s="261"/>
      <c r="I13" s="248" t="s">
        <v>244</v>
      </c>
      <c r="J13" s="261"/>
      <c r="K13" s="261"/>
      <c r="L13" s="262" t="s">
        <v>370</v>
      </c>
      <c r="M13" s="49"/>
      <c r="N13" s="49">
        <v>1000000</v>
      </c>
    </row>
    <row r="14" spans="1:16">
      <c r="A14" s="43" cm="1">
        <f t="array" ref="A14">IF(INDEX(B:B,ROW()), COUNTIF($B$6:INDEX(B:B,ROW()), TRUE), 0)</f>
        <v>0</v>
      </c>
      <c r="B14" s="43" t="b" cm="1">
        <f t="array" ref="B14">AND(分科號=INDEX(E:E,ROW()),INDEX(D:D,ROW())&gt;=分起日,INDEX(D:D,ROW())&lt;=分訖日,OR(分專案="全部",INDEX(J:J,ROW())=分專案))</f>
        <v>0</v>
      </c>
      <c r="C14" s="44" cm="1">
        <f t="array" ref="C14">IF(INDEX(F:F,ROW())&lt;&gt;"",INDEX(F:F,ROW()),IF(INDEX(E:E,ROW())&lt;&gt;0,INDEX(C:C,ROW()-1),0))</f>
        <v>2601001</v>
      </c>
      <c r="D14" s="43" cm="1">
        <f t="array" ref="D14">IF(INDEX(G:G,ROW())&lt;&gt;"",INDEX(G:G,ROW()),IF(INDEX(E:E,ROW())&lt;&gt;0,INDEX(D:D,ROW()-1),0))</f>
        <v>46023</v>
      </c>
      <c r="E14" s="313" cm="1">
        <f t="array" ref="E14">IF(INDEX(I:I,ROW())&lt;&gt;"",VALUE(TRIM(LEFT(INDEX(I:I,ROW()),6))),0)</f>
        <v>3210</v>
      </c>
      <c r="F14" s="314"/>
      <c r="G14" s="247"/>
      <c r="H14" s="261"/>
      <c r="I14" s="248" t="s">
        <v>245</v>
      </c>
      <c r="J14" s="261"/>
      <c r="K14" s="261"/>
      <c r="L14" s="262" t="s">
        <v>370</v>
      </c>
      <c r="M14" s="49"/>
      <c r="N14" s="49">
        <v>365000</v>
      </c>
    </row>
    <row r="15" spans="1:16">
      <c r="A15" s="43" cm="1">
        <f t="array" ref="A15">IF(INDEX(B:B,ROW()), COUNTIF($B$6:INDEX(B:B,ROW()), TRUE), 0)</f>
        <v>0</v>
      </c>
      <c r="B15" s="43" t="b" cm="1">
        <f t="array" ref="B15">AND(分科號=INDEX(E:E,ROW()),INDEX(D:D,ROW())&gt;=分起日,INDEX(D:D,ROW())&lt;=分訖日,OR(分專案="全部",INDEX(J:J,ROW())=分專案))</f>
        <v>0</v>
      </c>
      <c r="C15" s="44" cm="1">
        <f t="array" ref="C15">IF(INDEX(F:F,ROW())&lt;&gt;"",INDEX(F:F,ROW()),IF(INDEX(E:E,ROW())&lt;&gt;0,INDEX(C:C,ROW()-1),0))</f>
        <v>0</v>
      </c>
      <c r="D15" s="43" cm="1">
        <f t="array" ref="D15">IF(INDEX(G:G,ROW())&lt;&gt;"",INDEX(G:G,ROW()),IF(INDEX(E:E,ROW())&lt;&gt;0,INDEX(D:D,ROW()-1),0))</f>
        <v>0</v>
      </c>
      <c r="E15" s="313" cm="1">
        <f t="array" ref="E15">IF(INDEX(I:I,ROW())&lt;&gt;"",VALUE(TRIM(LEFT(INDEX(I:I,ROW()),6))),0)</f>
        <v>0</v>
      </c>
      <c r="F15" s="314"/>
      <c r="G15" s="247"/>
      <c r="H15" s="261"/>
      <c r="I15" s="248"/>
      <c r="J15" s="261"/>
      <c r="K15" s="261"/>
      <c r="L15" s="262"/>
      <c r="M15" s="49"/>
      <c r="N15" s="49"/>
    </row>
    <row r="16" spans="1:16">
      <c r="A16" s="43" cm="1">
        <f t="array" ref="A16">IF(INDEX(B:B,ROW()), COUNTIF($B$6:INDEX(B:B,ROW()), TRUE), 0)</f>
        <v>2</v>
      </c>
      <c r="B16" s="43" t="b" cm="1">
        <f t="array" ref="B16">AND(分科號=INDEX(E:E,ROW()),INDEX(D:D,ROW())&gt;=分起日,INDEX(D:D,ROW())&lt;=分訖日,OR(分專案="全部",INDEX(J:J,ROW())=分專案))</f>
        <v>1</v>
      </c>
      <c r="C16" s="44" cm="1">
        <f t="array" ref="C16">IF(INDEX(F:F,ROW())&lt;&gt;"",INDEX(F:F,ROW()),IF(INDEX(E:E,ROW())&lt;&gt;0,INDEX(C:C,ROW()-1),0))</f>
        <v>2601002</v>
      </c>
      <c r="D16" s="43" cm="1">
        <f t="array" ref="D16">IF(INDEX(G:G,ROW())&lt;&gt;"",INDEX(G:G,ROW()),IF(INDEX(E:E,ROW())&lt;&gt;0,INDEX(D:D,ROW()-1),0))</f>
        <v>46027</v>
      </c>
      <c r="E16" s="313" cm="1">
        <f t="array" ref="E16">IF(INDEX(I:I,ROW())&lt;&gt;"",VALUE(TRIM(LEFT(INDEX(I:I,ROW()),6))),0)</f>
        <v>1121</v>
      </c>
      <c r="F16" s="314">
        <v>2601002</v>
      </c>
      <c r="G16" s="247">
        <v>46027</v>
      </c>
      <c r="H16" s="261" t="s">
        <v>334</v>
      </c>
      <c r="I16" s="248" t="s">
        <v>414</v>
      </c>
      <c r="J16" s="261"/>
      <c r="K16" s="261" t="s">
        <v>399</v>
      </c>
      <c r="L16" s="262" t="s">
        <v>359</v>
      </c>
      <c r="M16" s="49">
        <v>3000</v>
      </c>
      <c r="N16" s="49"/>
    </row>
    <row r="17" spans="1:14">
      <c r="A17" s="43" cm="1">
        <f t="array" ref="A17">IF(INDEX(B:B,ROW()), COUNTIF($B$6:INDEX(B:B,ROW()), TRUE), 0)</f>
        <v>0</v>
      </c>
      <c r="B17" s="43" t="b" cm="1">
        <f t="array" ref="B17">AND(分科號=INDEX(E:E,ROW()),INDEX(D:D,ROW())&gt;=分起日,INDEX(D:D,ROW())&lt;=分訖日,OR(分專案="全部",INDEX(J:J,ROW())=分專案))</f>
        <v>0</v>
      </c>
      <c r="C17" s="44" cm="1">
        <f t="array" ref="C17">IF(INDEX(F:F,ROW())&lt;&gt;"",INDEX(F:F,ROW()),IF(INDEX(E:E,ROW())&lt;&gt;0,INDEX(C:C,ROW()-1),0))</f>
        <v>2601002</v>
      </c>
      <c r="D17" s="43" cm="1">
        <f t="array" ref="D17">IF(INDEX(G:G,ROW())&lt;&gt;"",INDEX(G:G,ROW()),IF(INDEX(E:E,ROW())&lt;&gt;0,INDEX(D:D,ROW()-1),0))</f>
        <v>46027</v>
      </c>
      <c r="E17" s="313" cm="1">
        <f t="array" ref="E17">IF(INDEX(I:I,ROW())&lt;&gt;"",VALUE(TRIM(LEFT(INDEX(I:I,ROW()),6))),0)</f>
        <v>4100</v>
      </c>
      <c r="F17" s="314"/>
      <c r="G17" s="247"/>
      <c r="H17" s="261"/>
      <c r="I17" s="248" t="s">
        <v>264</v>
      </c>
      <c r="J17" s="261"/>
      <c r="K17" s="261"/>
      <c r="L17" s="262" t="s">
        <v>359</v>
      </c>
      <c r="M17" s="49"/>
      <c r="N17" s="49">
        <v>1500</v>
      </c>
    </row>
    <row r="18" spans="1:14">
      <c r="A18" s="43" cm="1">
        <f t="array" ref="A18">IF(INDEX(B:B,ROW()), COUNTIF($B$6:INDEX(B:B,ROW()), TRUE), 0)</f>
        <v>0</v>
      </c>
      <c r="B18" s="43" t="b" cm="1">
        <f t="array" ref="B18">AND(分科號=INDEX(E:E,ROW()),INDEX(D:D,ROW())&gt;=分起日,INDEX(D:D,ROW())&lt;=分訖日,OR(分專案="全部",INDEX(J:J,ROW())=分專案))</f>
        <v>0</v>
      </c>
      <c r="C18" s="44" cm="1">
        <f t="array" ref="C18">IF(INDEX(F:F,ROW())&lt;&gt;"",INDEX(F:F,ROW()),IF(INDEX(E:E,ROW())&lt;&gt;0,INDEX(C:C,ROW()-1),0))</f>
        <v>2601002</v>
      </c>
      <c r="D18" s="43" cm="1">
        <f t="array" ref="D18">IF(INDEX(G:G,ROW())&lt;&gt;"",INDEX(G:G,ROW()),IF(INDEX(E:E,ROW())&lt;&gt;0,INDEX(D:D,ROW()-1),0))</f>
        <v>46027</v>
      </c>
      <c r="E18" s="313" cm="1">
        <f t="array" ref="E18">IF(INDEX(I:I,ROW())&lt;&gt;"",VALUE(TRIM(LEFT(INDEX(I:I,ROW()),6))),0)</f>
        <v>4200</v>
      </c>
      <c r="F18" s="314"/>
      <c r="G18" s="247"/>
      <c r="H18" s="261"/>
      <c r="I18" s="248" t="s">
        <v>263</v>
      </c>
      <c r="J18" s="261"/>
      <c r="K18" s="261"/>
      <c r="L18" s="262" t="s">
        <v>359</v>
      </c>
      <c r="M18" s="49"/>
      <c r="N18" s="49">
        <v>1500</v>
      </c>
    </row>
    <row r="19" spans="1:14">
      <c r="A19" s="43" cm="1">
        <f t="array" ref="A19">IF(INDEX(B:B,ROW()), COUNTIF($B$6:INDEX(B:B,ROW()), TRUE), 0)</f>
        <v>0</v>
      </c>
      <c r="B19" s="43" t="b" cm="1">
        <f t="array" ref="B19">AND(分科號=INDEX(E:E,ROW()),INDEX(D:D,ROW())&gt;=分起日,INDEX(D:D,ROW())&lt;=分訖日,OR(分專案="全部",INDEX(J:J,ROW())=分專案))</f>
        <v>0</v>
      </c>
      <c r="C19" s="44" cm="1">
        <f t="array" ref="C19">IF(INDEX(F:F,ROW())&lt;&gt;"",INDEX(F:F,ROW()),IF(INDEX(E:E,ROW())&lt;&gt;0,INDEX(C:C,ROW()-1),0))</f>
        <v>0</v>
      </c>
      <c r="D19" s="43" cm="1">
        <f t="array" ref="D19">IF(INDEX(G:G,ROW())&lt;&gt;"",INDEX(G:G,ROW()),IF(INDEX(E:E,ROW())&lt;&gt;0,INDEX(D:D,ROW()-1),0))</f>
        <v>0</v>
      </c>
      <c r="E19" s="313" cm="1">
        <f t="array" ref="E19">IF(INDEX(I:I,ROW())&lt;&gt;"",VALUE(TRIM(LEFT(INDEX(I:I,ROW()),6))),0)</f>
        <v>0</v>
      </c>
      <c r="F19" s="314"/>
      <c r="G19" s="247"/>
      <c r="H19" s="261"/>
      <c r="I19" s="248"/>
      <c r="J19" s="261"/>
      <c r="K19" s="261"/>
      <c r="L19" s="262"/>
      <c r="M19" s="49"/>
      <c r="N19" s="49"/>
    </row>
    <row r="20" spans="1:14">
      <c r="A20" s="43" cm="1">
        <f t="array" ref="A20">IF(INDEX(B:B,ROW()), COUNTIF($B$6:INDEX(B:B,ROW()), TRUE), 0)</f>
        <v>3</v>
      </c>
      <c r="B20" s="43" t="b" cm="1">
        <f t="array" ref="B20">AND(分科號=INDEX(E:E,ROW()),INDEX(D:D,ROW())&gt;=分起日,INDEX(D:D,ROW())&lt;=分訖日,OR(分專案="全部",INDEX(J:J,ROW())=分專案))</f>
        <v>1</v>
      </c>
      <c r="C20" s="44" cm="1">
        <f t="array" ref="C20">IF(INDEX(F:F,ROW())&lt;&gt;"",INDEX(F:F,ROW()),IF(INDEX(E:E,ROW())&lt;&gt;0,INDEX(C:C,ROW()-1),0))</f>
        <v>2601003</v>
      </c>
      <c r="D20" s="43" cm="1">
        <f t="array" ref="D20">IF(INDEX(G:G,ROW())&lt;&gt;"",INDEX(G:G,ROW()),IF(INDEX(E:E,ROW())&lt;&gt;0,INDEX(D:D,ROW()-1),0))</f>
        <v>46028</v>
      </c>
      <c r="E20" s="313" cm="1">
        <f t="array" ref="E20">IF(INDEX(I:I,ROW())&lt;&gt;"",VALUE(TRIM(LEFT(INDEX(I:I,ROW()),6))),0)</f>
        <v>1121</v>
      </c>
      <c r="F20" s="314">
        <v>2601003</v>
      </c>
      <c r="G20" s="247">
        <v>46028</v>
      </c>
      <c r="H20" s="261" t="s">
        <v>361</v>
      </c>
      <c r="I20" s="248" t="s">
        <v>414</v>
      </c>
      <c r="J20" s="261" t="s">
        <v>269</v>
      </c>
      <c r="K20" s="261" t="s">
        <v>399</v>
      </c>
      <c r="L20" s="262" t="s">
        <v>362</v>
      </c>
      <c r="M20" s="49">
        <v>100000</v>
      </c>
      <c r="N20" s="49"/>
    </row>
    <row r="21" spans="1:14">
      <c r="A21" s="43" cm="1">
        <f t="array" ref="A21">IF(INDEX(B:B,ROW()), COUNTIF($B$6:INDEX(B:B,ROW()), TRUE), 0)</f>
        <v>0</v>
      </c>
      <c r="B21" s="43" t="b" cm="1">
        <f t="array" ref="B21">AND(分科號=INDEX(E:E,ROW()),INDEX(D:D,ROW())&gt;=分起日,INDEX(D:D,ROW())&lt;=分訖日,OR(分專案="全部",INDEX(J:J,ROW())=分專案))</f>
        <v>0</v>
      </c>
      <c r="C21" s="44" cm="1">
        <f t="array" ref="C21">IF(INDEX(F:F,ROW())&lt;&gt;"",INDEX(F:F,ROW()),IF(INDEX(E:E,ROW())&lt;&gt;0,INDEX(C:C,ROW()-1),0))</f>
        <v>2601003</v>
      </c>
      <c r="D21" s="43" cm="1">
        <f t="array" ref="D21">IF(INDEX(G:G,ROW())&lt;&gt;"",INDEX(G:G,ROW()),IF(INDEX(E:E,ROW())&lt;&gt;0,INDEX(D:D,ROW()-1),0))</f>
        <v>46028</v>
      </c>
      <c r="E21" s="313" cm="1">
        <f t="array" ref="E21">IF(INDEX(I:I,ROW())&lt;&gt;"",VALUE(TRIM(LEFT(INDEX(I:I,ROW()),6))),0)</f>
        <v>4800</v>
      </c>
      <c r="F21" s="314"/>
      <c r="G21" s="247"/>
      <c r="H21" s="261"/>
      <c r="I21" s="248" t="s">
        <v>268</v>
      </c>
      <c r="J21" s="261" t="s">
        <v>269</v>
      </c>
      <c r="K21" s="261"/>
      <c r="L21" s="262" t="s">
        <v>362</v>
      </c>
      <c r="M21" s="49"/>
      <c r="N21" s="49">
        <v>100000</v>
      </c>
    </row>
    <row r="22" spans="1:14">
      <c r="A22" s="43" cm="1">
        <f t="array" ref="A22">IF(INDEX(B:B,ROW()), COUNTIF($B$6:INDEX(B:B,ROW()), TRUE), 0)</f>
        <v>0</v>
      </c>
      <c r="B22" s="43" t="b" cm="1">
        <f t="array" ref="B22">AND(分科號=INDEX(E:E,ROW()),INDEX(D:D,ROW())&gt;=分起日,INDEX(D:D,ROW())&lt;=分訖日,OR(分專案="全部",INDEX(J:J,ROW())=分專案))</f>
        <v>0</v>
      </c>
      <c r="C22" s="44" cm="1">
        <f t="array" ref="C22">IF(INDEX(F:F,ROW())&lt;&gt;"",INDEX(F:F,ROW()),IF(INDEX(E:E,ROW())&lt;&gt;0,INDEX(C:C,ROW()-1),0))</f>
        <v>0</v>
      </c>
      <c r="D22" s="43" cm="1">
        <f t="array" ref="D22">IF(INDEX(G:G,ROW())&lt;&gt;"",INDEX(G:G,ROW()),IF(INDEX(E:E,ROW())&lt;&gt;0,INDEX(D:D,ROW()-1),0))</f>
        <v>0</v>
      </c>
      <c r="E22" s="313" cm="1">
        <f t="array" ref="E22">IF(INDEX(I:I,ROW())&lt;&gt;"",VALUE(TRIM(LEFT(INDEX(I:I,ROW()),6))),0)</f>
        <v>0</v>
      </c>
      <c r="F22" s="314"/>
      <c r="G22" s="247"/>
      <c r="H22" s="261"/>
      <c r="I22" s="248"/>
      <c r="J22" s="261"/>
      <c r="K22" s="261"/>
      <c r="L22" s="262"/>
      <c r="M22" s="49"/>
      <c r="N22" s="49"/>
    </row>
    <row r="23" spans="1:14">
      <c r="A23" s="43" cm="1">
        <f t="array" ref="A23">IF(INDEX(B:B,ROW()), COUNTIF($B$6:INDEX(B:B,ROW()), TRUE), 0)</f>
        <v>0</v>
      </c>
      <c r="B23" s="43" t="b" cm="1">
        <f t="array" ref="B23">AND(分科號=INDEX(E:E,ROW()),INDEX(D:D,ROW())&gt;=分起日,INDEX(D:D,ROW())&lt;=分訖日,OR(分專案="全部",INDEX(J:J,ROW())=分專案))</f>
        <v>0</v>
      </c>
      <c r="C23" s="44" cm="1">
        <f t="array" ref="C23">IF(INDEX(F:F,ROW())&lt;&gt;"",INDEX(F:F,ROW()),IF(INDEX(E:E,ROW())&lt;&gt;0,INDEX(C:C,ROW()-1),0))</f>
        <v>0</v>
      </c>
      <c r="D23" s="43" cm="1">
        <f t="array" ref="D23">IF(INDEX(G:G,ROW())&lt;&gt;"",INDEX(G:G,ROW()),IF(INDEX(E:E,ROW())&lt;&gt;0,INDEX(D:D,ROW()-1),0))</f>
        <v>0</v>
      </c>
      <c r="E23" s="313" cm="1">
        <f t="array" ref="E23">IF(INDEX(I:I,ROW())&lt;&gt;"",VALUE(TRIM(LEFT(INDEX(I:I,ROW()),6))),0)</f>
        <v>0</v>
      </c>
      <c r="F23" s="314"/>
      <c r="G23" s="247"/>
      <c r="H23" s="261"/>
      <c r="I23" s="248"/>
      <c r="J23" s="261"/>
      <c r="K23" s="261"/>
      <c r="L23" s="262" t="s">
        <v>439</v>
      </c>
      <c r="M23" s="49"/>
      <c r="N23" s="49"/>
    </row>
    <row r="24" spans="1:14">
      <c r="A24" s="43" cm="1">
        <f t="array" ref="A24">IF(INDEX(B:B,ROW()), COUNTIF($B$6:INDEX(B:B,ROW()), TRUE), 0)</f>
        <v>0</v>
      </c>
      <c r="B24" s="43" t="b" cm="1">
        <f t="array" ref="B24">AND(分科號=INDEX(E:E,ROW()),INDEX(D:D,ROW())&gt;=分起日,INDEX(D:D,ROW())&lt;=分訖日,OR(分專案="全部",INDEX(J:J,ROW())=分專案))</f>
        <v>0</v>
      </c>
      <c r="C24" s="44" cm="1">
        <f t="array" ref="C24">IF(INDEX(F:F,ROW())&lt;&gt;"",INDEX(F:F,ROW()),IF(INDEX(E:E,ROW())&lt;&gt;0,INDEX(C:C,ROW()-1),0))</f>
        <v>0</v>
      </c>
      <c r="D24" s="43" cm="1">
        <f t="array" ref="D24">IF(INDEX(G:G,ROW())&lt;&gt;"",INDEX(G:G,ROW()),IF(INDEX(E:E,ROW())&lt;&gt;0,INDEX(D:D,ROW()-1),0))</f>
        <v>0</v>
      </c>
      <c r="E24" s="313" cm="1">
        <f t="array" ref="E24">IF(INDEX(I:I,ROW())&lt;&gt;"",VALUE(TRIM(LEFT(INDEX(I:I,ROW()),6))),0)</f>
        <v>0</v>
      </c>
      <c r="F24" s="314"/>
      <c r="G24" s="247"/>
      <c r="H24" s="261"/>
      <c r="I24" s="248"/>
      <c r="J24" s="261"/>
      <c r="K24" s="261"/>
      <c r="L24" s="262"/>
      <c r="M24" s="49"/>
      <c r="N24" s="49"/>
    </row>
    <row r="25" spans="1:14">
      <c r="A25" s="43" cm="1">
        <f t="array" ref="A25">IF(INDEX(B:B,ROW()), COUNTIF($B$6:INDEX(B:B,ROW()), TRUE), 0)</f>
        <v>0</v>
      </c>
      <c r="B25" s="43" t="b" cm="1">
        <f t="array" ref="B25">AND(分科號=INDEX(E:E,ROW()),INDEX(D:D,ROW())&gt;=分起日,INDEX(D:D,ROW())&lt;=分訖日,OR(分專案="全部",INDEX(J:J,ROW())=分專案))</f>
        <v>0</v>
      </c>
      <c r="C25" s="44" cm="1">
        <f t="array" ref="C25">IF(INDEX(F:F,ROW())&lt;&gt;"",INDEX(F:F,ROW()),IF(INDEX(E:E,ROW())&lt;&gt;0,INDEX(C:C,ROW()-1),0))</f>
        <v>0</v>
      </c>
      <c r="D25" s="43" cm="1">
        <f t="array" ref="D25">IF(INDEX(G:G,ROW())&lt;&gt;"",INDEX(G:G,ROW()),IF(INDEX(E:E,ROW())&lt;&gt;0,INDEX(D:D,ROW()-1),0))</f>
        <v>0</v>
      </c>
      <c r="E25" s="313" cm="1">
        <f t="array" ref="E25">IF(INDEX(I:I,ROW())&lt;&gt;"",VALUE(TRIM(LEFT(INDEX(I:I,ROW()),6))),0)</f>
        <v>0</v>
      </c>
      <c r="F25" s="314"/>
      <c r="G25" s="247"/>
      <c r="H25" s="261"/>
      <c r="I25" s="248"/>
      <c r="J25" s="261"/>
      <c r="K25" s="261"/>
      <c r="L25" s="262"/>
      <c r="M25" s="49"/>
      <c r="N25" s="49"/>
    </row>
    <row r="26" spans="1:14">
      <c r="A26" s="43" cm="1">
        <f t="array" ref="A26">IF(INDEX(B:B,ROW()), COUNTIF($B$6:INDEX(B:B,ROW()), TRUE), 0)</f>
        <v>0</v>
      </c>
      <c r="B26" s="43" t="b" cm="1">
        <f t="array" ref="B26">AND(分科號=INDEX(E:E,ROW()),INDEX(D:D,ROW())&gt;=分起日,INDEX(D:D,ROW())&lt;=分訖日,OR(分專案="全部",INDEX(J:J,ROW())=分專案))</f>
        <v>0</v>
      </c>
      <c r="C26" s="44" cm="1">
        <f t="array" ref="C26">IF(INDEX(F:F,ROW())&lt;&gt;"",INDEX(F:F,ROW()),IF(INDEX(E:E,ROW())&lt;&gt;0,INDEX(C:C,ROW()-1),0))</f>
        <v>0</v>
      </c>
      <c r="D26" s="43" cm="1">
        <f t="array" ref="D26">IF(INDEX(G:G,ROW())&lt;&gt;"",INDEX(G:G,ROW()),IF(INDEX(E:E,ROW())&lt;&gt;0,INDEX(D:D,ROW()-1),0))</f>
        <v>0</v>
      </c>
      <c r="E26" s="313" cm="1">
        <f t="array" ref="E26">IF(INDEX(I:I,ROW())&lt;&gt;"",VALUE(TRIM(LEFT(INDEX(I:I,ROW()),6))),0)</f>
        <v>0</v>
      </c>
      <c r="F26" s="314"/>
      <c r="G26" s="247"/>
      <c r="H26" s="261"/>
      <c r="I26" s="248"/>
      <c r="J26" s="261"/>
      <c r="K26" s="261"/>
      <c r="L26" s="262"/>
      <c r="M26" s="49"/>
      <c r="N26" s="49"/>
    </row>
    <row r="27" spans="1:14">
      <c r="A27" s="43" cm="1">
        <f t="array" ref="A27">IF(INDEX(B:B,ROW()), COUNTIF($B$6:INDEX(B:B,ROW()), TRUE), 0)</f>
        <v>0</v>
      </c>
      <c r="B27" s="43" t="b" cm="1">
        <f t="array" ref="B27">AND(分科號=INDEX(E:E,ROW()),INDEX(D:D,ROW())&gt;=分起日,INDEX(D:D,ROW())&lt;=分訖日,OR(分專案="全部",INDEX(J:J,ROW())=分專案))</f>
        <v>0</v>
      </c>
      <c r="C27" s="44" cm="1">
        <f t="array" ref="C27">IF(INDEX(F:F,ROW())&lt;&gt;"",INDEX(F:F,ROW()),IF(INDEX(E:E,ROW())&lt;&gt;0,INDEX(C:C,ROW()-1),0))</f>
        <v>0</v>
      </c>
      <c r="D27" s="43" cm="1">
        <f t="array" ref="D27">IF(INDEX(G:G,ROW())&lt;&gt;"",INDEX(G:G,ROW()),IF(INDEX(E:E,ROW())&lt;&gt;0,INDEX(D:D,ROW()-1),0))</f>
        <v>0</v>
      </c>
      <c r="E27" s="313" cm="1">
        <f t="array" ref="E27">IF(INDEX(I:I,ROW())&lt;&gt;"",VALUE(TRIM(LEFT(INDEX(I:I,ROW()),6))),0)</f>
        <v>0</v>
      </c>
      <c r="F27" s="314"/>
      <c r="G27" s="247"/>
      <c r="H27" s="261"/>
      <c r="I27" s="248"/>
      <c r="J27" s="261"/>
      <c r="K27" s="261"/>
      <c r="L27" s="262"/>
      <c r="M27" s="49"/>
      <c r="N27" s="49"/>
    </row>
    <row r="28" spans="1:14">
      <c r="A28" s="43" cm="1">
        <f t="array" ref="A28">IF(INDEX(B:B,ROW()), COUNTIF($B$6:INDEX(B:B,ROW()), TRUE), 0)</f>
        <v>0</v>
      </c>
      <c r="B28" s="43" t="b" cm="1">
        <f t="array" ref="B28">AND(分科號=INDEX(E:E,ROW()),INDEX(D:D,ROW())&gt;=分起日,INDEX(D:D,ROW())&lt;=分訖日,OR(分專案="全部",INDEX(J:J,ROW())=分專案))</f>
        <v>0</v>
      </c>
      <c r="C28" s="44" cm="1">
        <f t="array" ref="C28">IF(INDEX(F:F,ROW())&lt;&gt;"",INDEX(F:F,ROW()),IF(INDEX(E:E,ROW())&lt;&gt;0,INDEX(C:C,ROW()-1),0))</f>
        <v>0</v>
      </c>
      <c r="D28" s="43" cm="1">
        <f t="array" ref="D28">IF(INDEX(G:G,ROW())&lt;&gt;"",INDEX(G:G,ROW()),IF(INDEX(E:E,ROW())&lt;&gt;0,INDEX(D:D,ROW()-1),0))</f>
        <v>0</v>
      </c>
      <c r="E28" s="313" cm="1">
        <f t="array" ref="E28">IF(INDEX(I:I,ROW())&lt;&gt;"",VALUE(TRIM(LEFT(INDEX(I:I,ROW()),6))),0)</f>
        <v>0</v>
      </c>
      <c r="F28" s="314"/>
      <c r="G28" s="247"/>
      <c r="H28" s="261"/>
      <c r="I28" s="248"/>
      <c r="J28" s="261"/>
      <c r="K28" s="261"/>
      <c r="L28" s="262"/>
      <c r="M28" s="49"/>
      <c r="N28" s="49"/>
    </row>
    <row r="29" spans="1:14">
      <c r="A29" s="43" cm="1">
        <f t="array" ref="A29">IF(INDEX(B:B,ROW()), COUNTIF($B$6:INDEX(B:B,ROW()), TRUE), 0)</f>
        <v>0</v>
      </c>
      <c r="B29" s="43" t="b" cm="1">
        <f t="array" ref="B29">AND(分科號=INDEX(E:E,ROW()),INDEX(D:D,ROW())&gt;=分起日,INDEX(D:D,ROW())&lt;=分訖日,OR(分專案="全部",INDEX(J:J,ROW())=分專案))</f>
        <v>0</v>
      </c>
      <c r="C29" s="44" cm="1">
        <f t="array" ref="C29">IF(INDEX(F:F,ROW())&lt;&gt;"",INDEX(F:F,ROW()),IF(INDEX(E:E,ROW())&lt;&gt;0,INDEX(C:C,ROW()-1),0))</f>
        <v>0</v>
      </c>
      <c r="D29" s="43" cm="1">
        <f t="array" ref="D29">IF(INDEX(G:G,ROW())&lt;&gt;"",INDEX(G:G,ROW()),IF(INDEX(E:E,ROW())&lt;&gt;0,INDEX(D:D,ROW()-1),0))</f>
        <v>0</v>
      </c>
      <c r="E29" s="313" cm="1">
        <f t="array" ref="E29">IF(INDEX(I:I,ROW())&lt;&gt;"",VALUE(TRIM(LEFT(INDEX(I:I,ROW()),6))),0)</f>
        <v>0</v>
      </c>
      <c r="F29" s="314"/>
      <c r="G29" s="247"/>
      <c r="H29" s="261"/>
      <c r="I29" s="248"/>
      <c r="J29" s="261"/>
      <c r="K29" s="261"/>
      <c r="L29" s="262"/>
      <c r="M29" s="49"/>
      <c r="N29" s="49"/>
    </row>
    <row r="30" spans="1:14">
      <c r="A30" s="43" cm="1">
        <f t="array" ref="A30">IF(INDEX(B:B,ROW()), COUNTIF($B$6:INDEX(B:B,ROW()), TRUE), 0)</f>
        <v>0</v>
      </c>
      <c r="B30" s="43" t="b" cm="1">
        <f t="array" ref="B30">AND(分科號=INDEX(E:E,ROW()),INDEX(D:D,ROW())&gt;=分起日,INDEX(D:D,ROW())&lt;=分訖日,OR(分專案="全部",INDEX(J:J,ROW())=分專案))</f>
        <v>0</v>
      </c>
      <c r="C30" s="44" cm="1">
        <f t="array" ref="C30">IF(INDEX(F:F,ROW())&lt;&gt;"",INDEX(F:F,ROW()),IF(INDEX(E:E,ROW())&lt;&gt;0,INDEX(C:C,ROW()-1),0))</f>
        <v>0</v>
      </c>
      <c r="D30" s="43" cm="1">
        <f t="array" ref="D30">IF(INDEX(G:G,ROW())&lt;&gt;"",INDEX(G:G,ROW()),IF(INDEX(E:E,ROW())&lt;&gt;0,INDEX(D:D,ROW()-1),0))</f>
        <v>0</v>
      </c>
      <c r="E30" s="313" cm="1">
        <f t="array" ref="E30">IF(INDEX(I:I,ROW())&lt;&gt;"",VALUE(TRIM(LEFT(INDEX(I:I,ROW()),6))),0)</f>
        <v>0</v>
      </c>
      <c r="F30" s="314"/>
      <c r="G30" s="247"/>
      <c r="H30" s="261"/>
      <c r="I30" s="248"/>
      <c r="J30" s="261"/>
      <c r="K30" s="261"/>
      <c r="L30" s="262"/>
      <c r="M30" s="49"/>
      <c r="N30" s="49"/>
    </row>
    <row r="31" spans="1:14">
      <c r="A31" s="43" cm="1">
        <f t="array" ref="A31">IF(INDEX(B:B,ROW()), COUNTIF($B$6:INDEX(B:B,ROW()), TRUE), 0)</f>
        <v>0</v>
      </c>
      <c r="B31" s="43" t="b" cm="1">
        <f t="array" ref="B31">AND(分科號=INDEX(E:E,ROW()),INDEX(D:D,ROW())&gt;=分起日,INDEX(D:D,ROW())&lt;=分訖日,OR(分專案="全部",INDEX(J:J,ROW())=分專案))</f>
        <v>0</v>
      </c>
      <c r="C31" s="44" cm="1">
        <f t="array" ref="C31">IF(INDEX(F:F,ROW())&lt;&gt;"",INDEX(F:F,ROW()),IF(INDEX(E:E,ROW())&lt;&gt;0,INDEX(C:C,ROW()-1),0))</f>
        <v>0</v>
      </c>
      <c r="D31" s="43" cm="1">
        <f t="array" ref="D31">IF(INDEX(G:G,ROW())&lt;&gt;"",INDEX(G:G,ROW()),IF(INDEX(E:E,ROW())&lt;&gt;0,INDEX(D:D,ROW()-1),0))</f>
        <v>0</v>
      </c>
      <c r="E31" s="313" cm="1">
        <f t="array" ref="E31">IF(INDEX(I:I,ROW())&lt;&gt;"",VALUE(TRIM(LEFT(INDEX(I:I,ROW()),6))),0)</f>
        <v>0</v>
      </c>
      <c r="F31" s="314"/>
      <c r="G31" s="247"/>
      <c r="H31" s="261"/>
      <c r="I31" s="248"/>
      <c r="J31" s="261"/>
      <c r="K31" s="261"/>
      <c r="L31" s="262"/>
      <c r="M31" s="49"/>
      <c r="N31" s="49"/>
    </row>
    <row r="32" spans="1:14">
      <c r="A32" s="43" cm="1">
        <f t="array" ref="A32">IF(INDEX(B:B,ROW()), COUNTIF($B$6:INDEX(B:B,ROW()), TRUE), 0)</f>
        <v>0</v>
      </c>
      <c r="B32" s="43" t="b" cm="1">
        <f t="array" ref="B32">AND(分科號=INDEX(E:E,ROW()),INDEX(D:D,ROW())&gt;=分起日,INDEX(D:D,ROW())&lt;=分訖日,OR(分專案="全部",INDEX(J:J,ROW())=分專案))</f>
        <v>0</v>
      </c>
      <c r="C32" s="44" cm="1">
        <f t="array" ref="C32">IF(INDEX(F:F,ROW())&lt;&gt;"",INDEX(F:F,ROW()),IF(INDEX(E:E,ROW())&lt;&gt;0,INDEX(C:C,ROW()-1),0))</f>
        <v>0</v>
      </c>
      <c r="D32" s="43" cm="1">
        <f t="array" ref="D32">IF(INDEX(G:G,ROW())&lt;&gt;"",INDEX(G:G,ROW()),IF(INDEX(E:E,ROW())&lt;&gt;0,INDEX(D:D,ROW()-1),0))</f>
        <v>0</v>
      </c>
      <c r="E32" s="313" cm="1">
        <f t="array" ref="E32">IF(INDEX(I:I,ROW())&lt;&gt;"",VALUE(TRIM(LEFT(INDEX(I:I,ROW()),6))),0)</f>
        <v>0</v>
      </c>
      <c r="F32" s="314"/>
      <c r="G32" s="247"/>
      <c r="H32" s="261"/>
      <c r="I32" s="248"/>
      <c r="J32" s="261"/>
      <c r="K32" s="261"/>
      <c r="L32" s="262"/>
      <c r="M32" s="49"/>
      <c r="N32" s="49"/>
    </row>
    <row r="33" spans="1:14">
      <c r="A33" s="43" cm="1">
        <f t="array" ref="A33">IF(INDEX(B:B,ROW()), COUNTIF($B$6:INDEX(B:B,ROW()), TRUE), 0)</f>
        <v>0</v>
      </c>
      <c r="B33" s="43" t="b" cm="1">
        <f t="array" ref="B33">AND(分科號=INDEX(E:E,ROW()),INDEX(D:D,ROW())&gt;=分起日,INDEX(D:D,ROW())&lt;=分訖日,OR(分專案="全部",INDEX(J:J,ROW())=分專案))</f>
        <v>0</v>
      </c>
      <c r="C33" s="44" cm="1">
        <f t="array" ref="C33">IF(INDEX(F:F,ROW())&lt;&gt;"",INDEX(F:F,ROW()),IF(INDEX(E:E,ROW())&lt;&gt;0,INDEX(C:C,ROW()-1),0))</f>
        <v>0</v>
      </c>
      <c r="D33" s="43" cm="1">
        <f t="array" ref="D33">IF(INDEX(G:G,ROW())&lt;&gt;"",INDEX(G:G,ROW()),IF(INDEX(E:E,ROW())&lt;&gt;0,INDEX(D:D,ROW()-1),0))</f>
        <v>0</v>
      </c>
      <c r="E33" s="313" cm="1">
        <f t="array" ref="E33">IF(INDEX(I:I,ROW())&lt;&gt;"",VALUE(TRIM(LEFT(INDEX(I:I,ROW()),6))),0)</f>
        <v>0</v>
      </c>
      <c r="F33" s="314"/>
      <c r="G33" s="247"/>
      <c r="H33" s="261"/>
      <c r="I33" s="248"/>
      <c r="J33" s="261"/>
      <c r="K33" s="261"/>
      <c r="L33" s="262"/>
      <c r="M33" s="49"/>
      <c r="N33" s="49"/>
    </row>
    <row r="34" spans="1:14">
      <c r="A34" s="43" cm="1">
        <f t="array" ref="A34">IF(INDEX(B:B,ROW()), COUNTIF($B$6:INDEX(B:B,ROW()), TRUE), 0)</f>
        <v>0</v>
      </c>
      <c r="B34" s="43" t="b" cm="1">
        <f t="array" ref="B34">AND(分科號=INDEX(E:E,ROW()),INDEX(D:D,ROW())&gt;=分起日,INDEX(D:D,ROW())&lt;=分訖日,OR(分專案="全部",INDEX(J:J,ROW())=分專案))</f>
        <v>0</v>
      </c>
      <c r="C34" s="44" cm="1">
        <f t="array" ref="C34">IF(INDEX(F:F,ROW())&lt;&gt;"",INDEX(F:F,ROW()),IF(INDEX(E:E,ROW())&lt;&gt;0,INDEX(C:C,ROW()-1),0))</f>
        <v>0</v>
      </c>
      <c r="D34" s="43" cm="1">
        <f t="array" ref="D34">IF(INDEX(G:G,ROW())&lt;&gt;"",INDEX(G:G,ROW()),IF(INDEX(E:E,ROW())&lt;&gt;0,INDEX(D:D,ROW()-1),0))</f>
        <v>0</v>
      </c>
      <c r="E34" s="313" cm="1">
        <f t="array" ref="E34">IF(INDEX(I:I,ROW())&lt;&gt;"",VALUE(TRIM(LEFT(INDEX(I:I,ROW()),6))),0)</f>
        <v>0</v>
      </c>
      <c r="F34" s="314"/>
      <c r="G34" s="247"/>
      <c r="H34" s="261"/>
      <c r="I34" s="248"/>
      <c r="J34" s="261"/>
      <c r="K34" s="261"/>
      <c r="L34" s="262"/>
      <c r="M34" s="49"/>
      <c r="N34" s="49"/>
    </row>
    <row r="35" spans="1:14">
      <c r="A35" s="43" cm="1">
        <f t="array" ref="A35">IF(INDEX(B:B,ROW()), COUNTIF($B$6:INDEX(B:B,ROW()), TRUE), 0)</f>
        <v>0</v>
      </c>
      <c r="B35" s="43" t="b" cm="1">
        <f t="array" ref="B35">AND(分科號=INDEX(E:E,ROW()),INDEX(D:D,ROW())&gt;=分起日,INDEX(D:D,ROW())&lt;=分訖日,OR(分專案="全部",INDEX(J:J,ROW())=分專案))</f>
        <v>0</v>
      </c>
      <c r="C35" s="44" cm="1">
        <f t="array" ref="C35">IF(INDEX(F:F,ROW())&lt;&gt;"",INDEX(F:F,ROW()),IF(INDEX(E:E,ROW())&lt;&gt;0,INDEX(C:C,ROW()-1),0))</f>
        <v>0</v>
      </c>
      <c r="D35" s="43" cm="1">
        <f t="array" ref="D35">IF(INDEX(G:G,ROW())&lt;&gt;"",INDEX(G:G,ROW()),IF(INDEX(E:E,ROW())&lt;&gt;0,INDEX(D:D,ROW()-1),0))</f>
        <v>0</v>
      </c>
      <c r="E35" s="313" cm="1">
        <f t="array" ref="E35">IF(INDEX(I:I,ROW())&lt;&gt;"",VALUE(TRIM(LEFT(INDEX(I:I,ROW()),6))),0)</f>
        <v>0</v>
      </c>
      <c r="F35" s="314"/>
      <c r="G35" s="247"/>
      <c r="H35" s="261"/>
      <c r="I35" s="248"/>
      <c r="J35" s="261"/>
      <c r="K35" s="261"/>
      <c r="L35" s="262"/>
      <c r="M35" s="49"/>
      <c r="N35" s="49"/>
    </row>
    <row r="36" spans="1:14">
      <c r="A36" s="43" cm="1">
        <f t="array" ref="A36">IF(INDEX(B:B,ROW()), COUNTIF($B$6:INDEX(B:B,ROW()), TRUE), 0)</f>
        <v>0</v>
      </c>
      <c r="B36" s="43" t="b" cm="1">
        <f t="array" ref="B36">AND(分科號=INDEX(E:E,ROW()),INDEX(D:D,ROW())&gt;=分起日,INDEX(D:D,ROW())&lt;=分訖日,OR(分專案="全部",INDEX(J:J,ROW())=分專案))</f>
        <v>0</v>
      </c>
      <c r="C36" s="44" cm="1">
        <f t="array" ref="C36">IF(INDEX(F:F,ROW())&lt;&gt;"",INDEX(F:F,ROW()),IF(INDEX(E:E,ROW())&lt;&gt;0,INDEX(C:C,ROW()-1),0))</f>
        <v>0</v>
      </c>
      <c r="D36" s="43" cm="1">
        <f t="array" ref="D36">IF(INDEX(G:G,ROW())&lt;&gt;"",INDEX(G:G,ROW()),IF(INDEX(E:E,ROW())&lt;&gt;0,INDEX(D:D,ROW()-1),0))</f>
        <v>0</v>
      </c>
      <c r="E36" s="313" cm="1">
        <f t="array" ref="E36">IF(INDEX(I:I,ROW())&lt;&gt;"",VALUE(TRIM(LEFT(INDEX(I:I,ROW()),6))),0)</f>
        <v>0</v>
      </c>
      <c r="F36" s="314"/>
      <c r="G36" s="247"/>
      <c r="H36" s="261"/>
      <c r="I36" s="248"/>
      <c r="J36" s="261"/>
      <c r="K36" s="261"/>
      <c r="L36" s="262"/>
      <c r="M36" s="49"/>
      <c r="N36" s="49"/>
    </row>
    <row r="37" spans="1:14">
      <c r="A37" s="43" cm="1">
        <f t="array" ref="A37">IF(INDEX(B:B,ROW()), COUNTIF($B$6:INDEX(B:B,ROW()), TRUE), 0)</f>
        <v>0</v>
      </c>
      <c r="B37" s="43" t="b" cm="1">
        <f t="array" ref="B37">AND(分科號=INDEX(E:E,ROW()),INDEX(D:D,ROW())&gt;=分起日,INDEX(D:D,ROW())&lt;=分訖日,OR(分專案="全部",INDEX(J:J,ROW())=分專案))</f>
        <v>0</v>
      </c>
      <c r="C37" s="44" cm="1">
        <f t="array" ref="C37">IF(INDEX(F:F,ROW())&lt;&gt;"",INDEX(F:F,ROW()),IF(INDEX(E:E,ROW())&lt;&gt;0,INDEX(C:C,ROW()-1),0))</f>
        <v>0</v>
      </c>
      <c r="D37" s="43" cm="1">
        <f t="array" ref="D37">IF(INDEX(G:G,ROW())&lt;&gt;"",INDEX(G:G,ROW()),IF(INDEX(E:E,ROW())&lt;&gt;0,INDEX(D:D,ROW()-1),0))</f>
        <v>0</v>
      </c>
      <c r="E37" s="313" cm="1">
        <f t="array" ref="E37">IF(INDEX(I:I,ROW())&lt;&gt;"",VALUE(TRIM(LEFT(INDEX(I:I,ROW()),6))),0)</f>
        <v>0</v>
      </c>
      <c r="F37" s="314"/>
      <c r="G37" s="247"/>
      <c r="H37" s="261"/>
      <c r="I37" s="248"/>
      <c r="J37" s="261"/>
      <c r="K37" s="261"/>
      <c r="L37" s="262"/>
      <c r="M37" s="49"/>
      <c r="N37" s="49"/>
    </row>
    <row r="38" spans="1:14">
      <c r="A38" s="43" cm="1">
        <f t="array" ref="A38">IF(INDEX(B:B,ROW()), COUNTIF($B$6:INDEX(B:B,ROW()), TRUE), 0)</f>
        <v>0</v>
      </c>
      <c r="B38" s="43" t="b" cm="1">
        <f t="array" ref="B38">AND(分科號=INDEX(E:E,ROW()),INDEX(D:D,ROW())&gt;=分起日,INDEX(D:D,ROW())&lt;=分訖日,OR(分專案="全部",INDEX(J:J,ROW())=分專案))</f>
        <v>0</v>
      </c>
      <c r="C38" s="44" cm="1">
        <f t="array" ref="C38">IF(INDEX(F:F,ROW())&lt;&gt;"",INDEX(F:F,ROW()),IF(INDEX(E:E,ROW())&lt;&gt;0,INDEX(C:C,ROW()-1),0))</f>
        <v>0</v>
      </c>
      <c r="D38" s="43" cm="1">
        <f t="array" ref="D38">IF(INDEX(G:G,ROW())&lt;&gt;"",INDEX(G:G,ROW()),IF(INDEX(E:E,ROW())&lt;&gt;0,INDEX(D:D,ROW()-1),0))</f>
        <v>0</v>
      </c>
      <c r="E38" s="313" cm="1">
        <f t="array" ref="E38">IF(INDEX(I:I,ROW())&lt;&gt;"",VALUE(TRIM(LEFT(INDEX(I:I,ROW()),6))),0)</f>
        <v>0</v>
      </c>
      <c r="F38" s="314"/>
      <c r="G38" s="247"/>
      <c r="H38" s="261"/>
      <c r="I38" s="248"/>
      <c r="J38" s="261"/>
      <c r="K38" s="261"/>
      <c r="L38" s="262"/>
      <c r="M38" s="49"/>
      <c r="N38" s="49"/>
    </row>
    <row r="39" spans="1:14">
      <c r="A39" s="43" cm="1">
        <f t="array" ref="A39">IF(INDEX(B:B,ROW()), COUNTIF($B$6:INDEX(B:B,ROW()), TRUE), 0)</f>
        <v>0</v>
      </c>
      <c r="B39" s="43" t="b" cm="1">
        <f t="array" ref="B39">AND(分科號=INDEX(E:E,ROW()),INDEX(D:D,ROW())&gt;=分起日,INDEX(D:D,ROW())&lt;=分訖日,OR(分專案="全部",INDEX(J:J,ROW())=分專案))</f>
        <v>0</v>
      </c>
      <c r="C39" s="44" cm="1">
        <f t="array" ref="C39">IF(INDEX(F:F,ROW())&lt;&gt;"",INDEX(F:F,ROW()),IF(INDEX(E:E,ROW())&lt;&gt;0,INDEX(C:C,ROW()-1),0))</f>
        <v>0</v>
      </c>
      <c r="D39" s="43" cm="1">
        <f t="array" ref="D39">IF(INDEX(G:G,ROW())&lt;&gt;"",INDEX(G:G,ROW()),IF(INDEX(E:E,ROW())&lt;&gt;0,INDEX(D:D,ROW()-1),0))</f>
        <v>0</v>
      </c>
      <c r="E39" s="313" cm="1">
        <f t="array" ref="E39">IF(INDEX(I:I,ROW())&lt;&gt;"",VALUE(TRIM(LEFT(INDEX(I:I,ROW()),6))),0)</f>
        <v>0</v>
      </c>
      <c r="F39" s="314"/>
      <c r="G39" s="247"/>
      <c r="H39" s="261"/>
      <c r="I39" s="248"/>
      <c r="J39" s="261"/>
      <c r="K39" s="261"/>
      <c r="L39" s="262"/>
      <c r="M39" s="49"/>
      <c r="N39" s="49"/>
    </row>
    <row r="40" spans="1:14">
      <c r="A40" s="43" cm="1">
        <f t="array" ref="A40">IF(INDEX(B:B,ROW()), COUNTIF($B$6:INDEX(B:B,ROW()), TRUE), 0)</f>
        <v>0</v>
      </c>
      <c r="B40" s="43" t="b" cm="1">
        <f t="array" ref="B40">AND(分科號=INDEX(E:E,ROW()),INDEX(D:D,ROW())&gt;=分起日,INDEX(D:D,ROW())&lt;=分訖日,OR(分專案="全部",INDEX(J:J,ROW())=分專案))</f>
        <v>0</v>
      </c>
      <c r="C40" s="44" cm="1">
        <f t="array" ref="C40">IF(INDEX(F:F,ROW())&lt;&gt;"",INDEX(F:F,ROW()),IF(INDEX(E:E,ROW())&lt;&gt;0,INDEX(C:C,ROW()-1),0))</f>
        <v>0</v>
      </c>
      <c r="D40" s="43" cm="1">
        <f t="array" ref="D40">IF(INDEX(G:G,ROW())&lt;&gt;"",INDEX(G:G,ROW()),IF(INDEX(E:E,ROW())&lt;&gt;0,INDEX(D:D,ROW()-1),0))</f>
        <v>0</v>
      </c>
      <c r="E40" s="313" cm="1">
        <f t="array" ref="E40">IF(INDEX(I:I,ROW())&lt;&gt;"",VALUE(TRIM(LEFT(INDEX(I:I,ROW()),6))),0)</f>
        <v>0</v>
      </c>
      <c r="F40" s="314"/>
      <c r="G40" s="247"/>
      <c r="H40" s="261"/>
      <c r="I40" s="248"/>
      <c r="J40" s="261"/>
      <c r="K40" s="261"/>
      <c r="L40" s="262"/>
      <c r="M40" s="49"/>
      <c r="N40" s="49"/>
    </row>
    <row r="41" spans="1:14">
      <c r="A41" s="43" cm="1">
        <f t="array" ref="A41">IF(INDEX(B:B,ROW()), COUNTIF($B$6:INDEX(B:B,ROW()), TRUE), 0)</f>
        <v>0</v>
      </c>
      <c r="B41" s="43" t="b" cm="1">
        <f t="array" ref="B41">AND(分科號=INDEX(E:E,ROW()),INDEX(D:D,ROW())&gt;=分起日,INDEX(D:D,ROW())&lt;=分訖日,OR(分專案="全部",INDEX(J:J,ROW())=分專案))</f>
        <v>0</v>
      </c>
      <c r="C41" s="44" cm="1">
        <f t="array" ref="C41">IF(INDEX(F:F,ROW())&lt;&gt;"",INDEX(F:F,ROW()),IF(INDEX(E:E,ROW())&lt;&gt;0,INDEX(C:C,ROW()-1),0))</f>
        <v>0</v>
      </c>
      <c r="D41" s="43" cm="1">
        <f t="array" ref="D41">IF(INDEX(G:G,ROW())&lt;&gt;"",INDEX(G:G,ROW()),IF(INDEX(E:E,ROW())&lt;&gt;0,INDEX(D:D,ROW()-1),0))</f>
        <v>0</v>
      </c>
      <c r="E41" s="313" cm="1">
        <f t="array" ref="E41">IF(INDEX(I:I,ROW())&lt;&gt;"",VALUE(TRIM(LEFT(INDEX(I:I,ROW()),6))),0)</f>
        <v>0</v>
      </c>
      <c r="F41" s="314"/>
      <c r="G41" s="247"/>
      <c r="H41" s="261"/>
      <c r="I41" s="248"/>
      <c r="J41" s="261"/>
      <c r="K41" s="261"/>
      <c r="L41" s="262"/>
      <c r="M41" s="49"/>
      <c r="N41" s="49"/>
    </row>
    <row r="42" spans="1:14">
      <c r="A42" s="43" cm="1">
        <f t="array" ref="A42">IF(INDEX(B:B,ROW()), COUNTIF($B$6:INDEX(B:B,ROW()), TRUE), 0)</f>
        <v>0</v>
      </c>
      <c r="B42" s="43" t="b" cm="1">
        <f t="array" ref="B42">AND(分科號=INDEX(E:E,ROW()),INDEX(D:D,ROW())&gt;=分起日,INDEX(D:D,ROW())&lt;=分訖日,OR(分專案="全部",INDEX(J:J,ROW())=分專案))</f>
        <v>0</v>
      </c>
      <c r="C42" s="44" cm="1">
        <f t="array" ref="C42">IF(INDEX(F:F,ROW())&lt;&gt;"",INDEX(F:F,ROW()),IF(INDEX(E:E,ROW())&lt;&gt;0,INDEX(C:C,ROW()-1),0))</f>
        <v>0</v>
      </c>
      <c r="D42" s="43" cm="1">
        <f t="array" ref="D42">IF(INDEX(G:G,ROW())&lt;&gt;"",INDEX(G:G,ROW()),IF(INDEX(E:E,ROW())&lt;&gt;0,INDEX(D:D,ROW()-1),0))</f>
        <v>0</v>
      </c>
      <c r="E42" s="313" cm="1">
        <f t="array" ref="E42">IF(INDEX(I:I,ROW())&lt;&gt;"",VALUE(TRIM(LEFT(INDEX(I:I,ROW()),6))),0)</f>
        <v>0</v>
      </c>
      <c r="F42" s="314"/>
      <c r="G42" s="247"/>
      <c r="H42" s="261"/>
      <c r="I42" s="248"/>
      <c r="J42" s="261"/>
      <c r="K42" s="261"/>
      <c r="L42" s="262"/>
      <c r="M42" s="49"/>
      <c r="N42" s="49"/>
    </row>
    <row r="43" spans="1:14">
      <c r="A43" s="43" cm="1">
        <f t="array" ref="A43">IF(INDEX(B:B,ROW()), COUNTIF($B$6:INDEX(B:B,ROW()), TRUE), 0)</f>
        <v>0</v>
      </c>
      <c r="B43" s="43" t="b" cm="1">
        <f t="array" ref="B43">AND(分科號=INDEX(E:E,ROW()),INDEX(D:D,ROW())&gt;=分起日,INDEX(D:D,ROW())&lt;=分訖日,OR(分專案="全部",INDEX(J:J,ROW())=分專案))</f>
        <v>0</v>
      </c>
      <c r="C43" s="44" cm="1">
        <f t="array" ref="C43">IF(INDEX(F:F,ROW())&lt;&gt;"",INDEX(F:F,ROW()),IF(INDEX(E:E,ROW())&lt;&gt;0,INDEX(C:C,ROW()-1),0))</f>
        <v>0</v>
      </c>
      <c r="D43" s="43" cm="1">
        <f t="array" ref="D43">IF(INDEX(G:G,ROW())&lt;&gt;"",INDEX(G:G,ROW()),IF(INDEX(E:E,ROW())&lt;&gt;0,INDEX(D:D,ROW()-1),0))</f>
        <v>0</v>
      </c>
      <c r="E43" s="313" cm="1">
        <f t="array" ref="E43">IF(INDEX(I:I,ROW())&lt;&gt;"",VALUE(TRIM(LEFT(INDEX(I:I,ROW()),6))),0)</f>
        <v>0</v>
      </c>
      <c r="F43" s="314"/>
      <c r="G43" s="247"/>
      <c r="H43" s="261"/>
      <c r="I43" s="248"/>
      <c r="J43" s="261"/>
      <c r="K43" s="261"/>
      <c r="L43" s="262"/>
      <c r="M43" s="49"/>
      <c r="N43" s="49"/>
    </row>
    <row r="44" spans="1:14">
      <c r="A44" s="43" cm="1">
        <f t="array" ref="A44">IF(INDEX(B:B,ROW()), COUNTIF($B$6:INDEX(B:B,ROW()), TRUE), 0)</f>
        <v>0</v>
      </c>
      <c r="B44" s="43" t="b" cm="1">
        <f t="array" ref="B44">AND(分科號=INDEX(E:E,ROW()),INDEX(D:D,ROW())&gt;=分起日,INDEX(D:D,ROW())&lt;=分訖日,OR(分專案="全部",INDEX(J:J,ROW())=分專案))</f>
        <v>0</v>
      </c>
      <c r="C44" s="44" cm="1">
        <f t="array" ref="C44">IF(INDEX(F:F,ROW())&lt;&gt;"",INDEX(F:F,ROW()),IF(INDEX(E:E,ROW())&lt;&gt;0,INDEX(C:C,ROW()-1),0))</f>
        <v>0</v>
      </c>
      <c r="D44" s="43" cm="1">
        <f t="array" ref="D44">IF(INDEX(G:G,ROW())&lt;&gt;"",INDEX(G:G,ROW()),IF(INDEX(E:E,ROW())&lt;&gt;0,INDEX(D:D,ROW()-1),0))</f>
        <v>0</v>
      </c>
      <c r="E44" s="313" cm="1">
        <f t="array" ref="E44">IF(INDEX(I:I,ROW())&lt;&gt;"",VALUE(TRIM(LEFT(INDEX(I:I,ROW()),6))),0)</f>
        <v>0</v>
      </c>
      <c r="F44" s="314"/>
      <c r="G44" s="247"/>
      <c r="H44" s="261"/>
      <c r="I44" s="248"/>
      <c r="J44" s="261"/>
      <c r="K44" s="261"/>
      <c r="L44" s="262"/>
      <c r="M44" s="49"/>
      <c r="N44" s="49"/>
    </row>
    <row r="45" spans="1:14">
      <c r="A45" s="43" cm="1">
        <f t="array" ref="A45">IF(INDEX(B:B,ROW()), COUNTIF($B$6:INDEX(B:B,ROW()), TRUE), 0)</f>
        <v>0</v>
      </c>
      <c r="B45" s="43" t="b" cm="1">
        <f t="array" ref="B45">AND(分科號=INDEX(E:E,ROW()),INDEX(D:D,ROW())&gt;=分起日,INDEX(D:D,ROW())&lt;=分訖日,OR(分專案="全部",INDEX(J:J,ROW())=分專案))</f>
        <v>0</v>
      </c>
      <c r="C45" s="44" cm="1">
        <f t="array" ref="C45">IF(INDEX(F:F,ROW())&lt;&gt;"",INDEX(F:F,ROW()),IF(INDEX(E:E,ROW())&lt;&gt;0,INDEX(C:C,ROW()-1),0))</f>
        <v>0</v>
      </c>
      <c r="D45" s="43" cm="1">
        <f t="array" ref="D45">IF(INDEX(G:G,ROW())&lt;&gt;"",INDEX(G:G,ROW()),IF(INDEX(E:E,ROW())&lt;&gt;0,INDEX(D:D,ROW()-1),0))</f>
        <v>0</v>
      </c>
      <c r="E45" s="313" cm="1">
        <f t="array" ref="E45">IF(INDEX(I:I,ROW())&lt;&gt;"",VALUE(TRIM(LEFT(INDEX(I:I,ROW()),6))),0)</f>
        <v>0</v>
      </c>
      <c r="F45" s="314"/>
      <c r="G45" s="247"/>
      <c r="H45" s="261"/>
      <c r="I45" s="248"/>
      <c r="J45" s="261"/>
      <c r="K45" s="261"/>
      <c r="L45" s="262"/>
      <c r="M45" s="49"/>
      <c r="N45" s="49"/>
    </row>
    <row r="46" spans="1:14">
      <c r="A46" s="43" cm="1">
        <f t="array" ref="A46">IF(INDEX(B:B,ROW()), COUNTIF($B$6:INDEX(B:B,ROW()), TRUE), 0)</f>
        <v>0</v>
      </c>
      <c r="B46" s="43" t="b" cm="1">
        <f t="array" ref="B46">AND(分科號=INDEX(E:E,ROW()),INDEX(D:D,ROW())&gt;=分起日,INDEX(D:D,ROW())&lt;=分訖日,OR(分專案="全部",INDEX(J:J,ROW())=分專案))</f>
        <v>0</v>
      </c>
      <c r="C46" s="44" cm="1">
        <f t="array" ref="C46">IF(INDEX(F:F,ROW())&lt;&gt;"",INDEX(F:F,ROW()),IF(INDEX(E:E,ROW())&lt;&gt;0,INDEX(C:C,ROW()-1),0))</f>
        <v>0</v>
      </c>
      <c r="D46" s="43" cm="1">
        <f t="array" ref="D46">IF(INDEX(G:G,ROW())&lt;&gt;"",INDEX(G:G,ROW()),IF(INDEX(E:E,ROW())&lt;&gt;0,INDEX(D:D,ROW()-1),0))</f>
        <v>0</v>
      </c>
      <c r="E46" s="313" cm="1">
        <f t="array" ref="E46">IF(INDEX(I:I,ROW())&lt;&gt;"",VALUE(TRIM(LEFT(INDEX(I:I,ROW()),6))),0)</f>
        <v>0</v>
      </c>
      <c r="F46" s="314"/>
      <c r="G46" s="247"/>
      <c r="H46" s="261"/>
      <c r="I46" s="248"/>
      <c r="J46" s="261"/>
      <c r="K46" s="261"/>
      <c r="L46" s="262"/>
      <c r="M46" s="49"/>
      <c r="N46" s="49"/>
    </row>
    <row r="47" spans="1:14">
      <c r="A47" s="43" cm="1">
        <f t="array" ref="A47">IF(INDEX(B:B,ROW()), COUNTIF($B$6:INDEX(B:B,ROW()), TRUE), 0)</f>
        <v>0</v>
      </c>
      <c r="B47" s="43" t="b" cm="1">
        <f t="array" ref="B47">AND(分科號=INDEX(E:E,ROW()),INDEX(D:D,ROW())&gt;=分起日,INDEX(D:D,ROW())&lt;=分訖日,OR(分專案="全部",INDEX(J:J,ROW())=分專案))</f>
        <v>0</v>
      </c>
      <c r="C47" s="44" cm="1">
        <f t="array" ref="C47">IF(INDEX(F:F,ROW())&lt;&gt;"",INDEX(F:F,ROW()),IF(INDEX(E:E,ROW())&lt;&gt;0,INDEX(C:C,ROW()-1),0))</f>
        <v>0</v>
      </c>
      <c r="D47" s="43" cm="1">
        <f t="array" ref="D47">IF(INDEX(G:G,ROW())&lt;&gt;"",INDEX(G:G,ROW()),IF(INDEX(E:E,ROW())&lt;&gt;0,INDEX(D:D,ROW()-1),0))</f>
        <v>0</v>
      </c>
      <c r="E47" s="313" cm="1">
        <f t="array" ref="E47">IF(INDEX(I:I,ROW())&lt;&gt;"",VALUE(TRIM(LEFT(INDEX(I:I,ROW()),6))),0)</f>
        <v>0</v>
      </c>
      <c r="F47" s="314"/>
      <c r="G47" s="247"/>
      <c r="H47" s="261"/>
      <c r="I47" s="248"/>
      <c r="J47" s="261"/>
      <c r="K47" s="261"/>
      <c r="L47" s="262"/>
      <c r="M47" s="49"/>
      <c r="N47" s="49"/>
    </row>
    <row r="48" spans="1:14">
      <c r="A48" s="43" cm="1">
        <f t="array" ref="A48">IF(INDEX(B:B,ROW()), COUNTIF($B$6:INDEX(B:B,ROW()), TRUE), 0)</f>
        <v>0</v>
      </c>
      <c r="B48" s="43" t="b" cm="1">
        <f t="array" ref="B48">AND(分科號=INDEX(E:E,ROW()),INDEX(D:D,ROW())&gt;=分起日,INDEX(D:D,ROW())&lt;=分訖日,OR(分專案="全部",INDEX(J:J,ROW())=分專案))</f>
        <v>0</v>
      </c>
      <c r="C48" s="44" cm="1">
        <f t="array" ref="C48">IF(INDEX(F:F,ROW())&lt;&gt;"",INDEX(F:F,ROW()),IF(INDEX(E:E,ROW())&lt;&gt;0,INDEX(C:C,ROW()-1),0))</f>
        <v>0</v>
      </c>
      <c r="D48" s="43" cm="1">
        <f t="array" ref="D48">IF(INDEX(G:G,ROW())&lt;&gt;"",INDEX(G:G,ROW()),IF(INDEX(E:E,ROW())&lt;&gt;0,INDEX(D:D,ROW()-1),0))</f>
        <v>0</v>
      </c>
      <c r="E48" s="313" cm="1">
        <f t="array" ref="E48">IF(INDEX(I:I,ROW())&lt;&gt;"",VALUE(TRIM(LEFT(INDEX(I:I,ROW()),6))),0)</f>
        <v>0</v>
      </c>
      <c r="F48" s="314"/>
      <c r="G48" s="247"/>
      <c r="H48" s="261"/>
      <c r="I48" s="248"/>
      <c r="J48" s="261"/>
      <c r="K48" s="261"/>
      <c r="L48" s="262"/>
      <c r="M48" s="49"/>
      <c r="N48" s="49"/>
    </row>
    <row r="49" spans="1:14">
      <c r="A49" s="43" cm="1">
        <f t="array" ref="A49">IF(INDEX(B:B,ROW()), COUNTIF($B$6:INDEX(B:B,ROW()), TRUE), 0)</f>
        <v>0</v>
      </c>
      <c r="B49" s="43" t="b" cm="1">
        <f t="array" ref="B49">AND(分科號=INDEX(E:E,ROW()),INDEX(D:D,ROW())&gt;=分起日,INDEX(D:D,ROW())&lt;=分訖日,OR(分專案="全部",INDEX(J:J,ROW())=分專案))</f>
        <v>0</v>
      </c>
      <c r="C49" s="44" cm="1">
        <f t="array" ref="C49">IF(INDEX(F:F,ROW())&lt;&gt;"",INDEX(F:F,ROW()),IF(INDEX(E:E,ROW())&lt;&gt;0,INDEX(C:C,ROW()-1),0))</f>
        <v>0</v>
      </c>
      <c r="D49" s="43" cm="1">
        <f t="array" ref="D49">IF(INDEX(G:G,ROW())&lt;&gt;"",INDEX(G:G,ROW()),IF(INDEX(E:E,ROW())&lt;&gt;0,INDEX(D:D,ROW()-1),0))</f>
        <v>0</v>
      </c>
      <c r="E49" s="313" cm="1">
        <f t="array" ref="E49">IF(INDEX(I:I,ROW())&lt;&gt;"",VALUE(TRIM(LEFT(INDEX(I:I,ROW()),6))),0)</f>
        <v>0</v>
      </c>
      <c r="F49" s="314"/>
      <c r="G49" s="247"/>
      <c r="H49" s="261"/>
      <c r="I49" s="248"/>
      <c r="J49" s="261"/>
      <c r="K49" s="261"/>
      <c r="L49" s="262"/>
      <c r="M49" s="49"/>
      <c r="N49" s="49"/>
    </row>
    <row r="50" spans="1:14">
      <c r="A50" s="43" cm="1">
        <f t="array" ref="A50">IF(INDEX(B:B,ROW()), COUNTIF($B$6:INDEX(B:B,ROW()), TRUE), 0)</f>
        <v>0</v>
      </c>
      <c r="B50" s="43" t="b" cm="1">
        <f t="array" ref="B50">AND(分科號=INDEX(E:E,ROW()),INDEX(D:D,ROW())&gt;=分起日,INDEX(D:D,ROW())&lt;=分訖日,OR(分專案="全部",INDEX(J:J,ROW())=分專案))</f>
        <v>0</v>
      </c>
      <c r="C50" s="44" cm="1">
        <f t="array" ref="C50">IF(INDEX(F:F,ROW())&lt;&gt;"",INDEX(F:F,ROW()),IF(INDEX(E:E,ROW())&lt;&gt;0,INDEX(C:C,ROW()-1),0))</f>
        <v>0</v>
      </c>
      <c r="D50" s="43" cm="1">
        <f t="array" ref="D50">IF(INDEX(G:G,ROW())&lt;&gt;"",INDEX(G:G,ROW()),IF(INDEX(E:E,ROW())&lt;&gt;0,INDEX(D:D,ROW()-1),0))</f>
        <v>0</v>
      </c>
      <c r="E50" s="313" cm="1">
        <f t="array" ref="E50">IF(INDEX(I:I,ROW())&lt;&gt;"",VALUE(TRIM(LEFT(INDEX(I:I,ROW()),6))),0)</f>
        <v>0</v>
      </c>
      <c r="F50" s="314"/>
      <c r="G50" s="247"/>
      <c r="H50" s="261"/>
      <c r="I50" s="248"/>
      <c r="J50" s="261"/>
      <c r="K50" s="261"/>
      <c r="L50" s="262"/>
      <c r="M50" s="49"/>
      <c r="N50" s="49"/>
    </row>
    <row r="51" spans="1:14">
      <c r="A51" s="43" cm="1">
        <f t="array" ref="A51">IF(INDEX(B:B,ROW()), COUNTIF($B$6:INDEX(B:B,ROW()), TRUE), 0)</f>
        <v>0</v>
      </c>
      <c r="B51" s="43" t="b" cm="1">
        <f t="array" ref="B51">AND(分科號=INDEX(E:E,ROW()),INDEX(D:D,ROW())&gt;=分起日,INDEX(D:D,ROW())&lt;=分訖日,OR(分專案="全部",INDEX(J:J,ROW())=分專案))</f>
        <v>0</v>
      </c>
      <c r="C51" s="44" cm="1">
        <f t="array" ref="C51">IF(INDEX(F:F,ROW())&lt;&gt;"",INDEX(F:F,ROW()),IF(INDEX(E:E,ROW())&lt;&gt;0,INDEX(C:C,ROW()-1),0))</f>
        <v>0</v>
      </c>
      <c r="D51" s="43" cm="1">
        <f t="array" ref="D51">IF(INDEX(G:G,ROW())&lt;&gt;"",INDEX(G:G,ROW()),IF(INDEX(E:E,ROW())&lt;&gt;0,INDEX(D:D,ROW()-1),0))</f>
        <v>0</v>
      </c>
      <c r="E51" s="313" cm="1">
        <f t="array" ref="E51">IF(INDEX(I:I,ROW())&lt;&gt;"",VALUE(TRIM(LEFT(INDEX(I:I,ROW()),6))),0)</f>
        <v>0</v>
      </c>
      <c r="F51" s="314"/>
      <c r="G51" s="247"/>
      <c r="H51" s="261"/>
      <c r="I51" s="248"/>
      <c r="J51" s="261"/>
      <c r="K51" s="261"/>
      <c r="L51" s="262"/>
      <c r="M51" s="49"/>
      <c r="N51" s="49"/>
    </row>
    <row r="52" spans="1:14">
      <c r="A52" s="43" cm="1">
        <f t="array" ref="A52">IF(INDEX(B:B,ROW()), COUNTIF($B$6:INDEX(B:B,ROW()), TRUE), 0)</f>
        <v>0</v>
      </c>
      <c r="B52" s="43" t="b" cm="1">
        <f t="array" ref="B52">AND(分科號=INDEX(E:E,ROW()),INDEX(D:D,ROW())&gt;=分起日,INDEX(D:D,ROW())&lt;=分訖日,OR(分專案="全部",INDEX(J:J,ROW())=分專案))</f>
        <v>0</v>
      </c>
      <c r="C52" s="44" cm="1">
        <f t="array" ref="C52">IF(INDEX(F:F,ROW())&lt;&gt;"",INDEX(F:F,ROW()),IF(INDEX(E:E,ROW())&lt;&gt;0,INDEX(C:C,ROW()-1),0))</f>
        <v>0</v>
      </c>
      <c r="D52" s="43" cm="1">
        <f t="array" ref="D52">IF(INDEX(G:G,ROW())&lt;&gt;"",INDEX(G:G,ROW()),IF(INDEX(E:E,ROW())&lt;&gt;0,INDEX(D:D,ROW()-1),0))</f>
        <v>0</v>
      </c>
      <c r="E52" s="313" cm="1">
        <f t="array" ref="E52">IF(INDEX(I:I,ROW())&lt;&gt;"",VALUE(TRIM(LEFT(INDEX(I:I,ROW()),6))),0)</f>
        <v>0</v>
      </c>
      <c r="F52" s="314"/>
      <c r="G52" s="247"/>
      <c r="H52" s="261"/>
      <c r="I52" s="248"/>
      <c r="J52" s="261"/>
      <c r="K52" s="261"/>
      <c r="L52" s="262"/>
      <c r="M52" s="49"/>
      <c r="N52" s="49"/>
    </row>
    <row r="53" spans="1:14">
      <c r="A53" s="43" cm="1">
        <f t="array" ref="A53">IF(INDEX(B:B,ROW()), COUNTIF($B$6:INDEX(B:B,ROW()), TRUE), 0)</f>
        <v>0</v>
      </c>
      <c r="B53" s="43" t="b" cm="1">
        <f t="array" ref="B53">AND(分科號=INDEX(E:E,ROW()),INDEX(D:D,ROW())&gt;=分起日,INDEX(D:D,ROW())&lt;=分訖日,OR(分專案="全部",INDEX(J:J,ROW())=分專案))</f>
        <v>0</v>
      </c>
      <c r="C53" s="44" cm="1">
        <f t="array" ref="C53">IF(INDEX(F:F,ROW())&lt;&gt;"",INDEX(F:F,ROW()),IF(INDEX(E:E,ROW())&lt;&gt;0,INDEX(C:C,ROW()-1),0))</f>
        <v>0</v>
      </c>
      <c r="D53" s="43" cm="1">
        <f t="array" ref="D53">IF(INDEX(G:G,ROW())&lt;&gt;"",INDEX(G:G,ROW()),IF(INDEX(E:E,ROW())&lt;&gt;0,INDEX(D:D,ROW()-1),0))</f>
        <v>0</v>
      </c>
      <c r="E53" s="313" cm="1">
        <f t="array" ref="E53">IF(INDEX(I:I,ROW())&lt;&gt;"",VALUE(TRIM(LEFT(INDEX(I:I,ROW()),6))),0)</f>
        <v>0</v>
      </c>
      <c r="F53" s="314"/>
      <c r="G53" s="247"/>
      <c r="H53" s="261"/>
      <c r="I53" s="248"/>
      <c r="J53" s="261"/>
      <c r="K53" s="261"/>
      <c r="L53" s="262"/>
      <c r="M53" s="49"/>
      <c r="N53" s="49"/>
    </row>
    <row r="54" spans="1:14">
      <c r="A54" s="43" cm="1">
        <f t="array" ref="A54">IF(INDEX(B:B,ROW()), COUNTIF($B$6:INDEX(B:B,ROW()), TRUE), 0)</f>
        <v>0</v>
      </c>
      <c r="B54" s="43" t="b" cm="1">
        <f t="array" ref="B54">AND(分科號=INDEX(E:E,ROW()),INDEX(D:D,ROW())&gt;=分起日,INDEX(D:D,ROW())&lt;=分訖日,OR(分專案="全部",INDEX(J:J,ROW())=分專案))</f>
        <v>0</v>
      </c>
      <c r="C54" s="44" cm="1">
        <f t="array" ref="C54">IF(INDEX(F:F,ROW())&lt;&gt;"",INDEX(F:F,ROW()),IF(INDEX(E:E,ROW())&lt;&gt;0,INDEX(C:C,ROW()-1),0))</f>
        <v>0</v>
      </c>
      <c r="D54" s="43" cm="1">
        <f t="array" ref="D54">IF(INDEX(G:G,ROW())&lt;&gt;"",INDEX(G:G,ROW()),IF(INDEX(E:E,ROW())&lt;&gt;0,INDEX(D:D,ROW()-1),0))</f>
        <v>0</v>
      </c>
      <c r="E54" s="313" cm="1">
        <f t="array" ref="E54">IF(INDEX(I:I,ROW())&lt;&gt;"",VALUE(TRIM(LEFT(INDEX(I:I,ROW()),6))),0)</f>
        <v>0</v>
      </c>
      <c r="F54" s="314"/>
      <c r="G54" s="247"/>
      <c r="H54" s="261"/>
      <c r="I54" s="248"/>
      <c r="J54" s="261"/>
      <c r="K54" s="261"/>
      <c r="L54" s="262"/>
      <c r="M54" s="49"/>
      <c r="N54" s="49"/>
    </row>
    <row r="55" spans="1:14">
      <c r="A55" s="43" cm="1">
        <f t="array" ref="A55">IF(INDEX(B:B,ROW()), COUNTIF($B$6:INDEX(B:B,ROW()), TRUE), 0)</f>
        <v>0</v>
      </c>
      <c r="B55" s="43" t="b" cm="1">
        <f t="array" ref="B55">AND(分科號=INDEX(E:E,ROW()),INDEX(D:D,ROW())&gt;=分起日,INDEX(D:D,ROW())&lt;=分訖日,OR(分專案="全部",INDEX(J:J,ROW())=分專案))</f>
        <v>0</v>
      </c>
      <c r="C55" s="44" cm="1">
        <f t="array" ref="C55">IF(INDEX(F:F,ROW())&lt;&gt;"",INDEX(F:F,ROW()),IF(INDEX(E:E,ROW())&lt;&gt;0,INDEX(C:C,ROW()-1),0))</f>
        <v>0</v>
      </c>
      <c r="D55" s="43" cm="1">
        <f t="array" ref="D55">IF(INDEX(G:G,ROW())&lt;&gt;"",INDEX(G:G,ROW()),IF(INDEX(E:E,ROW())&lt;&gt;0,INDEX(D:D,ROW()-1),0))</f>
        <v>0</v>
      </c>
      <c r="E55" s="313" cm="1">
        <f t="array" ref="E55">IF(INDEX(I:I,ROW())&lt;&gt;"",VALUE(TRIM(LEFT(INDEX(I:I,ROW()),6))),0)</f>
        <v>0</v>
      </c>
      <c r="F55" s="314"/>
      <c r="G55" s="247"/>
      <c r="H55" s="261"/>
      <c r="I55" s="248"/>
      <c r="J55" s="261"/>
      <c r="K55" s="261"/>
      <c r="L55" s="262"/>
      <c r="M55" s="49"/>
      <c r="N55" s="49"/>
    </row>
    <row r="56" spans="1:14">
      <c r="A56" s="43" cm="1">
        <f t="array" ref="A56">IF(INDEX(B:B,ROW()), COUNTIF($B$6:INDEX(B:B,ROW()), TRUE), 0)</f>
        <v>0</v>
      </c>
      <c r="B56" s="43" t="b" cm="1">
        <f t="array" ref="B56">AND(分科號=INDEX(E:E,ROW()),INDEX(D:D,ROW())&gt;=分起日,INDEX(D:D,ROW())&lt;=分訖日,OR(分專案="全部",INDEX(J:J,ROW())=分專案))</f>
        <v>0</v>
      </c>
      <c r="C56" s="44" cm="1">
        <f t="array" ref="C56">IF(INDEX(F:F,ROW())&lt;&gt;"",INDEX(F:F,ROW()),IF(INDEX(E:E,ROW())&lt;&gt;0,INDEX(C:C,ROW()-1),0))</f>
        <v>0</v>
      </c>
      <c r="D56" s="43" cm="1">
        <f t="array" ref="D56">IF(INDEX(G:G,ROW())&lt;&gt;"",INDEX(G:G,ROW()),IF(INDEX(E:E,ROW())&lt;&gt;0,INDEX(D:D,ROW()-1),0))</f>
        <v>0</v>
      </c>
      <c r="E56" s="313" cm="1">
        <f t="array" ref="E56">IF(INDEX(I:I,ROW())&lt;&gt;"",VALUE(TRIM(LEFT(INDEX(I:I,ROW()),6))),0)</f>
        <v>0</v>
      </c>
      <c r="F56" s="314"/>
      <c r="G56" s="247"/>
      <c r="H56" s="261"/>
      <c r="I56" s="248"/>
      <c r="J56" s="261"/>
      <c r="K56" s="261"/>
      <c r="L56" s="262"/>
      <c r="M56" s="49"/>
      <c r="N56" s="49"/>
    </row>
    <row r="57" spans="1:14">
      <c r="A57" s="43" cm="1">
        <f t="array" ref="A57">IF(INDEX(B:B,ROW()), COUNTIF($B$6:INDEX(B:B,ROW()), TRUE), 0)</f>
        <v>0</v>
      </c>
      <c r="B57" s="43" t="b" cm="1">
        <f t="array" ref="B57">AND(分科號=INDEX(E:E,ROW()),INDEX(D:D,ROW())&gt;=分起日,INDEX(D:D,ROW())&lt;=分訖日,OR(分專案="全部",INDEX(J:J,ROW())=分專案))</f>
        <v>0</v>
      </c>
      <c r="C57" s="44" cm="1">
        <f t="array" ref="C57">IF(INDEX(F:F,ROW())&lt;&gt;"",INDEX(F:F,ROW()),IF(INDEX(E:E,ROW())&lt;&gt;0,INDEX(C:C,ROW()-1),0))</f>
        <v>0</v>
      </c>
      <c r="D57" s="43" cm="1">
        <f t="array" ref="D57">IF(INDEX(G:G,ROW())&lt;&gt;"",INDEX(G:G,ROW()),IF(INDEX(E:E,ROW())&lt;&gt;0,INDEX(D:D,ROW()-1),0))</f>
        <v>0</v>
      </c>
      <c r="E57" s="313" cm="1">
        <f t="array" ref="E57">IF(INDEX(I:I,ROW())&lt;&gt;"",VALUE(TRIM(LEFT(INDEX(I:I,ROW()),6))),0)</f>
        <v>0</v>
      </c>
      <c r="F57" s="314"/>
      <c r="G57" s="247"/>
      <c r="H57" s="261"/>
      <c r="I57" s="248"/>
      <c r="J57" s="261"/>
      <c r="K57" s="261"/>
      <c r="L57" s="262"/>
      <c r="M57" s="49"/>
      <c r="N57" s="49"/>
    </row>
    <row r="58" spans="1:14">
      <c r="A58" s="43" cm="1">
        <f t="array" ref="A58">IF(INDEX(B:B,ROW()), COUNTIF($B$6:INDEX(B:B,ROW()), TRUE), 0)</f>
        <v>0</v>
      </c>
      <c r="B58" s="43" t="b" cm="1">
        <f t="array" ref="B58">AND(分科號=INDEX(E:E,ROW()),INDEX(D:D,ROW())&gt;=分起日,INDEX(D:D,ROW())&lt;=分訖日,OR(分專案="全部",INDEX(J:J,ROW())=分專案))</f>
        <v>0</v>
      </c>
      <c r="C58" s="44" cm="1">
        <f t="array" ref="C58">IF(INDEX(F:F,ROW())&lt;&gt;"",INDEX(F:F,ROW()),IF(INDEX(E:E,ROW())&lt;&gt;0,INDEX(C:C,ROW()-1),0))</f>
        <v>0</v>
      </c>
      <c r="D58" s="43" cm="1">
        <f t="array" ref="D58">IF(INDEX(G:G,ROW())&lt;&gt;"",INDEX(G:G,ROW()),IF(INDEX(E:E,ROW())&lt;&gt;0,INDEX(D:D,ROW()-1),0))</f>
        <v>0</v>
      </c>
      <c r="E58" s="313" cm="1">
        <f t="array" ref="E58">IF(INDEX(I:I,ROW())&lt;&gt;"",VALUE(TRIM(LEFT(INDEX(I:I,ROW()),6))),0)</f>
        <v>0</v>
      </c>
      <c r="F58" s="314"/>
      <c r="G58" s="247"/>
      <c r="H58" s="261"/>
      <c r="I58" s="248"/>
      <c r="J58" s="261"/>
      <c r="K58" s="261"/>
      <c r="L58" s="262"/>
      <c r="M58" s="49"/>
      <c r="N58" s="49"/>
    </row>
    <row r="59" spans="1:14">
      <c r="A59" s="43" cm="1">
        <f t="array" ref="A59">IF(INDEX(B:B,ROW()), COUNTIF($B$6:INDEX(B:B,ROW()), TRUE), 0)</f>
        <v>0</v>
      </c>
      <c r="B59" s="43" t="b" cm="1">
        <f t="array" ref="B59">AND(分科號=INDEX(E:E,ROW()),INDEX(D:D,ROW())&gt;=分起日,INDEX(D:D,ROW())&lt;=分訖日,OR(分專案="全部",INDEX(J:J,ROW())=分專案))</f>
        <v>0</v>
      </c>
      <c r="C59" s="44" cm="1">
        <f t="array" ref="C59">IF(INDEX(F:F,ROW())&lt;&gt;"",INDEX(F:F,ROW()),IF(INDEX(E:E,ROW())&lt;&gt;0,INDEX(C:C,ROW()-1),0))</f>
        <v>0</v>
      </c>
      <c r="D59" s="43" cm="1">
        <f t="array" ref="D59">IF(INDEX(G:G,ROW())&lt;&gt;"",INDEX(G:G,ROW()),IF(INDEX(E:E,ROW())&lt;&gt;0,INDEX(D:D,ROW()-1),0))</f>
        <v>0</v>
      </c>
      <c r="E59" s="313" cm="1">
        <f t="array" ref="E59">IF(INDEX(I:I,ROW())&lt;&gt;"",VALUE(TRIM(LEFT(INDEX(I:I,ROW()),6))),0)</f>
        <v>0</v>
      </c>
      <c r="F59" s="314"/>
      <c r="G59" s="247"/>
      <c r="H59" s="261"/>
      <c r="I59" s="248"/>
      <c r="J59" s="261"/>
      <c r="K59" s="261"/>
      <c r="L59" s="262"/>
      <c r="M59" s="49"/>
      <c r="N59" s="49"/>
    </row>
    <row r="60" spans="1:14">
      <c r="A60" s="43" cm="1">
        <f t="array" ref="A60">IF(INDEX(B:B,ROW()), COUNTIF($B$6:INDEX(B:B,ROW()), TRUE), 0)</f>
        <v>0</v>
      </c>
      <c r="B60" s="43" t="b" cm="1">
        <f t="array" ref="B60">AND(分科號=INDEX(E:E,ROW()),INDEX(D:D,ROW())&gt;=分起日,INDEX(D:D,ROW())&lt;=分訖日,OR(分專案="全部",INDEX(J:J,ROW())=分專案))</f>
        <v>0</v>
      </c>
      <c r="C60" s="44" cm="1">
        <f t="array" ref="C60">IF(INDEX(F:F,ROW())&lt;&gt;"",INDEX(F:F,ROW()),IF(INDEX(E:E,ROW())&lt;&gt;0,INDEX(C:C,ROW()-1),0))</f>
        <v>0</v>
      </c>
      <c r="D60" s="43" cm="1">
        <f t="array" ref="D60">IF(INDEX(G:G,ROW())&lt;&gt;"",INDEX(G:G,ROW()),IF(INDEX(E:E,ROW())&lt;&gt;0,INDEX(D:D,ROW()-1),0))</f>
        <v>0</v>
      </c>
      <c r="E60" s="313" cm="1">
        <f t="array" ref="E60">IF(INDEX(I:I,ROW())&lt;&gt;"",VALUE(TRIM(LEFT(INDEX(I:I,ROW()),6))),0)</f>
        <v>0</v>
      </c>
      <c r="F60" s="314"/>
      <c r="G60" s="247"/>
      <c r="H60" s="261"/>
      <c r="I60" s="248"/>
      <c r="J60" s="261"/>
      <c r="K60" s="261"/>
      <c r="L60" s="262"/>
      <c r="M60" s="49"/>
      <c r="N60" s="49"/>
    </row>
    <row r="61" spans="1:14">
      <c r="A61" s="43" cm="1">
        <f t="array" ref="A61">IF(INDEX(B:B,ROW()), COUNTIF($B$6:INDEX(B:B,ROW()), TRUE), 0)</f>
        <v>0</v>
      </c>
      <c r="B61" s="43" t="b" cm="1">
        <f t="array" ref="B61">AND(分科號=INDEX(E:E,ROW()),INDEX(D:D,ROW())&gt;=分起日,INDEX(D:D,ROW())&lt;=分訖日,OR(分專案="全部",INDEX(J:J,ROW())=分專案))</f>
        <v>0</v>
      </c>
      <c r="C61" s="44" cm="1">
        <f t="array" ref="C61">IF(INDEX(F:F,ROW())&lt;&gt;"",INDEX(F:F,ROW()),IF(INDEX(E:E,ROW())&lt;&gt;0,INDEX(C:C,ROW()-1),0))</f>
        <v>0</v>
      </c>
      <c r="D61" s="43" cm="1">
        <f t="array" ref="D61">IF(INDEX(G:G,ROW())&lt;&gt;"",INDEX(G:G,ROW()),IF(INDEX(E:E,ROW())&lt;&gt;0,INDEX(D:D,ROW()-1),0))</f>
        <v>0</v>
      </c>
      <c r="E61" s="313" cm="1">
        <f t="array" ref="E61">IF(INDEX(I:I,ROW())&lt;&gt;"",VALUE(TRIM(LEFT(INDEX(I:I,ROW()),6))),0)</f>
        <v>0</v>
      </c>
      <c r="F61" s="314"/>
      <c r="G61" s="247"/>
      <c r="H61" s="261"/>
      <c r="I61" s="248"/>
      <c r="J61" s="261"/>
      <c r="K61" s="261"/>
      <c r="L61" s="262"/>
      <c r="M61" s="49"/>
      <c r="N61" s="49"/>
    </row>
    <row r="62" spans="1:14">
      <c r="A62" s="43" cm="1">
        <f t="array" ref="A62">IF(INDEX(B:B,ROW()), COUNTIF($B$6:INDEX(B:B,ROW()), TRUE), 0)</f>
        <v>0</v>
      </c>
      <c r="B62" s="43" t="b" cm="1">
        <f t="array" ref="B62">AND(分科號=INDEX(E:E,ROW()),INDEX(D:D,ROW())&gt;=分起日,INDEX(D:D,ROW())&lt;=分訖日,OR(分專案="全部",INDEX(J:J,ROW())=分專案))</f>
        <v>0</v>
      </c>
      <c r="C62" s="44" cm="1">
        <f t="array" ref="C62">IF(INDEX(F:F,ROW())&lt;&gt;"",INDEX(F:F,ROW()),IF(INDEX(E:E,ROW())&lt;&gt;0,INDEX(C:C,ROW()-1),0))</f>
        <v>0</v>
      </c>
      <c r="D62" s="43" cm="1">
        <f t="array" ref="D62">IF(INDEX(G:G,ROW())&lt;&gt;"",INDEX(G:G,ROW()),IF(INDEX(E:E,ROW())&lt;&gt;0,INDEX(D:D,ROW()-1),0))</f>
        <v>0</v>
      </c>
      <c r="E62" s="313" cm="1">
        <f t="array" ref="E62">IF(INDEX(I:I,ROW())&lt;&gt;"",VALUE(TRIM(LEFT(INDEX(I:I,ROW()),6))),0)</f>
        <v>0</v>
      </c>
      <c r="F62" s="314"/>
      <c r="G62" s="247"/>
      <c r="H62" s="261"/>
      <c r="I62" s="248"/>
      <c r="J62" s="261"/>
      <c r="K62" s="261"/>
      <c r="L62" s="262"/>
      <c r="M62" s="49"/>
      <c r="N62" s="49"/>
    </row>
    <row r="63" spans="1:14">
      <c r="A63" s="43" cm="1">
        <f t="array" ref="A63">IF(INDEX(B:B,ROW()), COUNTIF($B$6:INDEX(B:B,ROW()), TRUE), 0)</f>
        <v>0</v>
      </c>
      <c r="B63" s="43" t="b" cm="1">
        <f t="array" ref="B63">AND(分科號=INDEX(E:E,ROW()),INDEX(D:D,ROW())&gt;=分起日,INDEX(D:D,ROW())&lt;=分訖日,OR(分專案="全部",INDEX(J:J,ROW())=分專案))</f>
        <v>0</v>
      </c>
      <c r="C63" s="44" cm="1">
        <f t="array" ref="C63">IF(INDEX(F:F,ROW())&lt;&gt;"",INDEX(F:F,ROW()),IF(INDEX(E:E,ROW())&lt;&gt;0,INDEX(C:C,ROW()-1),0))</f>
        <v>0</v>
      </c>
      <c r="D63" s="43" cm="1">
        <f t="array" ref="D63">IF(INDEX(G:G,ROW())&lt;&gt;"",INDEX(G:G,ROW()),IF(INDEX(E:E,ROW())&lt;&gt;0,INDEX(D:D,ROW()-1),0))</f>
        <v>0</v>
      </c>
      <c r="E63" s="313" cm="1">
        <f t="array" ref="E63">IF(INDEX(I:I,ROW())&lt;&gt;"",VALUE(TRIM(LEFT(INDEX(I:I,ROW()),6))),0)</f>
        <v>0</v>
      </c>
      <c r="F63" s="314"/>
      <c r="G63" s="247"/>
      <c r="H63" s="261"/>
      <c r="I63" s="248"/>
      <c r="J63" s="261"/>
      <c r="K63" s="261"/>
      <c r="L63" s="262"/>
      <c r="M63" s="49"/>
      <c r="N63" s="49"/>
    </row>
    <row r="64" spans="1:14">
      <c r="A64" s="43" cm="1">
        <f t="array" ref="A64">IF(INDEX(B:B,ROW()), COUNTIF($B$6:INDEX(B:B,ROW()), TRUE), 0)</f>
        <v>0</v>
      </c>
      <c r="B64" s="43" t="b" cm="1">
        <f t="array" ref="B64">AND(分科號=INDEX(E:E,ROW()),INDEX(D:D,ROW())&gt;=分起日,INDEX(D:D,ROW())&lt;=分訖日,OR(分專案="全部",INDEX(J:J,ROW())=分專案))</f>
        <v>0</v>
      </c>
      <c r="C64" s="44" cm="1">
        <f t="array" ref="C64">IF(INDEX(F:F,ROW())&lt;&gt;"",INDEX(F:F,ROW()),IF(INDEX(E:E,ROW())&lt;&gt;0,INDEX(C:C,ROW()-1),0))</f>
        <v>0</v>
      </c>
      <c r="D64" s="43" cm="1">
        <f t="array" ref="D64">IF(INDEX(G:G,ROW())&lt;&gt;"",INDEX(G:G,ROW()),IF(INDEX(E:E,ROW())&lt;&gt;0,INDEX(D:D,ROW()-1),0))</f>
        <v>0</v>
      </c>
      <c r="E64" s="313" cm="1">
        <f t="array" ref="E64">IF(INDEX(I:I,ROW())&lt;&gt;"",VALUE(TRIM(LEFT(INDEX(I:I,ROW()),6))),0)</f>
        <v>0</v>
      </c>
      <c r="F64" s="314"/>
      <c r="G64" s="247"/>
      <c r="H64" s="261"/>
      <c r="I64" s="248"/>
      <c r="J64" s="261"/>
      <c r="K64" s="261"/>
      <c r="L64" s="263"/>
      <c r="M64" s="49"/>
      <c r="N64" s="49"/>
    </row>
    <row r="65" spans="1:14">
      <c r="A65" s="43" cm="1">
        <f t="array" ref="A65">IF(INDEX(B:B,ROW()), COUNTIF($B$6:INDEX(B:B,ROW()), TRUE), 0)</f>
        <v>0</v>
      </c>
      <c r="B65" s="43" t="b" cm="1">
        <f t="array" ref="B65">AND(分科號=INDEX(E:E,ROW()),INDEX(D:D,ROW())&gt;=分起日,INDEX(D:D,ROW())&lt;=分訖日,OR(分專案="全部",INDEX(J:J,ROW())=分專案))</f>
        <v>0</v>
      </c>
      <c r="C65" s="44" cm="1">
        <f t="array" ref="C65">IF(INDEX(F:F,ROW())&lt;&gt;"",INDEX(F:F,ROW()),IF(INDEX(E:E,ROW())&lt;&gt;0,INDEX(C:C,ROW()-1),0))</f>
        <v>0</v>
      </c>
      <c r="D65" s="43" cm="1">
        <f t="array" ref="D65">IF(INDEX(G:G,ROW())&lt;&gt;"",INDEX(G:G,ROW()),IF(INDEX(E:E,ROW())&lt;&gt;0,INDEX(D:D,ROW()-1),0))</f>
        <v>0</v>
      </c>
      <c r="E65" s="313" cm="1">
        <f t="array" ref="E65">IF(INDEX(I:I,ROW())&lt;&gt;"",VALUE(TRIM(LEFT(INDEX(I:I,ROW()),6))),0)</f>
        <v>0</v>
      </c>
      <c r="F65" s="314"/>
      <c r="G65" s="247"/>
      <c r="H65" s="261"/>
      <c r="I65" s="248"/>
      <c r="J65" s="261"/>
      <c r="K65" s="261"/>
      <c r="L65" s="263"/>
      <c r="M65" s="49"/>
      <c r="N65" s="49"/>
    </row>
    <row r="66" spans="1:14">
      <c r="A66" s="43" cm="1">
        <f t="array" ref="A66">IF(INDEX(B:B,ROW()), COUNTIF($B$6:INDEX(B:B,ROW()), TRUE), 0)</f>
        <v>0</v>
      </c>
      <c r="B66" s="43" t="b" cm="1">
        <f t="array" ref="B66">AND(分科號=INDEX(E:E,ROW()),INDEX(D:D,ROW())&gt;=分起日,INDEX(D:D,ROW())&lt;=分訖日,OR(分專案="全部",INDEX(J:J,ROW())=分專案))</f>
        <v>0</v>
      </c>
      <c r="C66" s="44" cm="1">
        <f t="array" ref="C66">IF(INDEX(F:F,ROW())&lt;&gt;"",INDEX(F:F,ROW()),IF(INDEX(E:E,ROW())&lt;&gt;0,INDEX(C:C,ROW()-1),0))</f>
        <v>0</v>
      </c>
      <c r="D66" s="43" cm="1">
        <f t="array" ref="D66">IF(INDEX(G:G,ROW())&lt;&gt;"",INDEX(G:G,ROW()),IF(INDEX(E:E,ROW())&lt;&gt;0,INDEX(D:D,ROW()-1),0))</f>
        <v>0</v>
      </c>
      <c r="E66" s="313" cm="1">
        <f t="array" ref="E66">IF(INDEX(I:I,ROW())&lt;&gt;"",VALUE(TRIM(LEFT(INDEX(I:I,ROW()),6))),0)</f>
        <v>0</v>
      </c>
      <c r="F66" s="314"/>
      <c r="G66" s="247"/>
      <c r="H66" s="261"/>
      <c r="I66" s="248"/>
      <c r="J66" s="261"/>
      <c r="K66" s="261"/>
      <c r="L66" s="263"/>
      <c r="M66" s="49"/>
      <c r="N66" s="49"/>
    </row>
    <row r="67" spans="1:14">
      <c r="A67" s="43" cm="1">
        <f t="array" ref="A67">IF(INDEX(B:B,ROW()), COUNTIF($B$6:INDEX(B:B,ROW()), TRUE), 0)</f>
        <v>0</v>
      </c>
      <c r="B67" s="43" t="b" cm="1">
        <f t="array" ref="B67">AND(分科號=INDEX(E:E,ROW()),INDEX(D:D,ROW())&gt;=分起日,INDEX(D:D,ROW())&lt;=分訖日,OR(分專案="全部",INDEX(J:J,ROW())=分專案))</f>
        <v>0</v>
      </c>
      <c r="C67" s="44" cm="1">
        <f t="array" ref="C67">IF(INDEX(F:F,ROW())&lt;&gt;"",INDEX(F:F,ROW()),IF(INDEX(E:E,ROW())&lt;&gt;0,INDEX(C:C,ROW()-1),0))</f>
        <v>0</v>
      </c>
      <c r="D67" s="43" cm="1">
        <f t="array" ref="D67">IF(INDEX(G:G,ROW())&lt;&gt;"",INDEX(G:G,ROW()),IF(INDEX(E:E,ROW())&lt;&gt;0,INDEX(D:D,ROW()-1),0))</f>
        <v>0</v>
      </c>
      <c r="E67" s="313" cm="1">
        <f t="array" ref="E67">IF(INDEX(I:I,ROW())&lt;&gt;"",VALUE(TRIM(LEFT(INDEX(I:I,ROW()),6))),0)</f>
        <v>0</v>
      </c>
      <c r="F67" s="314"/>
      <c r="G67" s="247"/>
      <c r="H67" s="261"/>
      <c r="I67" s="248"/>
      <c r="J67" s="261"/>
      <c r="K67" s="261"/>
      <c r="L67" s="263"/>
      <c r="M67" s="49"/>
      <c r="N67" s="49"/>
    </row>
    <row r="68" spans="1:14">
      <c r="A68" s="43" cm="1">
        <f t="array" ref="A68">IF(INDEX(B:B,ROW()), COUNTIF($B$6:INDEX(B:B,ROW()), TRUE), 0)</f>
        <v>0</v>
      </c>
      <c r="B68" s="43" t="b" cm="1">
        <f t="array" ref="B68">AND(分科號=INDEX(E:E,ROW()),INDEX(D:D,ROW())&gt;=分起日,INDEX(D:D,ROW())&lt;=分訖日,OR(分專案="全部",INDEX(J:J,ROW())=分專案))</f>
        <v>0</v>
      </c>
      <c r="C68" s="44" cm="1">
        <f t="array" ref="C68">IF(INDEX(F:F,ROW())&lt;&gt;"",INDEX(F:F,ROW()),IF(INDEX(E:E,ROW())&lt;&gt;0,INDEX(C:C,ROW()-1),0))</f>
        <v>0</v>
      </c>
      <c r="D68" s="43" cm="1">
        <f t="array" ref="D68">IF(INDEX(G:G,ROW())&lt;&gt;"",INDEX(G:G,ROW()),IF(INDEX(E:E,ROW())&lt;&gt;0,INDEX(D:D,ROW()-1),0))</f>
        <v>0</v>
      </c>
      <c r="E68" s="313" cm="1">
        <f t="array" ref="E68">IF(INDEX(I:I,ROW())&lt;&gt;"",VALUE(TRIM(LEFT(INDEX(I:I,ROW()),6))),0)</f>
        <v>0</v>
      </c>
      <c r="F68" s="314"/>
      <c r="G68" s="247"/>
      <c r="H68" s="261"/>
      <c r="I68" s="248"/>
      <c r="J68" s="261"/>
      <c r="K68" s="261"/>
      <c r="L68" s="263"/>
      <c r="M68" s="49"/>
      <c r="N68" s="49"/>
    </row>
    <row r="69" spans="1:14">
      <c r="A69" s="43" cm="1">
        <f t="array" ref="A69">IF(INDEX(B:B,ROW()), COUNTIF($B$6:INDEX(B:B,ROW()), TRUE), 0)</f>
        <v>0</v>
      </c>
      <c r="B69" s="43" t="b" cm="1">
        <f t="array" ref="B69">AND(分科號=INDEX(E:E,ROW()),INDEX(D:D,ROW())&gt;=分起日,INDEX(D:D,ROW())&lt;=分訖日,OR(分專案="全部",INDEX(J:J,ROW())=分專案))</f>
        <v>0</v>
      </c>
      <c r="C69" s="44" cm="1">
        <f t="array" ref="C69">IF(INDEX(F:F,ROW())&lt;&gt;"",INDEX(F:F,ROW()),IF(INDEX(E:E,ROW())&lt;&gt;0,INDEX(C:C,ROW()-1),0))</f>
        <v>0</v>
      </c>
      <c r="D69" s="43" cm="1">
        <f t="array" ref="D69">IF(INDEX(G:G,ROW())&lt;&gt;"",INDEX(G:G,ROW()),IF(INDEX(E:E,ROW())&lt;&gt;0,INDEX(D:D,ROW()-1),0))</f>
        <v>0</v>
      </c>
      <c r="E69" s="313" cm="1">
        <f t="array" ref="E69">IF(INDEX(I:I,ROW())&lt;&gt;"",VALUE(TRIM(LEFT(INDEX(I:I,ROW()),6))),0)</f>
        <v>0</v>
      </c>
      <c r="F69" s="314"/>
      <c r="G69" s="247"/>
      <c r="H69" s="261"/>
      <c r="I69" s="248"/>
      <c r="J69" s="261"/>
      <c r="K69" s="261"/>
      <c r="L69" s="262"/>
      <c r="M69" s="49"/>
      <c r="N69" s="49"/>
    </row>
    <row r="70" spans="1:14">
      <c r="A70" s="43" cm="1">
        <f t="array" ref="A70">IF(INDEX(B:B,ROW()), COUNTIF($B$6:INDEX(B:B,ROW()), TRUE), 0)</f>
        <v>0</v>
      </c>
      <c r="B70" s="43" t="b" cm="1">
        <f t="array" ref="B70">AND(分科號=INDEX(E:E,ROW()),INDEX(D:D,ROW())&gt;=分起日,INDEX(D:D,ROW())&lt;=分訖日,OR(分專案="全部",INDEX(J:J,ROW())=分專案))</f>
        <v>0</v>
      </c>
      <c r="C70" s="44" cm="1">
        <f t="array" ref="C70">IF(INDEX(F:F,ROW())&lt;&gt;"",INDEX(F:F,ROW()),IF(INDEX(E:E,ROW())&lt;&gt;0,INDEX(C:C,ROW()-1),0))</f>
        <v>0</v>
      </c>
      <c r="D70" s="43" cm="1">
        <f t="array" ref="D70">IF(INDEX(G:G,ROW())&lt;&gt;"",INDEX(G:G,ROW()),IF(INDEX(E:E,ROW())&lt;&gt;0,INDEX(D:D,ROW()-1),0))</f>
        <v>0</v>
      </c>
      <c r="E70" s="313" cm="1">
        <f t="array" ref="E70">IF(INDEX(I:I,ROW())&lt;&gt;"",VALUE(TRIM(LEFT(INDEX(I:I,ROW()),6))),0)</f>
        <v>0</v>
      </c>
      <c r="F70" s="314"/>
      <c r="G70" s="247"/>
      <c r="H70" s="261"/>
      <c r="I70" s="248"/>
      <c r="J70" s="261"/>
      <c r="K70" s="261"/>
      <c r="L70" s="262"/>
      <c r="M70" s="49"/>
      <c r="N70" s="49"/>
    </row>
    <row r="71" spans="1:14">
      <c r="A71" s="43" cm="1">
        <f t="array" ref="A71">IF(INDEX(B:B,ROW()), COUNTIF($B$6:INDEX(B:B,ROW()), TRUE), 0)</f>
        <v>0</v>
      </c>
      <c r="B71" s="43" t="b" cm="1">
        <f t="array" ref="B71">AND(分科號=INDEX(E:E,ROW()),INDEX(D:D,ROW())&gt;=分起日,INDEX(D:D,ROW())&lt;=分訖日,OR(分專案="全部",INDEX(J:J,ROW())=分專案))</f>
        <v>0</v>
      </c>
      <c r="C71" s="44" cm="1">
        <f t="array" ref="C71">IF(INDEX(F:F,ROW())&lt;&gt;"",INDEX(F:F,ROW()),IF(INDEX(E:E,ROW())&lt;&gt;0,INDEX(C:C,ROW()-1),0))</f>
        <v>0</v>
      </c>
      <c r="D71" s="43" cm="1">
        <f t="array" ref="D71">IF(INDEX(G:G,ROW())&lt;&gt;"",INDEX(G:G,ROW()),IF(INDEX(E:E,ROW())&lt;&gt;0,INDEX(D:D,ROW()-1),0))</f>
        <v>0</v>
      </c>
      <c r="E71" s="313" cm="1">
        <f t="array" ref="E71">IF(INDEX(I:I,ROW())&lt;&gt;"",VALUE(TRIM(LEFT(INDEX(I:I,ROW()),6))),0)</f>
        <v>0</v>
      </c>
      <c r="F71" s="314"/>
      <c r="G71" s="247"/>
      <c r="H71" s="261"/>
      <c r="I71" s="248"/>
      <c r="J71" s="261"/>
      <c r="K71" s="261"/>
      <c r="L71" s="262"/>
      <c r="M71" s="49"/>
      <c r="N71" s="49"/>
    </row>
    <row r="72" spans="1:14">
      <c r="A72" s="43" cm="1">
        <f t="array" ref="A72">IF(INDEX(B:B,ROW()), COUNTIF($B$6:INDEX(B:B,ROW()), TRUE), 0)</f>
        <v>0</v>
      </c>
      <c r="B72" s="43" t="b" cm="1">
        <f t="array" ref="B72">AND(分科號=INDEX(E:E,ROW()),INDEX(D:D,ROW())&gt;=分起日,INDEX(D:D,ROW())&lt;=分訖日,OR(分專案="全部",INDEX(J:J,ROW())=分專案))</f>
        <v>0</v>
      </c>
      <c r="C72" s="44" cm="1">
        <f t="array" ref="C72">IF(INDEX(F:F,ROW())&lt;&gt;"",INDEX(F:F,ROW()),IF(INDEX(E:E,ROW())&lt;&gt;0,INDEX(C:C,ROW()-1),0))</f>
        <v>0</v>
      </c>
      <c r="D72" s="43" cm="1">
        <f t="array" ref="D72">IF(INDEX(G:G,ROW())&lt;&gt;"",INDEX(G:G,ROW()),IF(INDEX(E:E,ROW())&lt;&gt;0,INDEX(D:D,ROW()-1),0))</f>
        <v>0</v>
      </c>
      <c r="E72" s="313" cm="1">
        <f t="array" ref="E72">IF(INDEX(I:I,ROW())&lt;&gt;"",VALUE(TRIM(LEFT(INDEX(I:I,ROW()),6))),0)</f>
        <v>0</v>
      </c>
      <c r="F72" s="314"/>
      <c r="G72" s="247"/>
      <c r="H72" s="261"/>
      <c r="I72" s="248"/>
      <c r="J72" s="261"/>
      <c r="K72" s="261"/>
      <c r="L72" s="262"/>
      <c r="M72" s="49"/>
      <c r="N72" s="49"/>
    </row>
    <row r="73" spans="1:14">
      <c r="A73" s="43" cm="1">
        <f t="array" ref="A73">IF(INDEX(B:B,ROW()), COUNTIF($B$6:INDEX(B:B,ROW()), TRUE), 0)</f>
        <v>0</v>
      </c>
      <c r="B73" s="43" t="b" cm="1">
        <f t="array" ref="B73">AND(分科號=INDEX(E:E,ROW()),INDEX(D:D,ROW())&gt;=分起日,INDEX(D:D,ROW())&lt;=分訖日,OR(分專案="全部",INDEX(J:J,ROW())=分專案))</f>
        <v>0</v>
      </c>
      <c r="C73" s="44" cm="1">
        <f t="array" ref="C73">IF(INDEX(F:F,ROW())&lt;&gt;"",INDEX(F:F,ROW()),IF(INDEX(E:E,ROW())&lt;&gt;0,INDEX(C:C,ROW()-1),0))</f>
        <v>0</v>
      </c>
      <c r="D73" s="43" cm="1">
        <f t="array" ref="D73">IF(INDEX(G:G,ROW())&lt;&gt;"",INDEX(G:G,ROW()),IF(INDEX(E:E,ROW())&lt;&gt;0,INDEX(D:D,ROW()-1),0))</f>
        <v>0</v>
      </c>
      <c r="E73" s="313" cm="1">
        <f t="array" ref="E73">IF(INDEX(I:I,ROW())&lt;&gt;"",VALUE(TRIM(LEFT(INDEX(I:I,ROW()),6))),0)</f>
        <v>0</v>
      </c>
      <c r="F73" s="314"/>
      <c r="G73" s="247"/>
      <c r="H73" s="261"/>
      <c r="I73" s="248"/>
      <c r="J73" s="261"/>
      <c r="K73" s="261"/>
      <c r="L73" s="262"/>
      <c r="M73" s="49"/>
      <c r="N73" s="49"/>
    </row>
    <row r="74" spans="1:14">
      <c r="A74" s="43" cm="1">
        <f t="array" ref="A74">IF(INDEX(B:B,ROW()), COUNTIF($B$6:INDEX(B:B,ROW()), TRUE), 0)</f>
        <v>0</v>
      </c>
      <c r="B74" s="43" t="b" cm="1">
        <f t="array" ref="B74">AND(分科號=INDEX(E:E,ROW()),INDEX(D:D,ROW())&gt;=分起日,INDEX(D:D,ROW())&lt;=分訖日,OR(分專案="全部",INDEX(J:J,ROW())=分專案))</f>
        <v>0</v>
      </c>
      <c r="C74" s="44" cm="1">
        <f t="array" ref="C74">IF(INDEX(F:F,ROW())&lt;&gt;"",INDEX(F:F,ROW()),IF(INDEX(E:E,ROW())&lt;&gt;0,INDEX(C:C,ROW()-1),0))</f>
        <v>0</v>
      </c>
      <c r="D74" s="43" cm="1">
        <f t="array" ref="D74">IF(INDEX(G:G,ROW())&lt;&gt;"",INDEX(G:G,ROW()),IF(INDEX(E:E,ROW())&lt;&gt;0,INDEX(D:D,ROW()-1),0))</f>
        <v>0</v>
      </c>
      <c r="E74" s="313" cm="1">
        <f t="array" ref="E74">IF(INDEX(I:I,ROW())&lt;&gt;"",VALUE(TRIM(LEFT(INDEX(I:I,ROW()),6))),0)</f>
        <v>0</v>
      </c>
      <c r="F74" s="314"/>
      <c r="G74" s="247"/>
      <c r="H74" s="261"/>
      <c r="I74" s="248"/>
      <c r="J74" s="261"/>
      <c r="K74" s="261"/>
      <c r="L74" s="262"/>
      <c r="M74" s="49"/>
      <c r="N74" s="49"/>
    </row>
    <row r="75" spans="1:14">
      <c r="A75" s="43" cm="1">
        <f t="array" ref="A75">IF(INDEX(B:B,ROW()), COUNTIF($B$6:INDEX(B:B,ROW()), TRUE), 0)</f>
        <v>0</v>
      </c>
      <c r="B75" s="43" t="b" cm="1">
        <f t="array" ref="B75">AND(分科號=INDEX(E:E,ROW()),INDEX(D:D,ROW())&gt;=分起日,INDEX(D:D,ROW())&lt;=分訖日,OR(分專案="全部",INDEX(J:J,ROW())=分專案))</f>
        <v>0</v>
      </c>
      <c r="C75" s="44" cm="1">
        <f t="array" ref="C75">IF(INDEX(F:F,ROW())&lt;&gt;"",INDEX(F:F,ROW()),IF(INDEX(E:E,ROW())&lt;&gt;0,INDEX(C:C,ROW()-1),0))</f>
        <v>0</v>
      </c>
      <c r="D75" s="43" cm="1">
        <f t="array" ref="D75">IF(INDEX(G:G,ROW())&lt;&gt;"",INDEX(G:G,ROW()),IF(INDEX(E:E,ROW())&lt;&gt;0,INDEX(D:D,ROW()-1),0))</f>
        <v>0</v>
      </c>
      <c r="E75" s="313" cm="1">
        <f t="array" ref="E75">IF(INDEX(I:I,ROW())&lt;&gt;"",VALUE(TRIM(LEFT(INDEX(I:I,ROW()),6))),0)</f>
        <v>0</v>
      </c>
      <c r="F75" s="314"/>
      <c r="G75" s="247"/>
      <c r="H75" s="261"/>
      <c r="I75" s="248"/>
      <c r="J75" s="261"/>
      <c r="K75" s="261"/>
      <c r="L75" s="262"/>
      <c r="M75" s="49"/>
      <c r="N75" s="49"/>
    </row>
    <row r="76" spans="1:14">
      <c r="A76" s="43" cm="1">
        <f t="array" ref="A76">IF(INDEX(B:B,ROW()), COUNTIF($B$6:INDEX(B:B,ROW()), TRUE), 0)</f>
        <v>0</v>
      </c>
      <c r="B76" s="43" t="b" cm="1">
        <f t="array" ref="B76">AND(分科號=INDEX(E:E,ROW()),INDEX(D:D,ROW())&gt;=分起日,INDEX(D:D,ROW())&lt;=分訖日,OR(分專案="全部",INDEX(J:J,ROW())=分專案))</f>
        <v>0</v>
      </c>
      <c r="C76" s="44" cm="1">
        <f t="array" ref="C76">IF(INDEX(F:F,ROW())&lt;&gt;"",INDEX(F:F,ROW()),IF(INDEX(E:E,ROW())&lt;&gt;0,INDEX(C:C,ROW()-1),0))</f>
        <v>0</v>
      </c>
      <c r="D76" s="43" cm="1">
        <f t="array" ref="D76">IF(INDEX(G:G,ROW())&lt;&gt;"",INDEX(G:G,ROW()),IF(INDEX(E:E,ROW())&lt;&gt;0,INDEX(D:D,ROW()-1),0))</f>
        <v>0</v>
      </c>
      <c r="E76" s="313" cm="1">
        <f t="array" ref="E76">IF(INDEX(I:I,ROW())&lt;&gt;"",VALUE(TRIM(LEFT(INDEX(I:I,ROW()),6))),0)</f>
        <v>0</v>
      </c>
      <c r="F76" s="314"/>
      <c r="G76" s="247"/>
      <c r="H76" s="261"/>
      <c r="I76" s="248"/>
      <c r="J76" s="261"/>
      <c r="K76" s="261"/>
      <c r="L76" s="262"/>
      <c r="M76" s="49"/>
      <c r="N76" s="49"/>
    </row>
    <row r="77" spans="1:14">
      <c r="A77" s="43" cm="1">
        <f t="array" ref="A77">IF(INDEX(B:B,ROW()), COUNTIF($B$6:INDEX(B:B,ROW()), TRUE), 0)</f>
        <v>0</v>
      </c>
      <c r="B77" s="43" t="b" cm="1">
        <f t="array" ref="B77">AND(分科號=INDEX(E:E,ROW()),INDEX(D:D,ROW())&gt;=分起日,INDEX(D:D,ROW())&lt;=分訖日,OR(分專案="全部",INDEX(J:J,ROW())=分專案))</f>
        <v>0</v>
      </c>
      <c r="C77" s="44" cm="1">
        <f t="array" ref="C77">IF(INDEX(F:F,ROW())&lt;&gt;"",INDEX(F:F,ROW()),IF(INDEX(E:E,ROW())&lt;&gt;0,INDEX(C:C,ROW()-1),0))</f>
        <v>0</v>
      </c>
      <c r="D77" s="43" cm="1">
        <f t="array" ref="D77">IF(INDEX(G:G,ROW())&lt;&gt;"",INDEX(G:G,ROW()),IF(INDEX(E:E,ROW())&lt;&gt;0,INDEX(D:D,ROW()-1),0))</f>
        <v>0</v>
      </c>
      <c r="E77" s="313" cm="1">
        <f t="array" ref="E77">IF(INDEX(I:I,ROW())&lt;&gt;"",VALUE(TRIM(LEFT(INDEX(I:I,ROW()),6))),0)</f>
        <v>0</v>
      </c>
      <c r="F77" s="314"/>
      <c r="G77" s="247"/>
      <c r="H77" s="261"/>
      <c r="I77" s="248"/>
      <c r="J77" s="261"/>
      <c r="K77" s="261"/>
      <c r="L77" s="262"/>
      <c r="M77" s="49"/>
      <c r="N77" s="49"/>
    </row>
    <row r="78" spans="1:14">
      <c r="A78" s="43" cm="1">
        <f t="array" ref="A78">IF(INDEX(B:B,ROW()), COUNTIF($B$6:INDEX(B:B,ROW()), TRUE), 0)</f>
        <v>0</v>
      </c>
      <c r="B78" s="43" t="b" cm="1">
        <f t="array" ref="B78">AND(分科號=INDEX(E:E,ROW()),INDEX(D:D,ROW())&gt;=分起日,INDEX(D:D,ROW())&lt;=分訖日,OR(分專案="全部",INDEX(J:J,ROW())=分專案))</f>
        <v>0</v>
      </c>
      <c r="C78" s="44" cm="1">
        <f t="array" ref="C78">IF(INDEX(F:F,ROW())&lt;&gt;"",INDEX(F:F,ROW()),IF(INDEX(E:E,ROW())&lt;&gt;0,INDEX(C:C,ROW()-1),0))</f>
        <v>0</v>
      </c>
      <c r="D78" s="43" cm="1">
        <f t="array" ref="D78">IF(INDEX(G:G,ROW())&lt;&gt;"",INDEX(G:G,ROW()),IF(INDEX(E:E,ROW())&lt;&gt;0,INDEX(D:D,ROW()-1),0))</f>
        <v>0</v>
      </c>
      <c r="E78" s="313" cm="1">
        <f t="array" ref="E78">IF(INDEX(I:I,ROW())&lt;&gt;"",VALUE(TRIM(LEFT(INDEX(I:I,ROW()),6))),0)</f>
        <v>0</v>
      </c>
      <c r="F78" s="314"/>
      <c r="G78" s="247"/>
      <c r="H78" s="261"/>
      <c r="I78" s="248"/>
      <c r="J78" s="261"/>
      <c r="K78" s="261"/>
      <c r="L78" s="262"/>
      <c r="M78" s="49"/>
      <c r="N78" s="49"/>
    </row>
    <row r="79" spans="1:14">
      <c r="A79" s="43" cm="1">
        <f t="array" ref="A79">IF(INDEX(B:B,ROW()), COUNTIF($B$6:INDEX(B:B,ROW()), TRUE), 0)</f>
        <v>0</v>
      </c>
      <c r="B79" s="43" t="b" cm="1">
        <f t="array" ref="B79">AND(分科號=INDEX(E:E,ROW()),INDEX(D:D,ROW())&gt;=分起日,INDEX(D:D,ROW())&lt;=分訖日,OR(分專案="全部",INDEX(J:J,ROW())=分專案))</f>
        <v>0</v>
      </c>
      <c r="C79" s="44" cm="1">
        <f t="array" ref="C79">IF(INDEX(F:F,ROW())&lt;&gt;"",INDEX(F:F,ROW()),IF(INDEX(E:E,ROW())&lt;&gt;0,INDEX(C:C,ROW()-1),0))</f>
        <v>0</v>
      </c>
      <c r="D79" s="43" cm="1">
        <f t="array" ref="D79">IF(INDEX(G:G,ROW())&lt;&gt;"",INDEX(G:G,ROW()),IF(INDEX(E:E,ROW())&lt;&gt;0,INDEX(D:D,ROW()-1),0))</f>
        <v>0</v>
      </c>
      <c r="E79" s="313" cm="1">
        <f t="array" ref="E79">IF(INDEX(I:I,ROW())&lt;&gt;"",VALUE(TRIM(LEFT(INDEX(I:I,ROW()),6))),0)</f>
        <v>0</v>
      </c>
      <c r="F79" s="314"/>
      <c r="G79" s="247"/>
      <c r="H79" s="261"/>
      <c r="I79" s="248"/>
      <c r="J79" s="261"/>
      <c r="K79" s="261"/>
      <c r="L79" s="262"/>
      <c r="M79" s="49"/>
      <c r="N79" s="49"/>
    </row>
    <row r="80" spans="1:14">
      <c r="A80" s="43" cm="1">
        <f t="array" ref="A80">IF(INDEX(B:B,ROW()), COUNTIF($B$6:INDEX(B:B,ROW()), TRUE), 0)</f>
        <v>0</v>
      </c>
      <c r="B80" s="43" t="b" cm="1">
        <f t="array" ref="B80">AND(分科號=INDEX(E:E,ROW()),INDEX(D:D,ROW())&gt;=分起日,INDEX(D:D,ROW())&lt;=分訖日,OR(分專案="全部",INDEX(J:J,ROW())=分專案))</f>
        <v>0</v>
      </c>
      <c r="C80" s="44" cm="1">
        <f t="array" ref="C80">IF(INDEX(F:F,ROW())&lt;&gt;"",INDEX(F:F,ROW()),IF(INDEX(E:E,ROW())&lt;&gt;0,INDEX(C:C,ROW()-1),0))</f>
        <v>0</v>
      </c>
      <c r="D80" s="43" cm="1">
        <f t="array" ref="D80">IF(INDEX(G:G,ROW())&lt;&gt;"",INDEX(G:G,ROW()),IF(INDEX(E:E,ROW())&lt;&gt;0,INDEX(D:D,ROW()-1),0))</f>
        <v>0</v>
      </c>
      <c r="E80" s="313" cm="1">
        <f t="array" ref="E80">IF(INDEX(I:I,ROW())&lt;&gt;"",VALUE(TRIM(LEFT(INDEX(I:I,ROW()),6))),0)</f>
        <v>0</v>
      </c>
      <c r="F80" s="314"/>
      <c r="G80" s="247"/>
      <c r="H80" s="261"/>
      <c r="I80" s="248"/>
      <c r="J80" s="261"/>
      <c r="K80" s="261"/>
      <c r="L80" s="262"/>
      <c r="M80" s="49"/>
      <c r="N80" s="49"/>
    </row>
    <row r="81" spans="1:14">
      <c r="A81" s="43" cm="1">
        <f t="array" ref="A81">IF(INDEX(B:B,ROW()), COUNTIF($B$6:INDEX(B:B,ROW()), TRUE), 0)</f>
        <v>0</v>
      </c>
      <c r="B81" s="43" t="b" cm="1">
        <f t="array" ref="B81">AND(分科號=INDEX(E:E,ROW()),INDEX(D:D,ROW())&gt;=分起日,INDEX(D:D,ROW())&lt;=分訖日,OR(分專案="全部",INDEX(J:J,ROW())=分專案))</f>
        <v>0</v>
      </c>
      <c r="C81" s="44" cm="1">
        <f t="array" ref="C81">IF(INDEX(F:F,ROW())&lt;&gt;"",INDEX(F:F,ROW()),IF(INDEX(E:E,ROW())&lt;&gt;0,INDEX(C:C,ROW()-1),0))</f>
        <v>0</v>
      </c>
      <c r="D81" s="43" cm="1">
        <f t="array" ref="D81">IF(INDEX(G:G,ROW())&lt;&gt;"",INDEX(G:G,ROW()),IF(INDEX(E:E,ROW())&lt;&gt;0,INDEX(D:D,ROW()-1),0))</f>
        <v>0</v>
      </c>
      <c r="E81" s="313" cm="1">
        <f t="array" ref="E81">IF(INDEX(I:I,ROW())&lt;&gt;"",VALUE(TRIM(LEFT(INDEX(I:I,ROW()),6))),0)</f>
        <v>0</v>
      </c>
      <c r="F81" s="314"/>
      <c r="G81" s="247"/>
      <c r="H81" s="261"/>
      <c r="I81" s="248"/>
      <c r="J81" s="261"/>
      <c r="K81" s="261"/>
      <c r="L81" s="262"/>
      <c r="M81" s="49"/>
      <c r="N81" s="49"/>
    </row>
    <row r="82" spans="1:14">
      <c r="A82" s="43" cm="1">
        <f t="array" ref="A82">IF(INDEX(B:B,ROW()), COUNTIF($B$6:INDEX(B:B,ROW()), TRUE), 0)</f>
        <v>0</v>
      </c>
      <c r="B82" s="43" t="b" cm="1">
        <f t="array" ref="B82">AND(分科號=INDEX(E:E,ROW()),INDEX(D:D,ROW())&gt;=分起日,INDEX(D:D,ROW())&lt;=分訖日,OR(分專案="全部",INDEX(J:J,ROW())=分專案))</f>
        <v>0</v>
      </c>
      <c r="C82" s="44" cm="1">
        <f t="array" ref="C82">IF(INDEX(F:F,ROW())&lt;&gt;"",INDEX(F:F,ROW()),IF(INDEX(E:E,ROW())&lt;&gt;0,INDEX(C:C,ROW()-1),0))</f>
        <v>0</v>
      </c>
      <c r="D82" s="43" cm="1">
        <f t="array" ref="D82">IF(INDEX(G:G,ROW())&lt;&gt;"",INDEX(G:G,ROW()),IF(INDEX(E:E,ROW())&lt;&gt;0,INDEX(D:D,ROW()-1),0))</f>
        <v>0</v>
      </c>
      <c r="E82" s="313" cm="1">
        <f t="array" ref="E82">IF(INDEX(I:I,ROW())&lt;&gt;"",VALUE(TRIM(LEFT(INDEX(I:I,ROW()),6))),0)</f>
        <v>0</v>
      </c>
      <c r="F82" s="314"/>
      <c r="G82" s="247"/>
      <c r="H82" s="261"/>
      <c r="I82" s="248"/>
      <c r="J82" s="261"/>
      <c r="K82" s="261"/>
      <c r="L82" s="262"/>
      <c r="M82" s="49"/>
      <c r="N82" s="49"/>
    </row>
    <row r="83" spans="1:14">
      <c r="A83" s="43" cm="1">
        <f t="array" ref="A83">IF(INDEX(B:B,ROW()), COUNTIF($B$6:INDEX(B:B,ROW()), TRUE), 0)</f>
        <v>0</v>
      </c>
      <c r="B83" s="43" t="b" cm="1">
        <f t="array" ref="B83">AND(分科號=INDEX(E:E,ROW()),INDEX(D:D,ROW())&gt;=分起日,INDEX(D:D,ROW())&lt;=分訖日,OR(分專案="全部",INDEX(J:J,ROW())=分專案))</f>
        <v>0</v>
      </c>
      <c r="C83" s="44" cm="1">
        <f t="array" ref="C83">IF(INDEX(F:F,ROW())&lt;&gt;"",INDEX(F:F,ROW()),IF(INDEX(E:E,ROW())&lt;&gt;0,INDEX(C:C,ROW()-1),0))</f>
        <v>0</v>
      </c>
      <c r="D83" s="43" cm="1">
        <f t="array" ref="D83">IF(INDEX(G:G,ROW())&lt;&gt;"",INDEX(G:G,ROW()),IF(INDEX(E:E,ROW())&lt;&gt;0,INDEX(D:D,ROW()-1),0))</f>
        <v>0</v>
      </c>
      <c r="E83" s="313" cm="1">
        <f t="array" ref="E83">IF(INDEX(I:I,ROW())&lt;&gt;"",VALUE(TRIM(LEFT(INDEX(I:I,ROW()),6))),0)</f>
        <v>0</v>
      </c>
      <c r="F83" s="314"/>
      <c r="G83" s="247"/>
      <c r="H83" s="261"/>
      <c r="I83" s="248"/>
      <c r="J83" s="261"/>
      <c r="K83" s="261"/>
      <c r="L83" s="262"/>
      <c r="M83" s="49"/>
      <c r="N83" s="49"/>
    </row>
    <row r="84" spans="1:14">
      <c r="A84" s="43" cm="1">
        <f t="array" ref="A84">IF(INDEX(B:B,ROW()), COUNTIF($B$6:INDEX(B:B,ROW()), TRUE), 0)</f>
        <v>0</v>
      </c>
      <c r="B84" s="43" t="b" cm="1">
        <f t="array" ref="B84">AND(分科號=INDEX(E:E,ROW()),INDEX(D:D,ROW())&gt;=分起日,INDEX(D:D,ROW())&lt;=分訖日,OR(分專案="全部",INDEX(J:J,ROW())=分專案))</f>
        <v>0</v>
      </c>
      <c r="C84" s="44" cm="1">
        <f t="array" ref="C84">IF(INDEX(F:F,ROW())&lt;&gt;"",INDEX(F:F,ROW()),IF(INDEX(E:E,ROW())&lt;&gt;0,INDEX(C:C,ROW()-1),0))</f>
        <v>0</v>
      </c>
      <c r="D84" s="43" cm="1">
        <f t="array" ref="D84">IF(INDEX(G:G,ROW())&lt;&gt;"",INDEX(G:G,ROW()),IF(INDEX(E:E,ROW())&lt;&gt;0,INDEX(D:D,ROW()-1),0))</f>
        <v>0</v>
      </c>
      <c r="E84" s="313" cm="1">
        <f t="array" ref="E84">IF(INDEX(I:I,ROW())&lt;&gt;"",VALUE(TRIM(LEFT(INDEX(I:I,ROW()),6))),0)</f>
        <v>0</v>
      </c>
      <c r="F84" s="314"/>
      <c r="G84" s="247"/>
      <c r="H84" s="261"/>
      <c r="I84" s="248"/>
      <c r="J84" s="261"/>
      <c r="K84" s="261"/>
      <c r="L84" s="262"/>
      <c r="M84" s="49"/>
      <c r="N84" s="49"/>
    </row>
    <row r="85" spans="1:14">
      <c r="A85" s="43" cm="1">
        <f t="array" ref="A85">IF(INDEX(B:B,ROW()), COUNTIF($B$6:INDEX(B:B,ROW()), TRUE), 0)</f>
        <v>0</v>
      </c>
      <c r="B85" s="43" t="b" cm="1">
        <f t="array" ref="B85">AND(分科號=INDEX(E:E,ROW()),INDEX(D:D,ROW())&gt;=分起日,INDEX(D:D,ROW())&lt;=分訖日,OR(分專案="全部",INDEX(J:J,ROW())=分專案))</f>
        <v>0</v>
      </c>
      <c r="C85" s="44" cm="1">
        <f t="array" ref="C85">IF(INDEX(F:F,ROW())&lt;&gt;"",INDEX(F:F,ROW()),IF(INDEX(E:E,ROW())&lt;&gt;0,INDEX(C:C,ROW()-1),0))</f>
        <v>0</v>
      </c>
      <c r="D85" s="43" cm="1">
        <f t="array" ref="D85">IF(INDEX(G:G,ROW())&lt;&gt;"",INDEX(G:G,ROW()),IF(INDEX(E:E,ROW())&lt;&gt;0,INDEX(D:D,ROW()-1),0))</f>
        <v>0</v>
      </c>
      <c r="E85" s="313" cm="1">
        <f t="array" ref="E85">IF(INDEX(I:I,ROW())&lt;&gt;"",VALUE(TRIM(LEFT(INDEX(I:I,ROW()),6))),0)</f>
        <v>0</v>
      </c>
      <c r="F85" s="314"/>
      <c r="G85" s="247"/>
      <c r="H85" s="261"/>
      <c r="I85" s="248"/>
      <c r="J85" s="261"/>
      <c r="K85" s="261"/>
      <c r="L85" s="262"/>
      <c r="M85" s="49"/>
      <c r="N85" s="49"/>
    </row>
    <row r="86" spans="1:14">
      <c r="A86" s="43" cm="1">
        <f t="array" ref="A86">IF(INDEX(B:B,ROW()), COUNTIF($B$6:INDEX(B:B,ROW()), TRUE), 0)</f>
        <v>0</v>
      </c>
      <c r="B86" s="43" t="b" cm="1">
        <f t="array" ref="B86">AND(分科號=INDEX(E:E,ROW()),INDEX(D:D,ROW())&gt;=分起日,INDEX(D:D,ROW())&lt;=分訖日,OR(分專案="全部",INDEX(J:J,ROW())=分專案))</f>
        <v>0</v>
      </c>
      <c r="C86" s="44" cm="1">
        <f t="array" ref="C86">IF(INDEX(F:F,ROW())&lt;&gt;"",INDEX(F:F,ROW()),IF(INDEX(E:E,ROW())&lt;&gt;0,INDEX(C:C,ROW()-1),0))</f>
        <v>0</v>
      </c>
      <c r="D86" s="43" cm="1">
        <f t="array" ref="D86">IF(INDEX(G:G,ROW())&lt;&gt;"",INDEX(G:G,ROW()),IF(INDEX(E:E,ROW())&lt;&gt;0,INDEX(D:D,ROW()-1),0))</f>
        <v>0</v>
      </c>
      <c r="E86" s="313" cm="1">
        <f t="array" ref="E86">IF(INDEX(I:I,ROW())&lt;&gt;"",VALUE(TRIM(LEFT(INDEX(I:I,ROW()),6))),0)</f>
        <v>0</v>
      </c>
      <c r="F86" s="314"/>
      <c r="G86" s="247"/>
      <c r="H86" s="261"/>
      <c r="I86" s="248"/>
      <c r="J86" s="261"/>
      <c r="K86" s="261"/>
      <c r="L86" s="262"/>
      <c r="M86" s="49"/>
      <c r="N86" s="49"/>
    </row>
    <row r="87" spans="1:14">
      <c r="A87" s="43" cm="1">
        <f t="array" ref="A87">IF(INDEX(B:B,ROW()), COUNTIF($B$6:INDEX(B:B,ROW()), TRUE), 0)</f>
        <v>0</v>
      </c>
      <c r="B87" s="43" t="b" cm="1">
        <f t="array" ref="B87">AND(分科號=INDEX(E:E,ROW()),INDEX(D:D,ROW())&gt;=分起日,INDEX(D:D,ROW())&lt;=分訖日,OR(分專案="全部",INDEX(J:J,ROW())=分專案))</f>
        <v>0</v>
      </c>
      <c r="C87" s="44" cm="1">
        <f t="array" ref="C87">IF(INDEX(F:F,ROW())&lt;&gt;"",INDEX(F:F,ROW()),IF(INDEX(E:E,ROW())&lt;&gt;0,INDEX(C:C,ROW()-1),0))</f>
        <v>0</v>
      </c>
      <c r="D87" s="43" cm="1">
        <f t="array" ref="D87">IF(INDEX(G:G,ROW())&lt;&gt;"",INDEX(G:G,ROW()),IF(INDEX(E:E,ROW())&lt;&gt;0,INDEX(D:D,ROW()-1),0))</f>
        <v>0</v>
      </c>
      <c r="E87" s="313" cm="1">
        <f t="array" ref="E87">IF(INDEX(I:I,ROW())&lt;&gt;"",VALUE(TRIM(LEFT(INDEX(I:I,ROW()),6))),0)</f>
        <v>0</v>
      </c>
      <c r="F87" s="314"/>
      <c r="G87" s="247"/>
      <c r="H87" s="261"/>
      <c r="I87" s="248"/>
      <c r="J87" s="261"/>
      <c r="K87" s="261"/>
      <c r="L87" s="262"/>
      <c r="M87" s="49"/>
      <c r="N87" s="49"/>
    </row>
    <row r="88" spans="1:14">
      <c r="A88" s="43" cm="1">
        <f t="array" ref="A88">IF(INDEX(B:B,ROW()), COUNTIF($B$6:INDEX(B:B,ROW()), TRUE), 0)</f>
        <v>0</v>
      </c>
      <c r="B88" s="43" t="b" cm="1">
        <f t="array" ref="B88">AND(分科號=INDEX(E:E,ROW()),INDEX(D:D,ROW())&gt;=分起日,INDEX(D:D,ROW())&lt;=分訖日,OR(分專案="全部",INDEX(J:J,ROW())=分專案))</f>
        <v>0</v>
      </c>
      <c r="C88" s="44" cm="1">
        <f t="array" ref="C88">IF(INDEX(F:F,ROW())&lt;&gt;"",INDEX(F:F,ROW()),IF(INDEX(E:E,ROW())&lt;&gt;0,INDEX(C:C,ROW()-1),0))</f>
        <v>0</v>
      </c>
      <c r="D88" s="43" cm="1">
        <f t="array" ref="D88">IF(INDEX(G:G,ROW())&lt;&gt;"",INDEX(G:G,ROW()),IF(INDEX(E:E,ROW())&lt;&gt;0,INDEX(D:D,ROW()-1),0))</f>
        <v>0</v>
      </c>
      <c r="E88" s="313" cm="1">
        <f t="array" ref="E88">IF(INDEX(I:I,ROW())&lt;&gt;"",VALUE(TRIM(LEFT(INDEX(I:I,ROW()),6))),0)</f>
        <v>0</v>
      </c>
      <c r="F88" s="314"/>
      <c r="G88" s="247"/>
      <c r="H88" s="261"/>
      <c r="I88" s="248"/>
      <c r="J88" s="261"/>
      <c r="K88" s="261"/>
      <c r="L88" s="262"/>
      <c r="M88" s="49"/>
      <c r="N88" s="49"/>
    </row>
    <row r="89" spans="1:14">
      <c r="A89" s="43" cm="1">
        <f t="array" ref="A89">IF(INDEX(B:B,ROW()), COUNTIF($B$6:INDEX(B:B,ROW()), TRUE), 0)</f>
        <v>0</v>
      </c>
      <c r="B89" s="43" t="b" cm="1">
        <f t="array" ref="B89">AND(分科號=INDEX(E:E,ROW()),INDEX(D:D,ROW())&gt;=分起日,INDEX(D:D,ROW())&lt;=分訖日,OR(分專案="全部",INDEX(J:J,ROW())=分專案))</f>
        <v>0</v>
      </c>
      <c r="C89" s="44" cm="1">
        <f t="array" ref="C89">IF(INDEX(F:F,ROW())&lt;&gt;"",INDEX(F:F,ROW()),IF(INDEX(E:E,ROW())&lt;&gt;0,INDEX(C:C,ROW()-1),0))</f>
        <v>0</v>
      </c>
      <c r="D89" s="43" cm="1">
        <f t="array" ref="D89">IF(INDEX(G:G,ROW())&lt;&gt;"",INDEX(G:G,ROW()),IF(INDEX(E:E,ROW())&lt;&gt;0,INDEX(D:D,ROW()-1),0))</f>
        <v>0</v>
      </c>
      <c r="E89" s="313" cm="1">
        <f t="array" ref="E89">IF(INDEX(I:I,ROW())&lt;&gt;"",VALUE(TRIM(LEFT(INDEX(I:I,ROW()),6))),0)</f>
        <v>0</v>
      </c>
      <c r="F89" s="314"/>
      <c r="G89" s="247"/>
      <c r="H89" s="261"/>
      <c r="I89" s="248"/>
      <c r="J89" s="261"/>
      <c r="K89" s="261"/>
      <c r="L89" s="262"/>
      <c r="M89" s="49"/>
      <c r="N89" s="49"/>
    </row>
    <row r="90" spans="1:14">
      <c r="A90" s="43" cm="1">
        <f t="array" ref="A90">IF(INDEX(B:B,ROW()), COUNTIF($B$6:INDEX(B:B,ROW()), TRUE), 0)</f>
        <v>0</v>
      </c>
      <c r="B90" s="43" t="b" cm="1">
        <f t="array" ref="B90">AND(分科號=INDEX(E:E,ROW()),INDEX(D:D,ROW())&gt;=分起日,INDEX(D:D,ROW())&lt;=分訖日,OR(分專案="全部",INDEX(J:J,ROW())=分專案))</f>
        <v>0</v>
      </c>
      <c r="C90" s="44" cm="1">
        <f t="array" ref="C90">IF(INDEX(F:F,ROW())&lt;&gt;"",INDEX(F:F,ROW()),IF(INDEX(E:E,ROW())&lt;&gt;0,INDEX(C:C,ROW()-1),0))</f>
        <v>0</v>
      </c>
      <c r="D90" s="43" cm="1">
        <f t="array" ref="D90">IF(INDEX(G:G,ROW())&lt;&gt;"",INDEX(G:G,ROW()),IF(INDEX(E:E,ROW())&lt;&gt;0,INDEX(D:D,ROW()-1),0))</f>
        <v>0</v>
      </c>
      <c r="E90" s="313" cm="1">
        <f t="array" ref="E90">IF(INDEX(I:I,ROW())&lt;&gt;"",VALUE(TRIM(LEFT(INDEX(I:I,ROW()),6))),0)</f>
        <v>0</v>
      </c>
      <c r="F90" s="314"/>
      <c r="G90" s="247"/>
      <c r="H90" s="261"/>
      <c r="I90" s="248"/>
      <c r="J90" s="261"/>
      <c r="K90" s="261"/>
      <c r="L90" s="262"/>
      <c r="M90" s="49"/>
      <c r="N90" s="49"/>
    </row>
    <row r="91" spans="1:14">
      <c r="A91" s="43" cm="1">
        <f t="array" ref="A91">IF(INDEX(B:B,ROW()), COUNTIF($B$6:INDEX(B:B,ROW()), TRUE), 0)</f>
        <v>0</v>
      </c>
      <c r="B91" s="43" t="b" cm="1">
        <f t="array" ref="B91">AND(分科號=INDEX(E:E,ROW()),INDEX(D:D,ROW())&gt;=分起日,INDEX(D:D,ROW())&lt;=分訖日,OR(分專案="全部",INDEX(J:J,ROW())=分專案))</f>
        <v>0</v>
      </c>
      <c r="C91" s="44" cm="1">
        <f t="array" ref="C91">IF(INDEX(F:F,ROW())&lt;&gt;"",INDEX(F:F,ROW()),IF(INDEX(E:E,ROW())&lt;&gt;0,INDEX(C:C,ROW()-1),0))</f>
        <v>0</v>
      </c>
      <c r="D91" s="43" cm="1">
        <f t="array" ref="D91">IF(INDEX(G:G,ROW())&lt;&gt;"",INDEX(G:G,ROW()),IF(INDEX(E:E,ROW())&lt;&gt;0,INDEX(D:D,ROW()-1),0))</f>
        <v>0</v>
      </c>
      <c r="E91" s="313" cm="1">
        <f t="array" ref="E91">IF(INDEX(I:I,ROW())&lt;&gt;"",VALUE(TRIM(LEFT(INDEX(I:I,ROW()),6))),0)</f>
        <v>0</v>
      </c>
      <c r="F91" s="314"/>
      <c r="G91" s="247"/>
      <c r="H91" s="261"/>
      <c r="I91" s="248"/>
      <c r="J91" s="261"/>
      <c r="K91" s="261"/>
      <c r="L91" s="262"/>
      <c r="M91" s="49"/>
      <c r="N91" s="49"/>
    </row>
    <row r="92" spans="1:14">
      <c r="A92" s="43" cm="1">
        <f t="array" ref="A92">IF(INDEX(B:B,ROW()), COUNTIF($B$6:INDEX(B:B,ROW()), TRUE), 0)</f>
        <v>0</v>
      </c>
      <c r="B92" s="43" t="b" cm="1">
        <f t="array" ref="B92">AND(分科號=INDEX(E:E,ROW()),INDEX(D:D,ROW())&gt;=分起日,INDEX(D:D,ROW())&lt;=分訖日,OR(分專案="全部",INDEX(J:J,ROW())=分專案))</f>
        <v>0</v>
      </c>
      <c r="C92" s="44" cm="1">
        <f t="array" ref="C92">IF(INDEX(F:F,ROW())&lt;&gt;"",INDEX(F:F,ROW()),IF(INDEX(E:E,ROW())&lt;&gt;0,INDEX(C:C,ROW()-1),0))</f>
        <v>0</v>
      </c>
      <c r="D92" s="43" cm="1">
        <f t="array" ref="D92">IF(INDEX(G:G,ROW())&lt;&gt;"",INDEX(G:G,ROW()),IF(INDEX(E:E,ROW())&lt;&gt;0,INDEX(D:D,ROW()-1),0))</f>
        <v>0</v>
      </c>
      <c r="E92" s="313" cm="1">
        <f t="array" ref="E92">IF(INDEX(I:I,ROW())&lt;&gt;"",VALUE(TRIM(LEFT(INDEX(I:I,ROW()),6))),0)</f>
        <v>0</v>
      </c>
      <c r="F92" s="314"/>
      <c r="G92" s="247"/>
      <c r="H92" s="261"/>
      <c r="I92" s="248"/>
      <c r="J92" s="261"/>
      <c r="K92" s="261"/>
      <c r="L92" s="262"/>
      <c r="M92" s="49"/>
      <c r="N92" s="49"/>
    </row>
    <row r="93" spans="1:14">
      <c r="A93" s="43" cm="1">
        <f t="array" ref="A93">IF(INDEX(B:B,ROW()), COUNTIF($B$6:INDEX(B:B,ROW()), TRUE), 0)</f>
        <v>0</v>
      </c>
      <c r="B93" s="43" t="b" cm="1">
        <f t="array" ref="B93">AND(分科號=INDEX(E:E,ROW()),INDEX(D:D,ROW())&gt;=分起日,INDEX(D:D,ROW())&lt;=分訖日,OR(分專案="全部",INDEX(J:J,ROW())=分專案))</f>
        <v>0</v>
      </c>
      <c r="C93" s="44" cm="1">
        <f t="array" ref="C93">IF(INDEX(F:F,ROW())&lt;&gt;"",INDEX(F:F,ROW()),IF(INDEX(E:E,ROW())&lt;&gt;0,INDEX(C:C,ROW()-1),0))</f>
        <v>0</v>
      </c>
      <c r="D93" s="43" cm="1">
        <f t="array" ref="D93">IF(INDEX(G:G,ROW())&lt;&gt;"",INDEX(G:G,ROW()),IF(INDEX(E:E,ROW())&lt;&gt;0,INDEX(D:D,ROW()-1),0))</f>
        <v>0</v>
      </c>
      <c r="E93" s="313" cm="1">
        <f t="array" ref="E93">IF(INDEX(I:I,ROW())&lt;&gt;"",VALUE(TRIM(LEFT(INDEX(I:I,ROW()),6))),0)</f>
        <v>0</v>
      </c>
      <c r="F93" s="314"/>
      <c r="G93" s="247"/>
      <c r="H93" s="261"/>
      <c r="I93" s="248"/>
      <c r="J93" s="261"/>
      <c r="K93" s="261"/>
      <c r="L93" s="262"/>
      <c r="M93" s="49"/>
      <c r="N93" s="49"/>
    </row>
    <row r="94" spans="1:14">
      <c r="A94" s="43" cm="1">
        <f t="array" ref="A94">IF(INDEX(B:B,ROW()), COUNTIF($B$6:INDEX(B:B,ROW()), TRUE), 0)</f>
        <v>0</v>
      </c>
      <c r="B94" s="43" t="b" cm="1">
        <f t="array" ref="B94">AND(分科號=INDEX(E:E,ROW()),INDEX(D:D,ROW())&gt;=分起日,INDEX(D:D,ROW())&lt;=分訖日,OR(分專案="全部",INDEX(J:J,ROW())=分專案))</f>
        <v>0</v>
      </c>
      <c r="C94" s="44" cm="1">
        <f t="array" ref="C94">IF(INDEX(F:F,ROW())&lt;&gt;"",INDEX(F:F,ROW()),IF(INDEX(E:E,ROW())&lt;&gt;0,INDEX(C:C,ROW()-1),0))</f>
        <v>0</v>
      </c>
      <c r="D94" s="43" cm="1">
        <f t="array" ref="D94">IF(INDEX(G:G,ROW())&lt;&gt;"",INDEX(G:G,ROW()),IF(INDEX(E:E,ROW())&lt;&gt;0,INDEX(D:D,ROW()-1),0))</f>
        <v>0</v>
      </c>
      <c r="E94" s="313" cm="1">
        <f t="array" ref="E94">IF(INDEX(I:I,ROW())&lt;&gt;"",VALUE(TRIM(LEFT(INDEX(I:I,ROW()),6))),0)</f>
        <v>0</v>
      </c>
      <c r="F94" s="314"/>
      <c r="G94" s="247"/>
      <c r="H94" s="261"/>
      <c r="I94" s="248"/>
      <c r="J94" s="261"/>
      <c r="K94" s="261"/>
      <c r="L94" s="262"/>
      <c r="M94" s="49"/>
      <c r="N94" s="49"/>
    </row>
    <row r="95" spans="1:14">
      <c r="A95" s="43" cm="1">
        <f t="array" ref="A95">IF(INDEX(B:B,ROW()), COUNTIF($B$6:INDEX(B:B,ROW()), TRUE), 0)</f>
        <v>0</v>
      </c>
      <c r="B95" s="43" t="b" cm="1">
        <f t="array" ref="B95">AND(分科號=INDEX(E:E,ROW()),INDEX(D:D,ROW())&gt;=分起日,INDEX(D:D,ROW())&lt;=分訖日,OR(分專案="全部",INDEX(J:J,ROW())=分專案))</f>
        <v>0</v>
      </c>
      <c r="C95" s="44" cm="1">
        <f t="array" ref="C95">IF(INDEX(F:F,ROW())&lt;&gt;"",INDEX(F:F,ROW()),IF(INDEX(E:E,ROW())&lt;&gt;0,INDEX(C:C,ROW()-1),0))</f>
        <v>0</v>
      </c>
      <c r="D95" s="43" cm="1">
        <f t="array" ref="D95">IF(INDEX(G:G,ROW())&lt;&gt;"",INDEX(G:G,ROW()),IF(INDEX(E:E,ROW())&lt;&gt;0,INDEX(D:D,ROW()-1),0))</f>
        <v>0</v>
      </c>
      <c r="E95" s="313" cm="1">
        <f t="array" ref="E95">IF(INDEX(I:I,ROW())&lt;&gt;"",VALUE(TRIM(LEFT(INDEX(I:I,ROW()),6))),0)</f>
        <v>0</v>
      </c>
      <c r="F95" s="314"/>
      <c r="G95" s="247"/>
      <c r="H95" s="261"/>
      <c r="I95" s="248"/>
      <c r="J95" s="261"/>
      <c r="K95" s="261"/>
      <c r="L95" s="262"/>
      <c r="M95" s="49"/>
      <c r="N95" s="49"/>
    </row>
    <row r="96" spans="1:14">
      <c r="A96" s="43" cm="1">
        <f t="array" ref="A96">IF(INDEX(B:B,ROW()), COUNTIF($B$6:INDEX(B:B,ROW()), TRUE), 0)</f>
        <v>0</v>
      </c>
      <c r="B96" s="43" t="b" cm="1">
        <f t="array" ref="B96">AND(分科號=INDEX(E:E,ROW()),INDEX(D:D,ROW())&gt;=分起日,INDEX(D:D,ROW())&lt;=分訖日,OR(分專案="全部",INDEX(J:J,ROW())=分專案))</f>
        <v>0</v>
      </c>
      <c r="C96" s="44" cm="1">
        <f t="array" ref="C96">IF(INDEX(F:F,ROW())&lt;&gt;"",INDEX(F:F,ROW()),IF(INDEX(E:E,ROW())&lt;&gt;0,INDEX(C:C,ROW()-1),0))</f>
        <v>0</v>
      </c>
      <c r="D96" s="43" cm="1">
        <f t="array" ref="D96">IF(INDEX(G:G,ROW())&lt;&gt;"",INDEX(G:G,ROW()),IF(INDEX(E:E,ROW())&lt;&gt;0,INDEX(D:D,ROW()-1),0))</f>
        <v>0</v>
      </c>
      <c r="E96" s="313" cm="1">
        <f t="array" ref="E96">IF(INDEX(I:I,ROW())&lt;&gt;"",VALUE(TRIM(LEFT(INDEX(I:I,ROW()),6))),0)</f>
        <v>0</v>
      </c>
      <c r="F96" s="314"/>
      <c r="G96" s="247"/>
      <c r="H96" s="261"/>
      <c r="I96" s="248"/>
      <c r="J96" s="261"/>
      <c r="K96" s="261"/>
      <c r="L96" s="262"/>
      <c r="M96" s="49"/>
      <c r="N96" s="49"/>
    </row>
    <row r="97" spans="1:14">
      <c r="A97" s="43" cm="1">
        <f t="array" ref="A97">IF(INDEX(B:B,ROW()), COUNTIF($B$6:INDEX(B:B,ROW()), TRUE), 0)</f>
        <v>0</v>
      </c>
      <c r="B97" s="43" t="b" cm="1">
        <f t="array" ref="B97">AND(分科號=INDEX(E:E,ROW()),INDEX(D:D,ROW())&gt;=分起日,INDEX(D:D,ROW())&lt;=分訖日,OR(分專案="全部",INDEX(J:J,ROW())=分專案))</f>
        <v>0</v>
      </c>
      <c r="C97" s="44" cm="1">
        <f t="array" ref="C97">IF(INDEX(F:F,ROW())&lt;&gt;"",INDEX(F:F,ROW()),IF(INDEX(E:E,ROW())&lt;&gt;0,INDEX(C:C,ROW()-1),0))</f>
        <v>0</v>
      </c>
      <c r="D97" s="43" cm="1">
        <f t="array" ref="D97">IF(INDEX(G:G,ROW())&lt;&gt;"",INDEX(G:G,ROW()),IF(INDEX(E:E,ROW())&lt;&gt;0,INDEX(D:D,ROW()-1),0))</f>
        <v>0</v>
      </c>
      <c r="E97" s="313" cm="1">
        <f t="array" ref="E97">IF(INDEX(I:I,ROW())&lt;&gt;"",VALUE(TRIM(LEFT(INDEX(I:I,ROW()),6))),0)</f>
        <v>0</v>
      </c>
      <c r="F97" s="314"/>
      <c r="G97" s="247"/>
      <c r="H97" s="261"/>
      <c r="I97" s="248"/>
      <c r="J97" s="261"/>
      <c r="K97" s="261"/>
      <c r="L97" s="262"/>
      <c r="M97" s="49"/>
      <c r="N97" s="49"/>
    </row>
    <row r="98" spans="1:14">
      <c r="A98" s="43" cm="1">
        <f t="array" ref="A98">IF(INDEX(B:B,ROW()), COUNTIF($B$6:INDEX(B:B,ROW()), TRUE), 0)</f>
        <v>0</v>
      </c>
      <c r="B98" s="43" t="b" cm="1">
        <f t="array" ref="B98">AND(分科號=INDEX(E:E,ROW()),INDEX(D:D,ROW())&gt;=分起日,INDEX(D:D,ROW())&lt;=分訖日,OR(分專案="全部",INDEX(J:J,ROW())=分專案))</f>
        <v>0</v>
      </c>
      <c r="C98" s="44" cm="1">
        <f t="array" ref="C98">IF(INDEX(F:F,ROW())&lt;&gt;"",INDEX(F:F,ROW()),IF(INDEX(E:E,ROW())&lt;&gt;0,INDEX(C:C,ROW()-1),0))</f>
        <v>0</v>
      </c>
      <c r="D98" s="43" cm="1">
        <f t="array" ref="D98">IF(INDEX(G:G,ROW())&lt;&gt;"",INDEX(G:G,ROW()),IF(INDEX(E:E,ROW())&lt;&gt;0,INDEX(D:D,ROW()-1),0))</f>
        <v>0</v>
      </c>
      <c r="E98" s="313" cm="1">
        <f t="array" ref="E98">IF(INDEX(I:I,ROW())&lt;&gt;"",VALUE(TRIM(LEFT(INDEX(I:I,ROW()),6))),0)</f>
        <v>0</v>
      </c>
      <c r="F98" s="314"/>
      <c r="G98" s="247"/>
      <c r="H98" s="261"/>
      <c r="I98" s="248"/>
      <c r="J98" s="261"/>
      <c r="K98" s="261"/>
      <c r="L98" s="262"/>
      <c r="M98" s="49"/>
      <c r="N98" s="49"/>
    </row>
    <row r="99" spans="1:14">
      <c r="A99" s="43" cm="1">
        <f t="array" ref="A99">IF(INDEX(B:B,ROW()), COUNTIF($B$6:INDEX(B:B,ROW()), TRUE), 0)</f>
        <v>0</v>
      </c>
      <c r="B99" s="43" t="b" cm="1">
        <f t="array" ref="B99">AND(分科號=INDEX(E:E,ROW()),INDEX(D:D,ROW())&gt;=分起日,INDEX(D:D,ROW())&lt;=分訖日,OR(分專案="全部",INDEX(J:J,ROW())=分專案))</f>
        <v>0</v>
      </c>
      <c r="C99" s="44" cm="1">
        <f t="array" ref="C99">IF(INDEX(F:F,ROW())&lt;&gt;"",INDEX(F:F,ROW()),IF(INDEX(E:E,ROW())&lt;&gt;0,INDEX(C:C,ROW()-1),0))</f>
        <v>0</v>
      </c>
      <c r="D99" s="43" cm="1">
        <f t="array" ref="D99">IF(INDEX(G:G,ROW())&lt;&gt;"",INDEX(G:G,ROW()),IF(INDEX(E:E,ROW())&lt;&gt;0,INDEX(D:D,ROW()-1),0))</f>
        <v>0</v>
      </c>
      <c r="E99" s="313" cm="1">
        <f t="array" ref="E99">IF(INDEX(I:I,ROW())&lt;&gt;"",VALUE(TRIM(LEFT(INDEX(I:I,ROW()),6))),0)</f>
        <v>0</v>
      </c>
      <c r="F99" s="314"/>
      <c r="G99" s="247"/>
      <c r="H99" s="261"/>
      <c r="I99" s="248"/>
      <c r="J99" s="261"/>
      <c r="K99" s="261"/>
      <c r="L99" s="262"/>
      <c r="M99" s="49"/>
      <c r="N99" s="49"/>
    </row>
    <row r="100" spans="1:14">
      <c r="A100" s="43" cm="1">
        <f t="array" ref="A100">IF(INDEX(B:B,ROW()), COUNTIF($B$6:INDEX(B:B,ROW()), TRUE), 0)</f>
        <v>0</v>
      </c>
      <c r="B100" s="43" t="b" cm="1">
        <f t="array" ref="B100">AND(分科號=INDEX(E:E,ROW()),INDEX(D:D,ROW())&gt;=分起日,INDEX(D:D,ROW())&lt;=分訖日,OR(分專案="全部",INDEX(J:J,ROW())=分專案))</f>
        <v>0</v>
      </c>
      <c r="C100" s="44" cm="1">
        <f t="array" ref="C100">IF(INDEX(F:F,ROW())&lt;&gt;"",INDEX(F:F,ROW()),IF(INDEX(E:E,ROW())&lt;&gt;0,INDEX(C:C,ROW()-1),0))</f>
        <v>0</v>
      </c>
      <c r="D100" s="43" cm="1">
        <f t="array" ref="D100">IF(INDEX(G:G,ROW())&lt;&gt;"",INDEX(G:G,ROW()),IF(INDEX(E:E,ROW())&lt;&gt;0,INDEX(D:D,ROW()-1),0))</f>
        <v>0</v>
      </c>
      <c r="E100" s="313" cm="1">
        <f t="array" ref="E100">IF(INDEX(I:I,ROW())&lt;&gt;"",VALUE(TRIM(LEFT(INDEX(I:I,ROW()),6))),0)</f>
        <v>0</v>
      </c>
      <c r="F100" s="314"/>
      <c r="G100" s="247"/>
      <c r="H100" s="261"/>
      <c r="I100" s="248"/>
      <c r="J100" s="261"/>
      <c r="K100" s="261"/>
      <c r="L100" s="262"/>
      <c r="M100" s="49"/>
      <c r="N100" s="49"/>
    </row>
    <row r="101" spans="1:14">
      <c r="A101" s="43" cm="1">
        <f t="array" ref="A101">IF(INDEX(B:B,ROW()), COUNTIF($B$6:INDEX(B:B,ROW()), TRUE), 0)</f>
        <v>0</v>
      </c>
      <c r="B101" s="43" t="b" cm="1">
        <f t="array" ref="B101">AND(分科號=INDEX(E:E,ROW()),INDEX(D:D,ROW())&gt;=分起日,INDEX(D:D,ROW())&lt;=分訖日,OR(分專案="全部",INDEX(J:J,ROW())=分專案))</f>
        <v>0</v>
      </c>
      <c r="C101" s="44" cm="1">
        <f t="array" ref="C101">IF(INDEX(F:F,ROW())&lt;&gt;"",INDEX(F:F,ROW()),IF(INDEX(E:E,ROW())&lt;&gt;0,INDEX(C:C,ROW()-1),0))</f>
        <v>0</v>
      </c>
      <c r="D101" s="43" cm="1">
        <f t="array" ref="D101">IF(INDEX(G:G,ROW())&lt;&gt;"",INDEX(G:G,ROW()),IF(INDEX(E:E,ROW())&lt;&gt;0,INDEX(D:D,ROW()-1),0))</f>
        <v>0</v>
      </c>
      <c r="E101" s="313" cm="1">
        <f t="array" ref="E101">IF(INDEX(I:I,ROW())&lt;&gt;"",VALUE(TRIM(LEFT(INDEX(I:I,ROW()),6))),0)</f>
        <v>0</v>
      </c>
      <c r="F101" s="314"/>
      <c r="G101" s="247"/>
      <c r="H101" s="261"/>
      <c r="I101" s="248"/>
      <c r="J101" s="261"/>
      <c r="K101" s="261"/>
      <c r="L101" s="262"/>
      <c r="M101" s="49"/>
      <c r="N101" s="49"/>
    </row>
    <row r="102" spans="1:14">
      <c r="A102" s="43" cm="1">
        <f t="array" ref="A102">IF(INDEX(B:B,ROW()), COUNTIF($B$6:INDEX(B:B,ROW()), TRUE), 0)</f>
        <v>0</v>
      </c>
      <c r="B102" s="43" t="b" cm="1">
        <f t="array" ref="B102">AND(分科號=INDEX(E:E,ROW()),INDEX(D:D,ROW())&gt;=分起日,INDEX(D:D,ROW())&lt;=分訖日,OR(分專案="全部",INDEX(J:J,ROW())=分專案))</f>
        <v>0</v>
      </c>
      <c r="C102" s="44" cm="1">
        <f t="array" ref="C102">IF(INDEX(F:F,ROW())&lt;&gt;"",INDEX(F:F,ROW()),IF(INDEX(E:E,ROW())&lt;&gt;0,INDEX(C:C,ROW()-1),0))</f>
        <v>0</v>
      </c>
      <c r="D102" s="43" cm="1">
        <f t="array" ref="D102">IF(INDEX(G:G,ROW())&lt;&gt;"",INDEX(G:G,ROW()),IF(INDEX(E:E,ROW())&lt;&gt;0,INDEX(D:D,ROW()-1),0))</f>
        <v>0</v>
      </c>
      <c r="E102" s="313" cm="1">
        <f t="array" ref="E102">IF(INDEX(I:I,ROW())&lt;&gt;"",VALUE(TRIM(LEFT(INDEX(I:I,ROW()),6))),0)</f>
        <v>0</v>
      </c>
      <c r="F102" s="314"/>
      <c r="G102" s="247"/>
      <c r="H102" s="261"/>
      <c r="I102" s="248"/>
      <c r="J102" s="261"/>
      <c r="K102" s="261"/>
      <c r="L102" s="262"/>
      <c r="M102" s="49"/>
      <c r="N102" s="49"/>
    </row>
    <row r="103" spans="1:14">
      <c r="A103" s="43" cm="1">
        <f t="array" ref="A103">IF(INDEX(B:B,ROW()), COUNTIF($B$6:INDEX(B:B,ROW()), TRUE), 0)</f>
        <v>0</v>
      </c>
      <c r="B103" s="43" t="b" cm="1">
        <f t="array" ref="B103">AND(分科號=INDEX(E:E,ROW()),INDEX(D:D,ROW())&gt;=分起日,INDEX(D:D,ROW())&lt;=分訖日,OR(分專案="全部",INDEX(J:J,ROW())=分專案))</f>
        <v>0</v>
      </c>
      <c r="C103" s="44" cm="1">
        <f t="array" ref="C103">IF(INDEX(F:F,ROW())&lt;&gt;"",INDEX(F:F,ROW()),IF(INDEX(E:E,ROW())&lt;&gt;0,INDEX(C:C,ROW()-1),0))</f>
        <v>0</v>
      </c>
      <c r="D103" s="43" cm="1">
        <f t="array" ref="D103">IF(INDEX(G:G,ROW())&lt;&gt;"",INDEX(G:G,ROW()),IF(INDEX(E:E,ROW())&lt;&gt;0,INDEX(D:D,ROW()-1),0))</f>
        <v>0</v>
      </c>
      <c r="E103" s="313" cm="1">
        <f t="array" ref="E103">IF(INDEX(I:I,ROW())&lt;&gt;"",VALUE(TRIM(LEFT(INDEX(I:I,ROW()),6))),0)</f>
        <v>0</v>
      </c>
      <c r="F103" s="314"/>
      <c r="G103" s="247"/>
      <c r="H103" s="261"/>
      <c r="I103" s="248"/>
      <c r="J103" s="261"/>
      <c r="K103" s="261"/>
      <c r="L103" s="262"/>
      <c r="M103" s="49"/>
      <c r="N103" s="49"/>
    </row>
    <row r="104" spans="1:14">
      <c r="A104" s="43" cm="1">
        <f t="array" ref="A104">IF(INDEX(B:B,ROW()), COUNTIF($B$6:INDEX(B:B,ROW()), TRUE), 0)</f>
        <v>0</v>
      </c>
      <c r="B104" s="43" t="b" cm="1">
        <f t="array" ref="B104">AND(分科號=INDEX(E:E,ROW()),INDEX(D:D,ROW())&gt;=分起日,INDEX(D:D,ROW())&lt;=分訖日,OR(分專案="全部",INDEX(J:J,ROW())=分專案))</f>
        <v>0</v>
      </c>
      <c r="C104" s="44" cm="1">
        <f t="array" ref="C104">IF(INDEX(F:F,ROW())&lt;&gt;"",INDEX(F:F,ROW()),IF(INDEX(E:E,ROW())&lt;&gt;0,INDEX(C:C,ROW()-1),0))</f>
        <v>0</v>
      </c>
      <c r="D104" s="43" cm="1">
        <f t="array" ref="D104">IF(INDEX(G:G,ROW())&lt;&gt;"",INDEX(G:G,ROW()),IF(INDEX(E:E,ROW())&lt;&gt;0,INDEX(D:D,ROW()-1),0))</f>
        <v>0</v>
      </c>
      <c r="E104" s="313" cm="1">
        <f t="array" ref="E104">IF(INDEX(I:I,ROW())&lt;&gt;"",VALUE(TRIM(LEFT(INDEX(I:I,ROW()),6))),0)</f>
        <v>0</v>
      </c>
      <c r="F104" s="314"/>
      <c r="G104" s="247"/>
      <c r="H104" s="261"/>
      <c r="I104" s="248"/>
      <c r="J104" s="261"/>
      <c r="K104" s="261"/>
      <c r="L104" s="262"/>
      <c r="M104" s="49"/>
      <c r="N104" s="49"/>
    </row>
    <row r="105" spans="1:14">
      <c r="A105" s="43" cm="1">
        <f t="array" ref="A105">IF(INDEX(B:B,ROW()), COUNTIF($B$6:INDEX(B:B,ROW()), TRUE), 0)</f>
        <v>0</v>
      </c>
      <c r="B105" s="43" t="b" cm="1">
        <f t="array" ref="B105">AND(分科號=INDEX(E:E,ROW()),INDEX(D:D,ROW())&gt;=分起日,INDEX(D:D,ROW())&lt;=分訖日,OR(分專案="全部",INDEX(J:J,ROW())=分專案))</f>
        <v>0</v>
      </c>
      <c r="C105" s="44" cm="1">
        <f t="array" ref="C105">IF(INDEX(F:F,ROW())&lt;&gt;"",INDEX(F:F,ROW()),IF(INDEX(E:E,ROW())&lt;&gt;0,INDEX(C:C,ROW()-1),0))</f>
        <v>0</v>
      </c>
      <c r="D105" s="43" cm="1">
        <f t="array" ref="D105">IF(INDEX(G:G,ROW())&lt;&gt;"",INDEX(G:G,ROW()),IF(INDEX(E:E,ROW())&lt;&gt;0,INDEX(D:D,ROW()-1),0))</f>
        <v>0</v>
      </c>
      <c r="E105" s="313" cm="1">
        <f t="array" ref="E105">IF(INDEX(I:I,ROW())&lt;&gt;"",VALUE(TRIM(LEFT(INDEX(I:I,ROW()),6))),0)</f>
        <v>0</v>
      </c>
      <c r="F105" s="314"/>
      <c r="G105" s="247"/>
      <c r="H105" s="261"/>
      <c r="I105" s="248"/>
      <c r="J105" s="261"/>
      <c r="K105" s="261"/>
      <c r="L105" s="262"/>
      <c r="M105" s="49"/>
      <c r="N105" s="49"/>
    </row>
    <row r="106" spans="1:14">
      <c r="A106" s="43" cm="1">
        <f t="array" ref="A106">IF(INDEX(B:B,ROW()), COUNTIF($B$6:INDEX(B:B,ROW()), TRUE), 0)</f>
        <v>0</v>
      </c>
      <c r="B106" s="43" t="b" cm="1">
        <f t="array" ref="B106">AND(分科號=INDEX(E:E,ROW()),INDEX(D:D,ROW())&gt;=分起日,INDEX(D:D,ROW())&lt;=分訖日,OR(分專案="全部",INDEX(J:J,ROW())=分專案))</f>
        <v>0</v>
      </c>
      <c r="C106" s="44" cm="1">
        <f t="array" ref="C106">IF(INDEX(F:F,ROW())&lt;&gt;"",INDEX(F:F,ROW()),IF(INDEX(E:E,ROW())&lt;&gt;0,INDEX(C:C,ROW()-1),0))</f>
        <v>0</v>
      </c>
      <c r="D106" s="43" cm="1">
        <f t="array" ref="D106">IF(INDEX(G:G,ROW())&lt;&gt;"",INDEX(G:G,ROW()),IF(INDEX(E:E,ROW())&lt;&gt;0,INDEX(D:D,ROW()-1),0))</f>
        <v>0</v>
      </c>
      <c r="E106" s="313" cm="1">
        <f t="array" ref="E106">IF(INDEX(I:I,ROW())&lt;&gt;"",VALUE(TRIM(LEFT(INDEX(I:I,ROW()),6))),0)</f>
        <v>0</v>
      </c>
      <c r="F106" s="314"/>
      <c r="G106" s="247"/>
      <c r="H106" s="261"/>
      <c r="I106" s="248"/>
      <c r="J106" s="261"/>
      <c r="K106" s="261"/>
      <c r="L106" s="262"/>
      <c r="M106" s="49"/>
      <c r="N106" s="49"/>
    </row>
    <row r="107" spans="1:14">
      <c r="A107" s="43" cm="1">
        <f t="array" ref="A107">IF(INDEX(B:B,ROW()), COUNTIF($B$6:INDEX(B:B,ROW()), TRUE), 0)</f>
        <v>0</v>
      </c>
      <c r="B107" s="43" t="b" cm="1">
        <f t="array" ref="B107">AND(分科號=INDEX(E:E,ROW()),INDEX(D:D,ROW())&gt;=分起日,INDEX(D:D,ROW())&lt;=分訖日,OR(分專案="全部",INDEX(J:J,ROW())=分專案))</f>
        <v>0</v>
      </c>
      <c r="C107" s="44" cm="1">
        <f t="array" ref="C107">IF(INDEX(F:F,ROW())&lt;&gt;"",INDEX(F:F,ROW()),IF(INDEX(E:E,ROW())&lt;&gt;0,INDEX(C:C,ROW()-1),0))</f>
        <v>0</v>
      </c>
      <c r="D107" s="43" cm="1">
        <f t="array" ref="D107">IF(INDEX(G:G,ROW())&lt;&gt;"",INDEX(G:G,ROW()),IF(INDEX(E:E,ROW())&lt;&gt;0,INDEX(D:D,ROW()-1),0))</f>
        <v>0</v>
      </c>
      <c r="E107" s="313" cm="1">
        <f t="array" ref="E107">IF(INDEX(I:I,ROW())&lt;&gt;"",VALUE(TRIM(LEFT(INDEX(I:I,ROW()),6))),0)</f>
        <v>0</v>
      </c>
      <c r="F107" s="314"/>
      <c r="G107" s="247"/>
      <c r="H107" s="261"/>
      <c r="I107" s="248"/>
      <c r="J107" s="261"/>
      <c r="K107" s="261"/>
      <c r="L107" s="262"/>
      <c r="M107" s="49"/>
      <c r="N107" s="49"/>
    </row>
    <row r="108" spans="1:14">
      <c r="A108" s="43" cm="1">
        <f t="array" ref="A108">IF(INDEX(B:B,ROW()), COUNTIF($B$6:INDEX(B:B,ROW()), TRUE), 0)</f>
        <v>0</v>
      </c>
      <c r="B108" s="43" t="b" cm="1">
        <f t="array" ref="B108">AND(分科號=INDEX(E:E,ROW()),INDEX(D:D,ROW())&gt;=分起日,INDEX(D:D,ROW())&lt;=分訖日,OR(分專案="全部",INDEX(J:J,ROW())=分專案))</f>
        <v>0</v>
      </c>
      <c r="C108" s="44" cm="1">
        <f t="array" ref="C108">IF(INDEX(F:F,ROW())&lt;&gt;"",INDEX(F:F,ROW()),IF(INDEX(E:E,ROW())&lt;&gt;0,INDEX(C:C,ROW()-1),0))</f>
        <v>0</v>
      </c>
      <c r="D108" s="43" cm="1">
        <f t="array" ref="D108">IF(INDEX(G:G,ROW())&lt;&gt;"",INDEX(G:G,ROW()),IF(INDEX(E:E,ROW())&lt;&gt;0,INDEX(D:D,ROW()-1),0))</f>
        <v>0</v>
      </c>
      <c r="E108" s="313" cm="1">
        <f t="array" ref="E108">IF(INDEX(I:I,ROW())&lt;&gt;"",VALUE(TRIM(LEFT(INDEX(I:I,ROW()),6))),0)</f>
        <v>0</v>
      </c>
      <c r="F108" s="314"/>
      <c r="G108" s="247"/>
      <c r="H108" s="261"/>
      <c r="I108" s="248"/>
      <c r="J108" s="261"/>
      <c r="K108" s="261"/>
      <c r="L108" s="262"/>
      <c r="M108" s="49"/>
      <c r="N108" s="49"/>
    </row>
    <row r="109" spans="1:14">
      <c r="A109" s="43" cm="1">
        <f t="array" ref="A109">IF(INDEX(B:B,ROW()), COUNTIF($B$6:INDEX(B:B,ROW()), TRUE), 0)</f>
        <v>0</v>
      </c>
      <c r="B109" s="43" t="b" cm="1">
        <f t="array" ref="B109">AND(分科號=INDEX(E:E,ROW()),INDEX(D:D,ROW())&gt;=分起日,INDEX(D:D,ROW())&lt;=分訖日,OR(分專案="全部",INDEX(J:J,ROW())=分專案))</f>
        <v>0</v>
      </c>
      <c r="C109" s="44" cm="1">
        <f t="array" ref="C109">IF(INDEX(F:F,ROW())&lt;&gt;"",INDEX(F:F,ROW()),IF(INDEX(E:E,ROW())&lt;&gt;0,INDEX(C:C,ROW()-1),0))</f>
        <v>0</v>
      </c>
      <c r="D109" s="43" cm="1">
        <f t="array" ref="D109">IF(INDEX(G:G,ROW())&lt;&gt;"",INDEX(G:G,ROW()),IF(INDEX(E:E,ROW())&lt;&gt;0,INDEX(D:D,ROW()-1),0))</f>
        <v>0</v>
      </c>
      <c r="E109" s="313" cm="1">
        <f t="array" ref="E109">IF(INDEX(I:I,ROW())&lt;&gt;"",VALUE(TRIM(LEFT(INDEX(I:I,ROW()),6))),0)</f>
        <v>0</v>
      </c>
      <c r="F109" s="314"/>
      <c r="G109" s="247"/>
      <c r="H109" s="261"/>
      <c r="I109" s="248"/>
      <c r="J109" s="261"/>
      <c r="K109" s="261"/>
      <c r="L109" s="262"/>
      <c r="M109" s="49"/>
      <c r="N109" s="49"/>
    </row>
    <row r="110" spans="1:14">
      <c r="A110" s="43" cm="1">
        <f t="array" ref="A110">IF(INDEX(B:B,ROW()), COUNTIF($B$6:INDEX(B:B,ROW()), TRUE), 0)</f>
        <v>0</v>
      </c>
      <c r="B110" s="43" t="b" cm="1">
        <f t="array" ref="B110">AND(分科號=INDEX(E:E,ROW()),INDEX(D:D,ROW())&gt;=分起日,INDEX(D:D,ROW())&lt;=分訖日,OR(分專案="全部",INDEX(J:J,ROW())=分專案))</f>
        <v>0</v>
      </c>
      <c r="C110" s="44" cm="1">
        <f t="array" ref="C110">IF(INDEX(F:F,ROW())&lt;&gt;"",INDEX(F:F,ROW()),IF(INDEX(E:E,ROW())&lt;&gt;0,INDEX(C:C,ROW()-1),0))</f>
        <v>0</v>
      </c>
      <c r="D110" s="43" cm="1">
        <f t="array" ref="D110">IF(INDEX(G:G,ROW())&lt;&gt;"",INDEX(G:G,ROW()),IF(INDEX(E:E,ROW())&lt;&gt;0,INDEX(D:D,ROW()-1),0))</f>
        <v>0</v>
      </c>
      <c r="E110" s="313" cm="1">
        <f t="array" ref="E110">IF(INDEX(I:I,ROW())&lt;&gt;"",VALUE(TRIM(LEFT(INDEX(I:I,ROW()),6))),0)</f>
        <v>0</v>
      </c>
      <c r="F110" s="314"/>
      <c r="G110" s="247"/>
      <c r="H110" s="261"/>
      <c r="I110" s="248"/>
      <c r="J110" s="261"/>
      <c r="K110" s="261"/>
      <c r="L110" s="262"/>
      <c r="M110" s="49"/>
      <c r="N110" s="49"/>
    </row>
    <row r="111" spans="1:14">
      <c r="A111" s="43" cm="1">
        <f t="array" ref="A111">IF(INDEX(B:B,ROW()), COUNTIF($B$6:INDEX(B:B,ROW()), TRUE), 0)</f>
        <v>0</v>
      </c>
      <c r="B111" s="43" t="b" cm="1">
        <f t="array" ref="B111">AND(分科號=INDEX(E:E,ROW()),INDEX(D:D,ROW())&gt;=分起日,INDEX(D:D,ROW())&lt;=分訖日,OR(分專案="全部",INDEX(J:J,ROW())=分專案))</f>
        <v>0</v>
      </c>
      <c r="C111" s="44" cm="1">
        <f t="array" ref="C111">IF(INDEX(F:F,ROW())&lt;&gt;"",INDEX(F:F,ROW()),IF(INDEX(E:E,ROW())&lt;&gt;0,INDEX(C:C,ROW()-1),0))</f>
        <v>0</v>
      </c>
      <c r="D111" s="43" cm="1">
        <f t="array" ref="D111">IF(INDEX(G:G,ROW())&lt;&gt;"",INDEX(G:G,ROW()),IF(INDEX(E:E,ROW())&lt;&gt;0,INDEX(D:D,ROW()-1),0))</f>
        <v>0</v>
      </c>
      <c r="E111" s="313" cm="1">
        <f t="array" ref="E111">IF(INDEX(I:I,ROW())&lt;&gt;"",VALUE(TRIM(LEFT(INDEX(I:I,ROW()),6))),0)</f>
        <v>0</v>
      </c>
      <c r="F111" s="314"/>
      <c r="G111" s="247"/>
      <c r="H111" s="261"/>
      <c r="I111" s="248"/>
      <c r="J111" s="261"/>
      <c r="K111" s="261"/>
      <c r="L111" s="262"/>
      <c r="M111" s="49"/>
      <c r="N111" s="49"/>
    </row>
    <row r="112" spans="1:14">
      <c r="A112" s="43" cm="1">
        <f t="array" ref="A112">IF(INDEX(B:B,ROW()), COUNTIF($B$6:INDEX(B:B,ROW()), TRUE), 0)</f>
        <v>0</v>
      </c>
      <c r="B112" s="43" t="b" cm="1">
        <f t="array" ref="B112">AND(分科號=INDEX(E:E,ROW()),INDEX(D:D,ROW())&gt;=分起日,INDEX(D:D,ROW())&lt;=分訖日,OR(分專案="全部",INDEX(J:J,ROW())=分專案))</f>
        <v>0</v>
      </c>
      <c r="C112" s="44" cm="1">
        <f t="array" ref="C112">IF(INDEX(F:F,ROW())&lt;&gt;"",INDEX(F:F,ROW()),IF(INDEX(E:E,ROW())&lt;&gt;0,INDEX(C:C,ROW()-1),0))</f>
        <v>0</v>
      </c>
      <c r="D112" s="43" cm="1">
        <f t="array" ref="D112">IF(INDEX(G:G,ROW())&lt;&gt;"",INDEX(G:G,ROW()),IF(INDEX(E:E,ROW())&lt;&gt;0,INDEX(D:D,ROW()-1),0))</f>
        <v>0</v>
      </c>
      <c r="E112" s="313" cm="1">
        <f t="array" ref="E112">IF(INDEX(I:I,ROW())&lt;&gt;"",VALUE(TRIM(LEFT(INDEX(I:I,ROW()),6))),0)</f>
        <v>0</v>
      </c>
      <c r="F112" s="314"/>
      <c r="G112" s="247"/>
      <c r="H112" s="261"/>
      <c r="I112" s="248"/>
      <c r="J112" s="261"/>
      <c r="K112" s="261"/>
      <c r="L112" s="262"/>
      <c r="M112" s="49"/>
      <c r="N112" s="49"/>
    </row>
    <row r="113" spans="1:14">
      <c r="A113" s="43" cm="1">
        <f t="array" ref="A113">IF(INDEX(B:B,ROW()), COUNTIF($B$6:INDEX(B:B,ROW()), TRUE), 0)</f>
        <v>0</v>
      </c>
      <c r="B113" s="43" t="b" cm="1">
        <f t="array" ref="B113">AND(分科號=INDEX(E:E,ROW()),INDEX(D:D,ROW())&gt;=分起日,INDEX(D:D,ROW())&lt;=分訖日,OR(分專案="全部",INDEX(J:J,ROW())=分專案))</f>
        <v>0</v>
      </c>
      <c r="C113" s="44" cm="1">
        <f t="array" ref="C113">IF(INDEX(F:F,ROW())&lt;&gt;"",INDEX(F:F,ROW()),IF(INDEX(E:E,ROW())&lt;&gt;0,INDEX(C:C,ROW()-1),0))</f>
        <v>0</v>
      </c>
      <c r="D113" s="43" cm="1">
        <f t="array" ref="D113">IF(INDEX(G:G,ROW())&lt;&gt;"",INDEX(G:G,ROW()),IF(INDEX(E:E,ROW())&lt;&gt;0,INDEX(D:D,ROW()-1),0))</f>
        <v>0</v>
      </c>
      <c r="E113" s="313" cm="1">
        <f t="array" ref="E113">IF(INDEX(I:I,ROW())&lt;&gt;"",VALUE(TRIM(LEFT(INDEX(I:I,ROW()),6))),0)</f>
        <v>0</v>
      </c>
      <c r="F113" s="314"/>
      <c r="G113" s="247"/>
      <c r="H113" s="261"/>
      <c r="I113" s="248"/>
      <c r="J113" s="261"/>
      <c r="K113" s="261"/>
      <c r="L113" s="262"/>
      <c r="M113" s="49"/>
      <c r="N113" s="49"/>
    </row>
    <row r="114" spans="1:14">
      <c r="A114" s="43" cm="1">
        <f t="array" ref="A114">IF(INDEX(B:B,ROW()), COUNTIF($B$6:INDEX(B:B,ROW()), TRUE), 0)</f>
        <v>0</v>
      </c>
      <c r="B114" s="43" t="b" cm="1">
        <f t="array" ref="B114">AND(分科號=INDEX(E:E,ROW()),INDEX(D:D,ROW())&gt;=分起日,INDEX(D:D,ROW())&lt;=分訖日,OR(分專案="全部",INDEX(J:J,ROW())=分專案))</f>
        <v>0</v>
      </c>
      <c r="C114" s="44" cm="1">
        <f t="array" ref="C114">IF(INDEX(F:F,ROW())&lt;&gt;"",INDEX(F:F,ROW()),IF(INDEX(E:E,ROW())&lt;&gt;0,INDEX(C:C,ROW()-1),0))</f>
        <v>0</v>
      </c>
      <c r="D114" s="43" cm="1">
        <f t="array" ref="D114">IF(INDEX(G:G,ROW())&lt;&gt;"",INDEX(G:G,ROW()),IF(INDEX(E:E,ROW())&lt;&gt;0,INDEX(D:D,ROW()-1),0))</f>
        <v>0</v>
      </c>
      <c r="E114" s="313" cm="1">
        <f t="array" ref="E114">IF(INDEX(I:I,ROW())&lt;&gt;"",VALUE(TRIM(LEFT(INDEX(I:I,ROW()),6))),0)</f>
        <v>0</v>
      </c>
      <c r="F114" s="314"/>
      <c r="G114" s="247"/>
      <c r="H114" s="261"/>
      <c r="I114" s="248"/>
      <c r="J114" s="261"/>
      <c r="K114" s="261"/>
      <c r="L114" s="262"/>
      <c r="M114" s="49"/>
      <c r="N114" s="49"/>
    </row>
    <row r="115" spans="1:14">
      <c r="A115" s="43" cm="1">
        <f t="array" ref="A115">IF(INDEX(B:B,ROW()), COUNTIF($B$6:INDEX(B:B,ROW()), TRUE), 0)</f>
        <v>0</v>
      </c>
      <c r="B115" s="43" t="b" cm="1">
        <f t="array" ref="B115">AND(分科號=INDEX(E:E,ROW()),INDEX(D:D,ROW())&gt;=分起日,INDEX(D:D,ROW())&lt;=分訖日,OR(分專案="全部",INDEX(J:J,ROW())=分專案))</f>
        <v>0</v>
      </c>
      <c r="C115" s="44" cm="1">
        <f t="array" ref="C115">IF(INDEX(F:F,ROW())&lt;&gt;"",INDEX(F:F,ROW()),IF(INDEX(E:E,ROW())&lt;&gt;0,INDEX(C:C,ROW()-1),0))</f>
        <v>0</v>
      </c>
      <c r="D115" s="43" cm="1">
        <f t="array" ref="D115">IF(INDEX(G:G,ROW())&lt;&gt;"",INDEX(G:G,ROW()),IF(INDEX(E:E,ROW())&lt;&gt;0,INDEX(D:D,ROW()-1),0))</f>
        <v>0</v>
      </c>
      <c r="E115" s="313" cm="1">
        <f t="array" ref="E115">IF(INDEX(I:I,ROW())&lt;&gt;"",VALUE(TRIM(LEFT(INDEX(I:I,ROW()),6))),0)</f>
        <v>0</v>
      </c>
      <c r="F115" s="314"/>
      <c r="G115" s="247"/>
      <c r="H115" s="261"/>
      <c r="I115" s="248"/>
      <c r="J115" s="261"/>
      <c r="K115" s="261"/>
      <c r="L115" s="262"/>
      <c r="M115" s="49"/>
      <c r="N115" s="49"/>
    </row>
    <row r="116" spans="1:14">
      <c r="A116" s="43" cm="1">
        <f t="array" ref="A116">IF(INDEX(B:B,ROW()), COUNTIF($B$6:INDEX(B:B,ROW()), TRUE), 0)</f>
        <v>0</v>
      </c>
      <c r="B116" s="43" t="b" cm="1">
        <f t="array" ref="B116">AND(分科號=INDEX(E:E,ROW()),INDEX(D:D,ROW())&gt;=分起日,INDEX(D:D,ROW())&lt;=分訖日,OR(分專案="全部",INDEX(J:J,ROW())=分專案))</f>
        <v>0</v>
      </c>
      <c r="C116" s="44" cm="1">
        <f t="array" ref="C116">IF(INDEX(F:F,ROW())&lt;&gt;"",INDEX(F:F,ROW()),IF(INDEX(E:E,ROW())&lt;&gt;0,INDEX(C:C,ROW()-1),0))</f>
        <v>0</v>
      </c>
      <c r="D116" s="43" cm="1">
        <f t="array" ref="D116">IF(INDEX(G:G,ROW())&lt;&gt;"",INDEX(G:G,ROW()),IF(INDEX(E:E,ROW())&lt;&gt;0,INDEX(D:D,ROW()-1),0))</f>
        <v>0</v>
      </c>
      <c r="E116" s="313" cm="1">
        <f t="array" ref="E116">IF(INDEX(I:I,ROW())&lt;&gt;"",VALUE(TRIM(LEFT(INDEX(I:I,ROW()),6))),0)</f>
        <v>0</v>
      </c>
      <c r="F116" s="314"/>
      <c r="G116" s="247"/>
      <c r="H116" s="261"/>
      <c r="I116" s="248"/>
      <c r="J116" s="261"/>
      <c r="K116" s="261"/>
      <c r="L116" s="262"/>
      <c r="M116" s="49"/>
      <c r="N116" s="49"/>
    </row>
    <row r="117" spans="1:14">
      <c r="A117" s="43" cm="1">
        <f t="array" ref="A117">IF(INDEX(B:B,ROW()), COUNTIF($B$6:INDEX(B:B,ROW()), TRUE), 0)</f>
        <v>0</v>
      </c>
      <c r="B117" s="43" t="b" cm="1">
        <f t="array" ref="B117">AND(分科號=INDEX(E:E,ROW()),INDEX(D:D,ROW())&gt;=分起日,INDEX(D:D,ROW())&lt;=分訖日,OR(分專案="全部",INDEX(J:J,ROW())=分專案))</f>
        <v>0</v>
      </c>
      <c r="C117" s="44" cm="1">
        <f t="array" ref="C117">IF(INDEX(F:F,ROW())&lt;&gt;"",INDEX(F:F,ROW()),IF(INDEX(E:E,ROW())&lt;&gt;0,INDEX(C:C,ROW()-1),0))</f>
        <v>0</v>
      </c>
      <c r="D117" s="43" cm="1">
        <f t="array" ref="D117">IF(INDEX(G:G,ROW())&lt;&gt;"",INDEX(G:G,ROW()),IF(INDEX(E:E,ROW())&lt;&gt;0,INDEX(D:D,ROW()-1),0))</f>
        <v>0</v>
      </c>
      <c r="E117" s="313" cm="1">
        <f t="array" ref="E117">IF(INDEX(I:I,ROW())&lt;&gt;"",VALUE(TRIM(LEFT(INDEX(I:I,ROW()),6))),0)</f>
        <v>0</v>
      </c>
      <c r="F117" s="314"/>
      <c r="G117" s="247"/>
      <c r="H117" s="261"/>
      <c r="I117" s="248"/>
      <c r="J117" s="261"/>
      <c r="K117" s="261"/>
      <c r="L117" s="262"/>
      <c r="M117" s="49"/>
      <c r="N117" s="49"/>
    </row>
    <row r="118" spans="1:14">
      <c r="A118" s="43" cm="1">
        <f t="array" ref="A118">IF(INDEX(B:B,ROW()), COUNTIF($B$6:INDEX(B:B,ROW()), TRUE), 0)</f>
        <v>0</v>
      </c>
      <c r="B118" s="43" t="b" cm="1">
        <f t="array" ref="B118">AND(分科號=INDEX(E:E,ROW()),INDEX(D:D,ROW())&gt;=分起日,INDEX(D:D,ROW())&lt;=分訖日,OR(分專案="全部",INDEX(J:J,ROW())=分專案))</f>
        <v>0</v>
      </c>
      <c r="C118" s="44" cm="1">
        <f t="array" ref="C118">IF(INDEX(F:F,ROW())&lt;&gt;"",INDEX(F:F,ROW()),IF(INDEX(E:E,ROW())&lt;&gt;0,INDEX(C:C,ROW()-1),0))</f>
        <v>0</v>
      </c>
      <c r="D118" s="43" cm="1">
        <f t="array" ref="D118">IF(INDEX(G:G,ROW())&lt;&gt;"",INDEX(G:G,ROW()),IF(INDEX(E:E,ROW())&lt;&gt;0,INDEX(D:D,ROW()-1),0))</f>
        <v>0</v>
      </c>
      <c r="E118" s="313" cm="1">
        <f t="array" ref="E118">IF(INDEX(I:I,ROW())&lt;&gt;"",VALUE(TRIM(LEFT(INDEX(I:I,ROW()),6))),0)</f>
        <v>0</v>
      </c>
      <c r="F118" s="314"/>
      <c r="G118" s="247"/>
      <c r="H118" s="261"/>
      <c r="I118" s="248"/>
      <c r="J118" s="261"/>
      <c r="K118" s="261"/>
      <c r="L118" s="262"/>
      <c r="M118" s="49"/>
      <c r="N118" s="49"/>
    </row>
    <row r="119" spans="1:14">
      <c r="A119" s="43" cm="1">
        <f t="array" ref="A119">IF(INDEX(B:B,ROW()), COUNTIF($B$6:INDEX(B:B,ROW()), TRUE), 0)</f>
        <v>0</v>
      </c>
      <c r="B119" s="43" t="b" cm="1">
        <f t="array" ref="B119">AND(分科號=INDEX(E:E,ROW()),INDEX(D:D,ROW())&gt;=分起日,INDEX(D:D,ROW())&lt;=分訖日,OR(分專案="全部",INDEX(J:J,ROW())=分專案))</f>
        <v>0</v>
      </c>
      <c r="C119" s="44" cm="1">
        <f t="array" ref="C119">IF(INDEX(F:F,ROW())&lt;&gt;"",INDEX(F:F,ROW()),IF(INDEX(E:E,ROW())&lt;&gt;0,INDEX(C:C,ROW()-1),0))</f>
        <v>0</v>
      </c>
      <c r="D119" s="43" cm="1">
        <f t="array" ref="D119">IF(INDEX(G:G,ROW())&lt;&gt;"",INDEX(G:G,ROW()),IF(INDEX(E:E,ROW())&lt;&gt;0,INDEX(D:D,ROW()-1),0))</f>
        <v>0</v>
      </c>
      <c r="E119" s="313" cm="1">
        <f t="array" ref="E119">IF(INDEX(I:I,ROW())&lt;&gt;"",VALUE(TRIM(LEFT(INDEX(I:I,ROW()),6))),0)</f>
        <v>0</v>
      </c>
      <c r="F119" s="314"/>
      <c r="G119" s="247"/>
      <c r="H119" s="261"/>
      <c r="I119" s="248"/>
      <c r="J119" s="261"/>
      <c r="K119" s="261"/>
      <c r="L119" s="262"/>
      <c r="M119" s="49"/>
      <c r="N119" s="49"/>
    </row>
    <row r="120" spans="1:14">
      <c r="A120" s="43" cm="1">
        <f t="array" ref="A120">IF(INDEX(B:B,ROW()), COUNTIF($B$6:INDEX(B:B,ROW()), TRUE), 0)</f>
        <v>0</v>
      </c>
      <c r="B120" s="43" t="b" cm="1">
        <f t="array" ref="B120">AND(分科號=INDEX(E:E,ROW()),INDEX(D:D,ROW())&gt;=分起日,INDEX(D:D,ROW())&lt;=分訖日,OR(分專案="全部",INDEX(J:J,ROW())=分專案))</f>
        <v>0</v>
      </c>
      <c r="C120" s="44" cm="1">
        <f t="array" ref="C120">IF(INDEX(F:F,ROW())&lt;&gt;"",INDEX(F:F,ROW()),IF(INDEX(E:E,ROW())&lt;&gt;0,INDEX(C:C,ROW()-1),0))</f>
        <v>0</v>
      </c>
      <c r="D120" s="43" cm="1">
        <f t="array" ref="D120">IF(INDEX(G:G,ROW())&lt;&gt;"",INDEX(G:G,ROW()),IF(INDEX(E:E,ROW())&lt;&gt;0,INDEX(D:D,ROW()-1),0))</f>
        <v>0</v>
      </c>
      <c r="E120" s="313" cm="1">
        <f t="array" ref="E120">IF(INDEX(I:I,ROW())&lt;&gt;"",VALUE(TRIM(LEFT(INDEX(I:I,ROW()),6))),0)</f>
        <v>0</v>
      </c>
      <c r="F120" s="314"/>
      <c r="G120" s="247"/>
      <c r="H120" s="261"/>
      <c r="I120" s="248"/>
      <c r="J120" s="261"/>
      <c r="K120" s="261"/>
      <c r="L120" s="262"/>
      <c r="M120" s="49"/>
      <c r="N120" s="49"/>
    </row>
    <row r="121" spans="1:14">
      <c r="A121" s="43" cm="1">
        <f t="array" ref="A121">IF(INDEX(B:B,ROW()), COUNTIF($B$6:INDEX(B:B,ROW()), TRUE), 0)</f>
        <v>0</v>
      </c>
      <c r="B121" s="43" t="b" cm="1">
        <f t="array" ref="B121">AND(分科號=INDEX(E:E,ROW()),INDEX(D:D,ROW())&gt;=分起日,INDEX(D:D,ROW())&lt;=分訖日,OR(分專案="全部",INDEX(J:J,ROW())=分專案))</f>
        <v>0</v>
      </c>
      <c r="C121" s="44" cm="1">
        <f t="array" ref="C121">IF(INDEX(F:F,ROW())&lt;&gt;"",INDEX(F:F,ROW()),IF(INDEX(E:E,ROW())&lt;&gt;0,INDEX(C:C,ROW()-1),0))</f>
        <v>0</v>
      </c>
      <c r="D121" s="43" cm="1">
        <f t="array" ref="D121">IF(INDEX(G:G,ROW())&lt;&gt;"",INDEX(G:G,ROW()),IF(INDEX(E:E,ROW())&lt;&gt;0,INDEX(D:D,ROW()-1),0))</f>
        <v>0</v>
      </c>
      <c r="E121" s="313" cm="1">
        <f t="array" ref="E121">IF(INDEX(I:I,ROW())&lt;&gt;"",VALUE(TRIM(LEFT(INDEX(I:I,ROW()),6))),0)</f>
        <v>0</v>
      </c>
      <c r="F121" s="314"/>
      <c r="G121" s="247"/>
      <c r="H121" s="261"/>
      <c r="I121" s="248"/>
      <c r="J121" s="261"/>
      <c r="K121" s="261"/>
      <c r="L121" s="262"/>
      <c r="M121" s="49"/>
      <c r="N121" s="49"/>
    </row>
    <row r="122" spans="1:14">
      <c r="A122" s="43" cm="1">
        <f t="array" ref="A122">IF(INDEX(B:B,ROW()), COUNTIF($B$6:INDEX(B:B,ROW()), TRUE), 0)</f>
        <v>0</v>
      </c>
      <c r="B122" s="43" t="b" cm="1">
        <f t="array" ref="B122">AND(分科號=INDEX(E:E,ROW()),INDEX(D:D,ROW())&gt;=分起日,INDEX(D:D,ROW())&lt;=分訖日,OR(分專案="全部",INDEX(J:J,ROW())=分專案))</f>
        <v>0</v>
      </c>
      <c r="C122" s="44" cm="1">
        <f t="array" ref="C122">IF(INDEX(F:F,ROW())&lt;&gt;"",INDEX(F:F,ROW()),IF(INDEX(E:E,ROW())&lt;&gt;0,INDEX(C:C,ROW()-1),0))</f>
        <v>0</v>
      </c>
      <c r="D122" s="43" cm="1">
        <f t="array" ref="D122">IF(INDEX(G:G,ROW())&lt;&gt;"",INDEX(G:G,ROW()),IF(INDEX(E:E,ROW())&lt;&gt;0,INDEX(D:D,ROW()-1),0))</f>
        <v>0</v>
      </c>
      <c r="E122" s="313" cm="1">
        <f t="array" ref="E122">IF(INDEX(I:I,ROW())&lt;&gt;"",VALUE(TRIM(LEFT(INDEX(I:I,ROW()),6))),0)</f>
        <v>0</v>
      </c>
      <c r="F122" s="314"/>
      <c r="G122" s="247"/>
      <c r="H122" s="261"/>
      <c r="I122" s="248"/>
      <c r="J122" s="261"/>
      <c r="K122" s="261"/>
      <c r="L122" s="262"/>
      <c r="M122" s="49"/>
      <c r="N122" s="49"/>
    </row>
    <row r="123" spans="1:14">
      <c r="A123" s="43" cm="1">
        <f t="array" ref="A123">IF(INDEX(B:B,ROW()), COUNTIF($B$6:INDEX(B:B,ROW()), TRUE), 0)</f>
        <v>0</v>
      </c>
      <c r="B123" s="43" t="b" cm="1">
        <f t="array" ref="B123">AND(分科號=INDEX(E:E,ROW()),INDEX(D:D,ROW())&gt;=分起日,INDEX(D:D,ROW())&lt;=分訖日,OR(分專案="全部",INDEX(J:J,ROW())=分專案))</f>
        <v>0</v>
      </c>
      <c r="C123" s="44" cm="1">
        <f t="array" ref="C123">IF(INDEX(F:F,ROW())&lt;&gt;"",INDEX(F:F,ROW()),IF(INDEX(E:E,ROW())&lt;&gt;0,INDEX(C:C,ROW()-1),0))</f>
        <v>0</v>
      </c>
      <c r="D123" s="43" cm="1">
        <f t="array" ref="D123">IF(INDEX(G:G,ROW())&lt;&gt;"",INDEX(G:G,ROW()),IF(INDEX(E:E,ROW())&lt;&gt;0,INDEX(D:D,ROW()-1),0))</f>
        <v>0</v>
      </c>
      <c r="E123" s="313" cm="1">
        <f t="array" ref="E123">IF(INDEX(I:I,ROW())&lt;&gt;"",VALUE(TRIM(LEFT(INDEX(I:I,ROW()),6))),0)</f>
        <v>0</v>
      </c>
      <c r="F123" s="314"/>
      <c r="G123" s="247"/>
      <c r="H123" s="261"/>
      <c r="I123" s="248"/>
      <c r="J123" s="261"/>
      <c r="K123" s="261"/>
      <c r="L123" s="262"/>
      <c r="M123" s="49"/>
      <c r="N123" s="49"/>
    </row>
    <row r="124" spans="1:14">
      <c r="A124" s="43" cm="1">
        <f t="array" ref="A124">IF(INDEX(B:B,ROW()), COUNTIF($B$6:INDEX(B:B,ROW()), TRUE), 0)</f>
        <v>0</v>
      </c>
      <c r="B124" s="43" t="b" cm="1">
        <f t="array" ref="B124">AND(分科號=INDEX(E:E,ROW()),INDEX(D:D,ROW())&gt;=分起日,INDEX(D:D,ROW())&lt;=分訖日,OR(分專案="全部",INDEX(J:J,ROW())=分專案))</f>
        <v>0</v>
      </c>
      <c r="C124" s="44" cm="1">
        <f t="array" ref="C124">IF(INDEX(F:F,ROW())&lt;&gt;"",INDEX(F:F,ROW()),IF(INDEX(E:E,ROW())&lt;&gt;0,INDEX(C:C,ROW()-1),0))</f>
        <v>0</v>
      </c>
      <c r="D124" s="43" cm="1">
        <f t="array" ref="D124">IF(INDEX(G:G,ROW())&lt;&gt;"",INDEX(G:G,ROW()),IF(INDEX(E:E,ROW())&lt;&gt;0,INDEX(D:D,ROW()-1),0))</f>
        <v>0</v>
      </c>
      <c r="E124" s="313" cm="1">
        <f t="array" ref="E124">IF(INDEX(I:I,ROW())&lt;&gt;"",VALUE(TRIM(LEFT(INDEX(I:I,ROW()),6))),0)</f>
        <v>0</v>
      </c>
      <c r="F124" s="314"/>
      <c r="G124" s="247"/>
      <c r="H124" s="261"/>
      <c r="I124" s="248"/>
      <c r="J124" s="261"/>
      <c r="K124" s="261"/>
      <c r="L124" s="262"/>
      <c r="M124" s="49"/>
      <c r="N124" s="49"/>
    </row>
    <row r="125" spans="1:14">
      <c r="A125" s="43" cm="1">
        <f t="array" ref="A125">IF(INDEX(B:B,ROW()), COUNTIF($B$6:INDEX(B:B,ROW()), TRUE), 0)</f>
        <v>0</v>
      </c>
      <c r="B125" s="43" t="b" cm="1">
        <f t="array" ref="B125">AND(分科號=INDEX(E:E,ROW()),INDEX(D:D,ROW())&gt;=分起日,INDEX(D:D,ROW())&lt;=分訖日,OR(分專案="全部",INDEX(J:J,ROW())=分專案))</f>
        <v>0</v>
      </c>
      <c r="C125" s="44" cm="1">
        <f t="array" ref="C125">IF(INDEX(F:F,ROW())&lt;&gt;"",INDEX(F:F,ROW()),IF(INDEX(E:E,ROW())&lt;&gt;0,INDEX(C:C,ROW()-1),0))</f>
        <v>0</v>
      </c>
      <c r="D125" s="43" cm="1">
        <f t="array" ref="D125">IF(INDEX(G:G,ROW())&lt;&gt;"",INDEX(G:G,ROW()),IF(INDEX(E:E,ROW())&lt;&gt;0,INDEX(D:D,ROW()-1),0))</f>
        <v>0</v>
      </c>
      <c r="E125" s="313" cm="1">
        <f t="array" ref="E125">IF(INDEX(I:I,ROW())&lt;&gt;"",VALUE(TRIM(LEFT(INDEX(I:I,ROW()),6))),0)</f>
        <v>0</v>
      </c>
      <c r="F125" s="314"/>
      <c r="G125" s="247"/>
      <c r="H125" s="261"/>
      <c r="I125" s="248"/>
      <c r="J125" s="261"/>
      <c r="K125" s="261"/>
      <c r="L125" s="262"/>
      <c r="M125" s="49"/>
      <c r="N125" s="49"/>
    </row>
    <row r="126" spans="1:14">
      <c r="A126" s="43" cm="1">
        <f t="array" ref="A126">IF(INDEX(B:B,ROW()), COUNTIF($B$6:INDEX(B:B,ROW()), TRUE), 0)</f>
        <v>0</v>
      </c>
      <c r="B126" s="43" t="b" cm="1">
        <f t="array" ref="B126">AND(分科號=INDEX(E:E,ROW()),INDEX(D:D,ROW())&gt;=分起日,INDEX(D:D,ROW())&lt;=分訖日,OR(分專案="全部",INDEX(J:J,ROW())=分專案))</f>
        <v>0</v>
      </c>
      <c r="C126" s="44" cm="1">
        <f t="array" ref="C126">IF(INDEX(F:F,ROW())&lt;&gt;"",INDEX(F:F,ROW()),IF(INDEX(E:E,ROW())&lt;&gt;0,INDEX(C:C,ROW()-1),0))</f>
        <v>0</v>
      </c>
      <c r="D126" s="43" cm="1">
        <f t="array" ref="D126">IF(INDEX(G:G,ROW())&lt;&gt;"",INDEX(G:G,ROW()),IF(INDEX(E:E,ROW())&lt;&gt;0,INDEX(D:D,ROW()-1),0))</f>
        <v>0</v>
      </c>
      <c r="E126" s="313" cm="1">
        <f t="array" ref="E126">IF(INDEX(I:I,ROW())&lt;&gt;"",VALUE(TRIM(LEFT(INDEX(I:I,ROW()),6))),0)</f>
        <v>0</v>
      </c>
      <c r="F126" s="314"/>
      <c r="G126" s="247"/>
      <c r="H126" s="261"/>
      <c r="I126" s="248"/>
      <c r="J126" s="261"/>
      <c r="K126" s="261"/>
      <c r="L126" s="262"/>
      <c r="M126" s="49"/>
      <c r="N126" s="49"/>
    </row>
    <row r="127" spans="1:14">
      <c r="A127" s="43" cm="1">
        <f t="array" ref="A127">IF(INDEX(B:B,ROW()), COUNTIF($B$6:INDEX(B:B,ROW()), TRUE), 0)</f>
        <v>0</v>
      </c>
      <c r="B127" s="43" t="b" cm="1">
        <f t="array" ref="B127">AND(分科號=INDEX(E:E,ROW()),INDEX(D:D,ROW())&gt;=分起日,INDEX(D:D,ROW())&lt;=分訖日,OR(分專案="全部",INDEX(J:J,ROW())=分專案))</f>
        <v>0</v>
      </c>
      <c r="C127" s="44" cm="1">
        <f t="array" ref="C127">IF(INDEX(F:F,ROW())&lt;&gt;"",INDEX(F:F,ROW()),IF(INDEX(E:E,ROW())&lt;&gt;0,INDEX(C:C,ROW()-1),0))</f>
        <v>0</v>
      </c>
      <c r="D127" s="43" cm="1">
        <f t="array" ref="D127">IF(INDEX(G:G,ROW())&lt;&gt;"",INDEX(G:G,ROW()),IF(INDEX(E:E,ROW())&lt;&gt;0,INDEX(D:D,ROW()-1),0))</f>
        <v>0</v>
      </c>
      <c r="E127" s="313" cm="1">
        <f t="array" ref="E127">IF(INDEX(I:I,ROW())&lt;&gt;"",VALUE(TRIM(LEFT(INDEX(I:I,ROW()),6))),0)</f>
        <v>0</v>
      </c>
      <c r="F127" s="314"/>
      <c r="G127" s="247"/>
      <c r="H127" s="261"/>
      <c r="I127" s="248"/>
      <c r="J127" s="261"/>
      <c r="K127" s="261"/>
      <c r="L127" s="262"/>
      <c r="M127" s="49"/>
      <c r="N127" s="49"/>
    </row>
    <row r="128" spans="1:14">
      <c r="A128" s="43" cm="1">
        <f t="array" ref="A128">IF(INDEX(B:B,ROW()), COUNTIF($B$6:INDEX(B:B,ROW()), TRUE), 0)</f>
        <v>0</v>
      </c>
      <c r="B128" s="43" t="b" cm="1">
        <f t="array" ref="B128">AND(分科號=INDEX(E:E,ROW()),INDEX(D:D,ROW())&gt;=分起日,INDEX(D:D,ROW())&lt;=分訖日,OR(分專案="全部",INDEX(J:J,ROW())=分專案))</f>
        <v>0</v>
      </c>
      <c r="C128" s="44" cm="1">
        <f t="array" ref="C128">IF(INDEX(F:F,ROW())&lt;&gt;"",INDEX(F:F,ROW()),IF(INDEX(E:E,ROW())&lt;&gt;0,INDEX(C:C,ROW()-1),0))</f>
        <v>0</v>
      </c>
      <c r="D128" s="43" cm="1">
        <f t="array" ref="D128">IF(INDEX(G:G,ROW())&lt;&gt;"",INDEX(G:G,ROW()),IF(INDEX(E:E,ROW())&lt;&gt;0,INDEX(D:D,ROW()-1),0))</f>
        <v>0</v>
      </c>
      <c r="E128" s="313" cm="1">
        <f t="array" ref="E128">IF(INDEX(I:I,ROW())&lt;&gt;"",VALUE(TRIM(LEFT(INDEX(I:I,ROW()),6))),0)</f>
        <v>0</v>
      </c>
      <c r="F128" s="314"/>
      <c r="G128" s="247"/>
      <c r="H128" s="261"/>
      <c r="I128" s="248"/>
      <c r="J128" s="261"/>
      <c r="K128" s="261"/>
      <c r="L128" s="262"/>
      <c r="M128" s="49"/>
      <c r="N128" s="49"/>
    </row>
    <row r="129" spans="1:14">
      <c r="A129" s="43" cm="1">
        <f t="array" ref="A129">IF(INDEX(B:B,ROW()), COUNTIF($B$6:INDEX(B:B,ROW()), TRUE), 0)</f>
        <v>0</v>
      </c>
      <c r="B129" s="43" t="b" cm="1">
        <f t="array" ref="B129">AND(分科號=INDEX(E:E,ROW()),INDEX(D:D,ROW())&gt;=分起日,INDEX(D:D,ROW())&lt;=分訖日,OR(分專案="全部",INDEX(J:J,ROW())=分專案))</f>
        <v>0</v>
      </c>
      <c r="C129" s="44" cm="1">
        <f t="array" ref="C129">IF(INDEX(F:F,ROW())&lt;&gt;"",INDEX(F:F,ROW()),IF(INDEX(E:E,ROW())&lt;&gt;0,INDEX(C:C,ROW()-1),0))</f>
        <v>0</v>
      </c>
      <c r="D129" s="43" cm="1">
        <f t="array" ref="D129">IF(INDEX(G:G,ROW())&lt;&gt;"",INDEX(G:G,ROW()),IF(INDEX(E:E,ROW())&lt;&gt;0,INDEX(D:D,ROW()-1),0))</f>
        <v>0</v>
      </c>
      <c r="E129" s="313" cm="1">
        <f t="array" ref="E129">IF(INDEX(I:I,ROW())&lt;&gt;"",VALUE(TRIM(LEFT(INDEX(I:I,ROW()),6))),0)</f>
        <v>0</v>
      </c>
      <c r="F129" s="314"/>
      <c r="G129" s="247"/>
      <c r="H129" s="261"/>
      <c r="I129" s="248"/>
      <c r="J129" s="261"/>
      <c r="K129" s="261"/>
      <c r="L129" s="262"/>
      <c r="M129" s="49"/>
      <c r="N129" s="49"/>
    </row>
    <row r="130" spans="1:14">
      <c r="A130" s="43" cm="1">
        <f t="array" ref="A130">IF(INDEX(B:B,ROW()), COUNTIF($B$6:INDEX(B:B,ROW()), TRUE), 0)</f>
        <v>0</v>
      </c>
      <c r="B130" s="43" t="b" cm="1">
        <f t="array" ref="B130">AND(分科號=INDEX(E:E,ROW()),INDEX(D:D,ROW())&gt;=分起日,INDEX(D:D,ROW())&lt;=分訖日,OR(分專案="全部",INDEX(J:J,ROW())=分專案))</f>
        <v>0</v>
      </c>
      <c r="C130" s="44" cm="1">
        <f t="array" ref="C130">IF(INDEX(F:F,ROW())&lt;&gt;"",INDEX(F:F,ROW()),IF(INDEX(E:E,ROW())&lt;&gt;0,INDEX(C:C,ROW()-1),0))</f>
        <v>0</v>
      </c>
      <c r="D130" s="43" cm="1">
        <f t="array" ref="D130">IF(INDEX(G:G,ROW())&lt;&gt;"",INDEX(G:G,ROW()),IF(INDEX(E:E,ROW())&lt;&gt;0,INDEX(D:D,ROW()-1),0))</f>
        <v>0</v>
      </c>
      <c r="E130" s="313" cm="1">
        <f t="array" ref="E130">IF(INDEX(I:I,ROW())&lt;&gt;"",VALUE(TRIM(LEFT(INDEX(I:I,ROW()),6))),0)</f>
        <v>0</v>
      </c>
      <c r="F130" s="314"/>
      <c r="G130" s="247"/>
      <c r="H130" s="261"/>
      <c r="I130" s="248"/>
      <c r="J130" s="261"/>
      <c r="K130" s="261"/>
      <c r="L130" s="262"/>
      <c r="M130" s="49"/>
      <c r="N130" s="49"/>
    </row>
    <row r="131" spans="1:14">
      <c r="A131" s="43" cm="1">
        <f t="array" ref="A131">IF(INDEX(B:B,ROW()), COUNTIF($B$6:INDEX(B:B,ROW()), TRUE), 0)</f>
        <v>0</v>
      </c>
      <c r="B131" s="43" t="b" cm="1">
        <f t="array" ref="B131">AND(分科號=INDEX(E:E,ROW()),INDEX(D:D,ROW())&gt;=分起日,INDEX(D:D,ROW())&lt;=分訖日,OR(分專案="全部",INDEX(J:J,ROW())=分專案))</f>
        <v>0</v>
      </c>
      <c r="C131" s="44" cm="1">
        <f t="array" ref="C131">IF(INDEX(F:F,ROW())&lt;&gt;"",INDEX(F:F,ROW()),IF(INDEX(E:E,ROW())&lt;&gt;0,INDEX(C:C,ROW()-1),0))</f>
        <v>0</v>
      </c>
      <c r="D131" s="43" cm="1">
        <f t="array" ref="D131">IF(INDEX(G:G,ROW())&lt;&gt;"",INDEX(G:G,ROW()),IF(INDEX(E:E,ROW())&lt;&gt;0,INDEX(D:D,ROW()-1),0))</f>
        <v>0</v>
      </c>
      <c r="E131" s="313" cm="1">
        <f t="array" ref="E131">IF(INDEX(I:I,ROW())&lt;&gt;"",VALUE(TRIM(LEFT(INDEX(I:I,ROW()),6))),0)</f>
        <v>0</v>
      </c>
      <c r="F131" s="314"/>
      <c r="G131" s="247"/>
      <c r="H131" s="261"/>
      <c r="I131" s="248"/>
      <c r="J131" s="261"/>
      <c r="K131" s="261"/>
      <c r="L131" s="262"/>
      <c r="M131" s="49"/>
      <c r="N131" s="49"/>
    </row>
    <row r="132" spans="1:14">
      <c r="A132" s="43" cm="1">
        <f t="array" ref="A132">IF(INDEX(B:B,ROW()), COUNTIF($B$6:INDEX(B:B,ROW()), TRUE), 0)</f>
        <v>0</v>
      </c>
      <c r="B132" s="43" t="b" cm="1">
        <f t="array" ref="B132">AND(分科號=INDEX(E:E,ROW()),INDEX(D:D,ROW())&gt;=分起日,INDEX(D:D,ROW())&lt;=分訖日,OR(分專案="全部",INDEX(J:J,ROW())=分專案))</f>
        <v>0</v>
      </c>
      <c r="C132" s="44" cm="1">
        <f t="array" ref="C132">IF(INDEX(F:F,ROW())&lt;&gt;"",INDEX(F:F,ROW()),IF(INDEX(E:E,ROW())&lt;&gt;0,INDEX(C:C,ROW()-1),0))</f>
        <v>0</v>
      </c>
      <c r="D132" s="43" cm="1">
        <f t="array" ref="D132">IF(INDEX(G:G,ROW())&lt;&gt;"",INDEX(G:G,ROW()),IF(INDEX(E:E,ROW())&lt;&gt;0,INDEX(D:D,ROW()-1),0))</f>
        <v>0</v>
      </c>
      <c r="E132" s="313" cm="1">
        <f t="array" ref="E132">IF(INDEX(I:I,ROW())&lt;&gt;"",VALUE(TRIM(LEFT(INDEX(I:I,ROW()),6))),0)</f>
        <v>0</v>
      </c>
      <c r="F132" s="314"/>
      <c r="G132" s="247"/>
      <c r="H132" s="261"/>
      <c r="I132" s="248"/>
      <c r="J132" s="261"/>
      <c r="K132" s="261"/>
      <c r="L132" s="262"/>
      <c r="M132" s="49"/>
      <c r="N132" s="49"/>
    </row>
    <row r="133" spans="1:14">
      <c r="A133" s="43" cm="1">
        <f t="array" ref="A133">IF(INDEX(B:B,ROW()), COUNTIF($B$6:INDEX(B:B,ROW()), TRUE), 0)</f>
        <v>0</v>
      </c>
      <c r="B133" s="43" t="b" cm="1">
        <f t="array" ref="B133">AND(分科號=INDEX(E:E,ROW()),INDEX(D:D,ROW())&gt;=分起日,INDEX(D:D,ROW())&lt;=分訖日,OR(分專案="全部",INDEX(J:J,ROW())=分專案))</f>
        <v>0</v>
      </c>
      <c r="C133" s="44" cm="1">
        <f t="array" ref="C133">IF(INDEX(F:F,ROW())&lt;&gt;"",INDEX(F:F,ROW()),IF(INDEX(E:E,ROW())&lt;&gt;0,INDEX(C:C,ROW()-1),0))</f>
        <v>0</v>
      </c>
      <c r="D133" s="43" cm="1">
        <f t="array" ref="D133">IF(INDEX(G:G,ROW())&lt;&gt;"",INDEX(G:G,ROW()),IF(INDEX(E:E,ROW())&lt;&gt;0,INDEX(D:D,ROW()-1),0))</f>
        <v>0</v>
      </c>
      <c r="E133" s="313" cm="1">
        <f t="array" ref="E133">IF(INDEX(I:I,ROW())&lt;&gt;"",VALUE(TRIM(LEFT(INDEX(I:I,ROW()),6))),0)</f>
        <v>0</v>
      </c>
      <c r="F133" s="314"/>
      <c r="G133" s="247"/>
      <c r="H133" s="261"/>
      <c r="I133" s="248"/>
      <c r="J133" s="261"/>
      <c r="K133" s="261"/>
      <c r="L133" s="262"/>
      <c r="M133" s="49"/>
      <c r="N133" s="49"/>
    </row>
    <row r="134" spans="1:14">
      <c r="A134" s="43" cm="1">
        <f t="array" ref="A134">IF(INDEX(B:B,ROW()), COUNTIF($B$6:INDEX(B:B,ROW()), TRUE), 0)</f>
        <v>0</v>
      </c>
      <c r="B134" s="43" t="b" cm="1">
        <f t="array" ref="B134">AND(分科號=INDEX(E:E,ROW()),INDEX(D:D,ROW())&gt;=分起日,INDEX(D:D,ROW())&lt;=分訖日,OR(分專案="全部",INDEX(J:J,ROW())=分專案))</f>
        <v>0</v>
      </c>
      <c r="C134" s="44" cm="1">
        <f t="array" ref="C134">IF(INDEX(F:F,ROW())&lt;&gt;"",INDEX(F:F,ROW()),IF(INDEX(E:E,ROW())&lt;&gt;0,INDEX(C:C,ROW()-1),0))</f>
        <v>0</v>
      </c>
      <c r="D134" s="43" cm="1">
        <f t="array" ref="D134">IF(INDEX(G:G,ROW())&lt;&gt;"",INDEX(G:G,ROW()),IF(INDEX(E:E,ROW())&lt;&gt;0,INDEX(D:D,ROW()-1),0))</f>
        <v>0</v>
      </c>
      <c r="E134" s="313" cm="1">
        <f t="array" ref="E134">IF(INDEX(I:I,ROW())&lt;&gt;"",VALUE(TRIM(LEFT(INDEX(I:I,ROW()),6))),0)</f>
        <v>0</v>
      </c>
      <c r="F134" s="314"/>
      <c r="G134" s="247"/>
      <c r="H134" s="261"/>
      <c r="I134" s="248"/>
      <c r="J134" s="261"/>
      <c r="K134" s="261"/>
      <c r="L134" s="262"/>
      <c r="M134" s="49"/>
      <c r="N134" s="49"/>
    </row>
    <row r="135" spans="1:14">
      <c r="A135" s="43" cm="1">
        <f t="array" ref="A135">IF(INDEX(B:B,ROW()), COUNTIF($B$6:INDEX(B:B,ROW()), TRUE), 0)</f>
        <v>0</v>
      </c>
      <c r="B135" s="43" t="b" cm="1">
        <f t="array" ref="B135">AND(分科號=INDEX(E:E,ROW()),INDEX(D:D,ROW())&gt;=分起日,INDEX(D:D,ROW())&lt;=分訖日,OR(分專案="全部",INDEX(J:J,ROW())=分專案))</f>
        <v>0</v>
      </c>
      <c r="C135" s="44" cm="1">
        <f t="array" ref="C135">IF(INDEX(F:F,ROW())&lt;&gt;"",INDEX(F:F,ROW()),IF(INDEX(E:E,ROW())&lt;&gt;0,INDEX(C:C,ROW()-1),0))</f>
        <v>0</v>
      </c>
      <c r="D135" s="43" cm="1">
        <f t="array" ref="D135">IF(INDEX(G:G,ROW())&lt;&gt;"",INDEX(G:G,ROW()),IF(INDEX(E:E,ROW())&lt;&gt;0,INDEX(D:D,ROW()-1),0))</f>
        <v>0</v>
      </c>
      <c r="E135" s="313" cm="1">
        <f t="array" ref="E135">IF(INDEX(I:I,ROW())&lt;&gt;"",VALUE(TRIM(LEFT(INDEX(I:I,ROW()),6))),0)</f>
        <v>0</v>
      </c>
      <c r="F135" s="314"/>
      <c r="G135" s="247"/>
      <c r="H135" s="261"/>
      <c r="I135" s="248"/>
      <c r="J135" s="261"/>
      <c r="K135" s="261"/>
      <c r="L135" s="262"/>
      <c r="M135" s="49"/>
      <c r="N135" s="49"/>
    </row>
    <row r="136" spans="1:14">
      <c r="A136" s="43" cm="1">
        <f t="array" ref="A136">IF(INDEX(B:B,ROW()), COUNTIF($B$6:INDEX(B:B,ROW()), TRUE), 0)</f>
        <v>0</v>
      </c>
      <c r="B136" s="43" t="b" cm="1">
        <f t="array" ref="B136">AND(分科號=INDEX(E:E,ROW()),INDEX(D:D,ROW())&gt;=分起日,INDEX(D:D,ROW())&lt;=分訖日,OR(分專案="全部",INDEX(J:J,ROW())=分專案))</f>
        <v>0</v>
      </c>
      <c r="C136" s="44" cm="1">
        <f t="array" ref="C136">IF(INDEX(F:F,ROW())&lt;&gt;"",INDEX(F:F,ROW()),IF(INDEX(E:E,ROW())&lt;&gt;0,INDEX(C:C,ROW()-1),0))</f>
        <v>0</v>
      </c>
      <c r="D136" s="43" cm="1">
        <f t="array" ref="D136">IF(INDEX(G:G,ROW())&lt;&gt;"",INDEX(G:G,ROW()),IF(INDEX(E:E,ROW())&lt;&gt;0,INDEX(D:D,ROW()-1),0))</f>
        <v>0</v>
      </c>
      <c r="E136" s="313" cm="1">
        <f t="array" ref="E136">IF(INDEX(I:I,ROW())&lt;&gt;"",VALUE(TRIM(LEFT(INDEX(I:I,ROW()),6))),0)</f>
        <v>0</v>
      </c>
      <c r="F136" s="314"/>
      <c r="G136" s="247"/>
      <c r="H136" s="261"/>
      <c r="I136" s="248"/>
      <c r="J136" s="261"/>
      <c r="K136" s="261"/>
      <c r="L136" s="262"/>
      <c r="M136" s="49"/>
      <c r="N136" s="49"/>
    </row>
    <row r="137" spans="1:14">
      <c r="A137" s="43" cm="1">
        <f t="array" ref="A137">IF(INDEX(B:B,ROW()), COUNTIF($B$6:INDEX(B:B,ROW()), TRUE), 0)</f>
        <v>0</v>
      </c>
      <c r="B137" s="43" t="b" cm="1">
        <f t="array" ref="B137">AND(分科號=INDEX(E:E,ROW()),INDEX(D:D,ROW())&gt;=分起日,INDEX(D:D,ROW())&lt;=分訖日,OR(分專案="全部",INDEX(J:J,ROW())=分專案))</f>
        <v>0</v>
      </c>
      <c r="C137" s="44" cm="1">
        <f t="array" ref="C137">IF(INDEX(F:F,ROW())&lt;&gt;"",INDEX(F:F,ROW()),IF(INDEX(E:E,ROW())&lt;&gt;0,INDEX(C:C,ROW()-1),0))</f>
        <v>0</v>
      </c>
      <c r="D137" s="43" cm="1">
        <f t="array" ref="D137">IF(INDEX(G:G,ROW())&lt;&gt;"",INDEX(G:G,ROW()),IF(INDEX(E:E,ROW())&lt;&gt;0,INDEX(D:D,ROW()-1),0))</f>
        <v>0</v>
      </c>
      <c r="E137" s="313" cm="1">
        <f t="array" ref="E137">IF(INDEX(I:I,ROW())&lt;&gt;"",VALUE(TRIM(LEFT(INDEX(I:I,ROW()),6))),0)</f>
        <v>0</v>
      </c>
      <c r="F137" s="314"/>
      <c r="G137" s="247"/>
      <c r="H137" s="261"/>
      <c r="I137" s="248"/>
      <c r="J137" s="261"/>
      <c r="K137" s="261"/>
      <c r="L137" s="262"/>
      <c r="M137" s="49"/>
      <c r="N137" s="49"/>
    </row>
    <row r="138" spans="1:14">
      <c r="A138" s="43" cm="1">
        <f t="array" ref="A138">IF(INDEX(B:B,ROW()), COUNTIF($B$6:INDEX(B:B,ROW()), TRUE), 0)</f>
        <v>0</v>
      </c>
      <c r="B138" s="43" t="b" cm="1">
        <f t="array" ref="B138">AND(分科號=INDEX(E:E,ROW()),INDEX(D:D,ROW())&gt;=分起日,INDEX(D:D,ROW())&lt;=分訖日,OR(分專案="全部",INDEX(J:J,ROW())=分專案))</f>
        <v>0</v>
      </c>
      <c r="C138" s="44" cm="1">
        <f t="array" ref="C138">IF(INDEX(F:F,ROW())&lt;&gt;"",INDEX(F:F,ROW()),IF(INDEX(E:E,ROW())&lt;&gt;0,INDEX(C:C,ROW()-1),0))</f>
        <v>0</v>
      </c>
      <c r="D138" s="43" cm="1">
        <f t="array" ref="D138">IF(INDEX(G:G,ROW())&lt;&gt;"",INDEX(G:G,ROW()),IF(INDEX(E:E,ROW())&lt;&gt;0,INDEX(D:D,ROW()-1),0))</f>
        <v>0</v>
      </c>
      <c r="E138" s="313" cm="1">
        <f t="array" ref="E138">IF(INDEX(I:I,ROW())&lt;&gt;"",VALUE(TRIM(LEFT(INDEX(I:I,ROW()),6))),0)</f>
        <v>0</v>
      </c>
      <c r="F138" s="314"/>
      <c r="G138" s="247"/>
      <c r="H138" s="261"/>
      <c r="I138" s="248"/>
      <c r="J138" s="261"/>
      <c r="K138" s="261"/>
      <c r="L138" s="262"/>
      <c r="M138" s="49"/>
      <c r="N138" s="49"/>
    </row>
    <row r="139" spans="1:14">
      <c r="A139" s="43" cm="1">
        <f t="array" ref="A139">IF(INDEX(B:B,ROW()), COUNTIF($B$6:INDEX(B:B,ROW()), TRUE), 0)</f>
        <v>0</v>
      </c>
      <c r="B139" s="43" t="b" cm="1">
        <f t="array" ref="B139">AND(分科號=INDEX(E:E,ROW()),INDEX(D:D,ROW())&gt;=分起日,INDEX(D:D,ROW())&lt;=分訖日,OR(分專案="全部",INDEX(J:J,ROW())=分專案))</f>
        <v>0</v>
      </c>
      <c r="C139" s="44" cm="1">
        <f t="array" ref="C139">IF(INDEX(F:F,ROW())&lt;&gt;"",INDEX(F:F,ROW()),IF(INDEX(E:E,ROW())&lt;&gt;0,INDEX(C:C,ROW()-1),0))</f>
        <v>0</v>
      </c>
      <c r="D139" s="43" cm="1">
        <f t="array" ref="D139">IF(INDEX(G:G,ROW())&lt;&gt;"",INDEX(G:G,ROW()),IF(INDEX(E:E,ROW())&lt;&gt;0,INDEX(D:D,ROW()-1),0))</f>
        <v>0</v>
      </c>
      <c r="E139" s="313" cm="1">
        <f t="array" ref="E139">IF(INDEX(I:I,ROW())&lt;&gt;"",VALUE(TRIM(LEFT(INDEX(I:I,ROW()),6))),0)</f>
        <v>0</v>
      </c>
      <c r="F139" s="314"/>
      <c r="G139" s="247"/>
      <c r="H139" s="261"/>
      <c r="I139" s="248"/>
      <c r="J139" s="261"/>
      <c r="K139" s="261"/>
      <c r="L139" s="262"/>
      <c r="M139" s="49"/>
      <c r="N139" s="49"/>
    </row>
    <row r="140" spans="1:14">
      <c r="A140" s="43" cm="1">
        <f t="array" ref="A140">IF(INDEX(B:B,ROW()), COUNTIF($B$6:INDEX(B:B,ROW()), TRUE), 0)</f>
        <v>0</v>
      </c>
      <c r="B140" s="43" t="b" cm="1">
        <f t="array" ref="B140">AND(分科號=INDEX(E:E,ROW()),INDEX(D:D,ROW())&gt;=分起日,INDEX(D:D,ROW())&lt;=分訖日,OR(分專案="全部",INDEX(J:J,ROW())=分專案))</f>
        <v>0</v>
      </c>
      <c r="C140" s="44" cm="1">
        <f t="array" ref="C140">IF(INDEX(F:F,ROW())&lt;&gt;"",INDEX(F:F,ROW()),IF(INDEX(E:E,ROW())&lt;&gt;0,INDEX(C:C,ROW()-1),0))</f>
        <v>0</v>
      </c>
      <c r="D140" s="43" cm="1">
        <f t="array" ref="D140">IF(INDEX(G:G,ROW())&lt;&gt;"",INDEX(G:G,ROW()),IF(INDEX(E:E,ROW())&lt;&gt;0,INDEX(D:D,ROW()-1),0))</f>
        <v>0</v>
      </c>
      <c r="E140" s="313" cm="1">
        <f t="array" ref="E140">IF(INDEX(I:I,ROW())&lt;&gt;"",VALUE(TRIM(LEFT(INDEX(I:I,ROW()),6))),0)</f>
        <v>0</v>
      </c>
      <c r="F140" s="314"/>
      <c r="G140" s="247"/>
      <c r="H140" s="261"/>
      <c r="I140" s="248"/>
      <c r="J140" s="261"/>
      <c r="K140" s="261"/>
      <c r="L140" s="262"/>
      <c r="M140" s="49"/>
      <c r="N140" s="49"/>
    </row>
    <row r="141" spans="1:14">
      <c r="A141" s="43" cm="1">
        <f t="array" ref="A141">IF(INDEX(B:B,ROW()), COUNTIF($B$6:INDEX(B:B,ROW()), TRUE), 0)</f>
        <v>0</v>
      </c>
      <c r="B141" s="43" t="b" cm="1">
        <f t="array" ref="B141">AND(分科號=INDEX(E:E,ROW()),INDEX(D:D,ROW())&gt;=分起日,INDEX(D:D,ROW())&lt;=分訖日,OR(分專案="全部",INDEX(J:J,ROW())=分專案))</f>
        <v>0</v>
      </c>
      <c r="C141" s="44" cm="1">
        <f t="array" ref="C141">IF(INDEX(F:F,ROW())&lt;&gt;"",INDEX(F:F,ROW()),IF(INDEX(E:E,ROW())&lt;&gt;0,INDEX(C:C,ROW()-1),0))</f>
        <v>0</v>
      </c>
      <c r="D141" s="43" cm="1">
        <f t="array" ref="D141">IF(INDEX(G:G,ROW())&lt;&gt;"",INDEX(G:G,ROW()),IF(INDEX(E:E,ROW())&lt;&gt;0,INDEX(D:D,ROW()-1),0))</f>
        <v>0</v>
      </c>
      <c r="E141" s="313" cm="1">
        <f t="array" ref="E141">IF(INDEX(I:I,ROW())&lt;&gt;"",VALUE(TRIM(LEFT(INDEX(I:I,ROW()),6))),0)</f>
        <v>0</v>
      </c>
      <c r="F141" s="314"/>
      <c r="G141" s="247"/>
      <c r="H141" s="261"/>
      <c r="I141" s="248"/>
      <c r="J141" s="261"/>
      <c r="K141" s="261"/>
      <c r="L141" s="262"/>
      <c r="M141" s="49"/>
      <c r="N141" s="49"/>
    </row>
    <row r="142" spans="1:14">
      <c r="A142" s="43" cm="1">
        <f t="array" ref="A142">IF(INDEX(B:B,ROW()), COUNTIF($B$6:INDEX(B:B,ROW()), TRUE), 0)</f>
        <v>0</v>
      </c>
      <c r="B142" s="43" t="b" cm="1">
        <f t="array" ref="B142">AND(分科號=INDEX(E:E,ROW()),INDEX(D:D,ROW())&gt;=分起日,INDEX(D:D,ROW())&lt;=分訖日,OR(分專案="全部",INDEX(J:J,ROW())=分專案))</f>
        <v>0</v>
      </c>
      <c r="C142" s="44" cm="1">
        <f t="array" ref="C142">IF(INDEX(F:F,ROW())&lt;&gt;"",INDEX(F:F,ROW()),IF(INDEX(E:E,ROW())&lt;&gt;0,INDEX(C:C,ROW()-1),0))</f>
        <v>0</v>
      </c>
      <c r="D142" s="43" cm="1">
        <f t="array" ref="D142">IF(INDEX(G:G,ROW())&lt;&gt;"",INDEX(G:G,ROW()),IF(INDEX(E:E,ROW())&lt;&gt;0,INDEX(D:D,ROW()-1),0))</f>
        <v>0</v>
      </c>
      <c r="E142" s="313" cm="1">
        <f t="array" ref="E142">IF(INDEX(I:I,ROW())&lt;&gt;"",VALUE(TRIM(LEFT(INDEX(I:I,ROW()),6))),0)</f>
        <v>0</v>
      </c>
      <c r="F142" s="314"/>
      <c r="G142" s="247"/>
      <c r="H142" s="261"/>
      <c r="I142" s="248"/>
      <c r="J142" s="261"/>
      <c r="K142" s="261"/>
      <c r="L142" s="262"/>
      <c r="M142" s="49"/>
      <c r="N142" s="49"/>
    </row>
    <row r="143" spans="1:14">
      <c r="A143" s="43" cm="1">
        <f t="array" ref="A143">IF(INDEX(B:B,ROW()), COUNTIF($B$6:INDEX(B:B,ROW()), TRUE), 0)</f>
        <v>0</v>
      </c>
      <c r="B143" s="43" t="b" cm="1">
        <f t="array" ref="B143">AND(分科號=INDEX(E:E,ROW()),INDEX(D:D,ROW())&gt;=分起日,INDEX(D:D,ROW())&lt;=分訖日,OR(分專案="全部",INDEX(J:J,ROW())=分專案))</f>
        <v>0</v>
      </c>
      <c r="C143" s="44" cm="1">
        <f t="array" ref="C143">IF(INDEX(F:F,ROW())&lt;&gt;"",INDEX(F:F,ROW()),IF(INDEX(E:E,ROW())&lt;&gt;0,INDEX(C:C,ROW()-1),0))</f>
        <v>0</v>
      </c>
      <c r="D143" s="43" cm="1">
        <f t="array" ref="D143">IF(INDEX(G:G,ROW())&lt;&gt;"",INDEX(G:G,ROW()),IF(INDEX(E:E,ROW())&lt;&gt;0,INDEX(D:D,ROW()-1),0))</f>
        <v>0</v>
      </c>
      <c r="E143" s="313" cm="1">
        <f t="array" ref="E143">IF(INDEX(I:I,ROW())&lt;&gt;"",VALUE(TRIM(LEFT(INDEX(I:I,ROW()),6))),0)</f>
        <v>0</v>
      </c>
      <c r="F143" s="314"/>
      <c r="G143" s="247"/>
      <c r="H143" s="261"/>
      <c r="I143" s="248"/>
      <c r="J143" s="261"/>
      <c r="K143" s="261"/>
      <c r="L143" s="262"/>
      <c r="M143" s="49"/>
      <c r="N143" s="49"/>
    </row>
    <row r="144" spans="1:14">
      <c r="A144" s="43" cm="1">
        <f t="array" ref="A144">IF(INDEX(B:B,ROW()), COUNTIF($B$6:INDEX(B:B,ROW()), TRUE), 0)</f>
        <v>0</v>
      </c>
      <c r="B144" s="43" t="b" cm="1">
        <f t="array" ref="B144">AND(分科號=INDEX(E:E,ROW()),INDEX(D:D,ROW())&gt;=分起日,INDEX(D:D,ROW())&lt;=分訖日,OR(分專案="全部",INDEX(J:J,ROW())=分專案))</f>
        <v>0</v>
      </c>
      <c r="C144" s="44" cm="1">
        <f t="array" ref="C144">IF(INDEX(F:F,ROW())&lt;&gt;"",INDEX(F:F,ROW()),IF(INDEX(E:E,ROW())&lt;&gt;0,INDEX(C:C,ROW()-1),0))</f>
        <v>0</v>
      </c>
      <c r="D144" s="43" cm="1">
        <f t="array" ref="D144">IF(INDEX(G:G,ROW())&lt;&gt;"",INDEX(G:G,ROW()),IF(INDEX(E:E,ROW())&lt;&gt;0,INDEX(D:D,ROW()-1),0))</f>
        <v>0</v>
      </c>
      <c r="E144" s="313" cm="1">
        <f t="array" ref="E144">IF(INDEX(I:I,ROW())&lt;&gt;"",VALUE(TRIM(LEFT(INDEX(I:I,ROW()),6))),0)</f>
        <v>0</v>
      </c>
      <c r="F144" s="314"/>
      <c r="G144" s="247"/>
      <c r="H144" s="261"/>
      <c r="I144" s="248"/>
      <c r="J144" s="261"/>
      <c r="K144" s="261"/>
      <c r="L144" s="262"/>
      <c r="M144" s="49"/>
      <c r="N144" s="49"/>
    </row>
    <row r="145" spans="1:14">
      <c r="A145" s="43" cm="1">
        <f t="array" ref="A145">IF(INDEX(B:B,ROW()), COUNTIF($B$6:INDEX(B:B,ROW()), TRUE), 0)</f>
        <v>0</v>
      </c>
      <c r="B145" s="43" t="b" cm="1">
        <f t="array" ref="B145">AND(分科號=INDEX(E:E,ROW()),INDEX(D:D,ROW())&gt;=分起日,INDEX(D:D,ROW())&lt;=分訖日,OR(分專案="全部",INDEX(J:J,ROW())=分專案))</f>
        <v>0</v>
      </c>
      <c r="C145" s="44" cm="1">
        <f t="array" ref="C145">IF(INDEX(F:F,ROW())&lt;&gt;"",INDEX(F:F,ROW()),IF(INDEX(E:E,ROW())&lt;&gt;0,INDEX(C:C,ROW()-1),0))</f>
        <v>0</v>
      </c>
      <c r="D145" s="43" cm="1">
        <f t="array" ref="D145">IF(INDEX(G:G,ROW())&lt;&gt;"",INDEX(G:G,ROW()),IF(INDEX(E:E,ROW())&lt;&gt;0,INDEX(D:D,ROW()-1),0))</f>
        <v>0</v>
      </c>
      <c r="E145" s="313" cm="1">
        <f t="array" ref="E145">IF(INDEX(I:I,ROW())&lt;&gt;"",VALUE(TRIM(LEFT(INDEX(I:I,ROW()),6))),0)</f>
        <v>0</v>
      </c>
      <c r="F145" s="314"/>
      <c r="G145" s="247"/>
      <c r="H145" s="261"/>
      <c r="I145" s="248"/>
      <c r="J145" s="261"/>
      <c r="K145" s="261"/>
      <c r="L145" s="262"/>
      <c r="M145" s="49"/>
      <c r="N145" s="49"/>
    </row>
    <row r="146" spans="1:14">
      <c r="A146" s="43" cm="1">
        <f t="array" ref="A146">IF(INDEX(B:B,ROW()), COUNTIF($B$6:INDEX(B:B,ROW()), TRUE), 0)</f>
        <v>0</v>
      </c>
      <c r="B146" s="43" t="b" cm="1">
        <f t="array" ref="B146">AND(分科號=INDEX(E:E,ROW()),INDEX(D:D,ROW())&gt;=分起日,INDEX(D:D,ROW())&lt;=分訖日,OR(分專案="全部",INDEX(J:J,ROW())=分專案))</f>
        <v>0</v>
      </c>
      <c r="C146" s="44" cm="1">
        <f t="array" ref="C146">IF(INDEX(F:F,ROW())&lt;&gt;"",INDEX(F:F,ROW()),IF(INDEX(E:E,ROW())&lt;&gt;0,INDEX(C:C,ROW()-1),0))</f>
        <v>0</v>
      </c>
      <c r="D146" s="43" cm="1">
        <f t="array" ref="D146">IF(INDEX(G:G,ROW())&lt;&gt;"",INDEX(G:G,ROW()),IF(INDEX(E:E,ROW())&lt;&gt;0,INDEX(D:D,ROW()-1),0))</f>
        <v>0</v>
      </c>
      <c r="E146" s="313" cm="1">
        <f t="array" ref="E146">IF(INDEX(I:I,ROW())&lt;&gt;"",VALUE(TRIM(LEFT(INDEX(I:I,ROW()),6))),0)</f>
        <v>0</v>
      </c>
      <c r="F146" s="314"/>
      <c r="G146" s="247"/>
      <c r="H146" s="261"/>
      <c r="I146" s="248"/>
      <c r="J146" s="261"/>
      <c r="K146" s="261"/>
      <c r="L146" s="262"/>
      <c r="M146" s="49"/>
      <c r="N146" s="49"/>
    </row>
    <row r="147" spans="1:14">
      <c r="A147" s="43" cm="1">
        <f t="array" ref="A147">IF(INDEX(B:B,ROW()), COUNTIF($B$6:INDEX(B:B,ROW()), TRUE), 0)</f>
        <v>0</v>
      </c>
      <c r="B147" s="43" t="b" cm="1">
        <f t="array" ref="B147">AND(分科號=INDEX(E:E,ROW()),INDEX(D:D,ROW())&gt;=分起日,INDEX(D:D,ROW())&lt;=分訖日,OR(分專案="全部",INDEX(J:J,ROW())=分專案))</f>
        <v>0</v>
      </c>
      <c r="C147" s="44" cm="1">
        <f t="array" ref="C147">IF(INDEX(F:F,ROW())&lt;&gt;"",INDEX(F:F,ROW()),IF(INDEX(E:E,ROW())&lt;&gt;0,INDEX(C:C,ROW()-1),0))</f>
        <v>0</v>
      </c>
      <c r="D147" s="43" cm="1">
        <f t="array" ref="D147">IF(INDEX(G:G,ROW())&lt;&gt;"",INDEX(G:G,ROW()),IF(INDEX(E:E,ROW())&lt;&gt;0,INDEX(D:D,ROW()-1),0))</f>
        <v>0</v>
      </c>
      <c r="E147" s="313" cm="1">
        <f t="array" ref="E147">IF(INDEX(I:I,ROW())&lt;&gt;"",VALUE(TRIM(LEFT(INDEX(I:I,ROW()),6))),0)</f>
        <v>0</v>
      </c>
      <c r="F147" s="314"/>
      <c r="G147" s="247"/>
      <c r="H147" s="261"/>
      <c r="I147" s="248"/>
      <c r="J147" s="261"/>
      <c r="K147" s="261"/>
      <c r="L147" s="262"/>
      <c r="M147" s="49"/>
      <c r="N147" s="49"/>
    </row>
    <row r="148" spans="1:14">
      <c r="A148" s="43" cm="1">
        <f t="array" ref="A148">IF(INDEX(B:B,ROW()), COUNTIF($B$6:INDEX(B:B,ROW()), TRUE), 0)</f>
        <v>0</v>
      </c>
      <c r="B148" s="43" t="b" cm="1">
        <f t="array" ref="B148">AND(分科號=INDEX(E:E,ROW()),INDEX(D:D,ROW())&gt;=分起日,INDEX(D:D,ROW())&lt;=分訖日,OR(分專案="全部",INDEX(J:J,ROW())=分專案))</f>
        <v>0</v>
      </c>
      <c r="C148" s="44" cm="1">
        <f t="array" ref="C148">IF(INDEX(F:F,ROW())&lt;&gt;"",INDEX(F:F,ROW()),IF(INDEX(E:E,ROW())&lt;&gt;0,INDEX(C:C,ROW()-1),0))</f>
        <v>0</v>
      </c>
      <c r="D148" s="43" cm="1">
        <f t="array" ref="D148">IF(INDEX(G:G,ROW())&lt;&gt;"",INDEX(G:G,ROW()),IF(INDEX(E:E,ROW())&lt;&gt;0,INDEX(D:D,ROW()-1),0))</f>
        <v>0</v>
      </c>
      <c r="E148" s="313" cm="1">
        <f t="array" ref="E148">IF(INDEX(I:I,ROW())&lt;&gt;"",VALUE(TRIM(LEFT(INDEX(I:I,ROW()),6))),0)</f>
        <v>0</v>
      </c>
      <c r="F148" s="314"/>
      <c r="G148" s="247"/>
      <c r="H148" s="261"/>
      <c r="I148" s="248"/>
      <c r="J148" s="261"/>
      <c r="K148" s="261"/>
      <c r="L148" s="262"/>
      <c r="M148" s="49"/>
      <c r="N148" s="49"/>
    </row>
    <row r="149" spans="1:14">
      <c r="A149" s="43" cm="1">
        <f t="array" ref="A149">IF(INDEX(B:B,ROW()), COUNTIF($B$6:INDEX(B:B,ROW()), TRUE), 0)</f>
        <v>0</v>
      </c>
      <c r="B149" s="43" t="b" cm="1">
        <f t="array" ref="B149">AND(分科號=INDEX(E:E,ROW()),INDEX(D:D,ROW())&gt;=分起日,INDEX(D:D,ROW())&lt;=分訖日,OR(分專案="全部",INDEX(J:J,ROW())=分專案))</f>
        <v>0</v>
      </c>
      <c r="C149" s="44" cm="1">
        <f t="array" ref="C149">IF(INDEX(F:F,ROW())&lt;&gt;"",INDEX(F:F,ROW()),IF(INDEX(E:E,ROW())&lt;&gt;0,INDEX(C:C,ROW()-1),0))</f>
        <v>0</v>
      </c>
      <c r="D149" s="43" cm="1">
        <f t="array" ref="D149">IF(INDEX(G:G,ROW())&lt;&gt;"",INDEX(G:G,ROW()),IF(INDEX(E:E,ROW())&lt;&gt;0,INDEX(D:D,ROW()-1),0))</f>
        <v>0</v>
      </c>
      <c r="E149" s="313" cm="1">
        <f t="array" ref="E149">IF(INDEX(I:I,ROW())&lt;&gt;"",VALUE(TRIM(LEFT(INDEX(I:I,ROW()),6))),0)</f>
        <v>0</v>
      </c>
      <c r="F149" s="314"/>
      <c r="G149" s="247"/>
      <c r="H149" s="261"/>
      <c r="I149" s="248"/>
      <c r="J149" s="261"/>
      <c r="K149" s="261"/>
      <c r="L149" s="262"/>
      <c r="M149" s="49"/>
      <c r="N149" s="49"/>
    </row>
    <row r="150" spans="1:14">
      <c r="A150" s="43" cm="1">
        <f t="array" ref="A150">IF(INDEX(B:B,ROW()), COUNTIF($B$6:INDEX(B:B,ROW()), TRUE), 0)</f>
        <v>0</v>
      </c>
      <c r="B150" s="43" t="b" cm="1">
        <f t="array" ref="B150">AND(分科號=INDEX(E:E,ROW()),INDEX(D:D,ROW())&gt;=分起日,INDEX(D:D,ROW())&lt;=分訖日,OR(分專案="全部",INDEX(J:J,ROW())=分專案))</f>
        <v>0</v>
      </c>
      <c r="C150" s="44" cm="1">
        <f t="array" ref="C150">IF(INDEX(F:F,ROW())&lt;&gt;"",INDEX(F:F,ROW()),IF(INDEX(E:E,ROW())&lt;&gt;0,INDEX(C:C,ROW()-1),0))</f>
        <v>0</v>
      </c>
      <c r="D150" s="43" cm="1">
        <f t="array" ref="D150">IF(INDEX(G:G,ROW())&lt;&gt;"",INDEX(G:G,ROW()),IF(INDEX(E:E,ROW())&lt;&gt;0,INDEX(D:D,ROW()-1),0))</f>
        <v>0</v>
      </c>
      <c r="E150" s="313" cm="1">
        <f t="array" ref="E150">IF(INDEX(I:I,ROW())&lt;&gt;"",VALUE(TRIM(LEFT(INDEX(I:I,ROW()),6))),0)</f>
        <v>0</v>
      </c>
      <c r="F150" s="314"/>
      <c r="G150" s="247"/>
      <c r="H150" s="261"/>
      <c r="I150" s="248"/>
      <c r="J150" s="261"/>
      <c r="K150" s="261"/>
      <c r="L150" s="262"/>
      <c r="M150" s="49"/>
      <c r="N150" s="49"/>
    </row>
    <row r="151" spans="1:14">
      <c r="A151" s="43" cm="1">
        <f t="array" ref="A151">IF(INDEX(B:B,ROW()), COUNTIF($B$6:INDEX(B:B,ROW()), TRUE), 0)</f>
        <v>0</v>
      </c>
      <c r="B151" s="43" t="b" cm="1">
        <f t="array" ref="B151">AND(分科號=INDEX(E:E,ROW()),INDEX(D:D,ROW())&gt;=分起日,INDEX(D:D,ROW())&lt;=分訖日,OR(分專案="全部",INDEX(J:J,ROW())=分專案))</f>
        <v>0</v>
      </c>
      <c r="C151" s="44" cm="1">
        <f t="array" ref="C151">IF(INDEX(F:F,ROW())&lt;&gt;"",INDEX(F:F,ROW()),IF(INDEX(E:E,ROW())&lt;&gt;0,INDEX(C:C,ROW()-1),0))</f>
        <v>0</v>
      </c>
      <c r="D151" s="43" cm="1">
        <f t="array" ref="D151">IF(INDEX(G:G,ROW())&lt;&gt;"",INDEX(G:G,ROW()),IF(INDEX(E:E,ROW())&lt;&gt;0,INDEX(D:D,ROW()-1),0))</f>
        <v>0</v>
      </c>
      <c r="E151" s="313" cm="1">
        <f t="array" ref="E151">IF(INDEX(I:I,ROW())&lt;&gt;"",VALUE(TRIM(LEFT(INDEX(I:I,ROW()),6))),0)</f>
        <v>0</v>
      </c>
      <c r="F151" s="314"/>
      <c r="G151" s="247"/>
      <c r="H151" s="261"/>
      <c r="I151" s="248"/>
      <c r="J151" s="261"/>
      <c r="K151" s="261"/>
      <c r="L151" s="262"/>
      <c r="M151" s="49"/>
      <c r="N151" s="49"/>
    </row>
    <row r="152" spans="1:14">
      <c r="A152" s="43" cm="1">
        <f t="array" ref="A152">IF(INDEX(B:B,ROW()), COUNTIF($B$6:INDEX(B:B,ROW()), TRUE), 0)</f>
        <v>0</v>
      </c>
      <c r="B152" s="43" t="b" cm="1">
        <f t="array" ref="B152">AND(分科號=INDEX(E:E,ROW()),INDEX(D:D,ROW())&gt;=分起日,INDEX(D:D,ROW())&lt;=分訖日,OR(分專案="全部",INDEX(J:J,ROW())=分專案))</f>
        <v>0</v>
      </c>
      <c r="C152" s="44" cm="1">
        <f t="array" ref="C152">IF(INDEX(F:F,ROW())&lt;&gt;"",INDEX(F:F,ROW()),IF(INDEX(E:E,ROW())&lt;&gt;0,INDEX(C:C,ROW()-1),0))</f>
        <v>0</v>
      </c>
      <c r="D152" s="43" cm="1">
        <f t="array" ref="D152">IF(INDEX(G:G,ROW())&lt;&gt;"",INDEX(G:G,ROW()),IF(INDEX(E:E,ROW())&lt;&gt;0,INDEX(D:D,ROW()-1),0))</f>
        <v>0</v>
      </c>
      <c r="E152" s="313" cm="1">
        <f t="array" ref="E152">IF(INDEX(I:I,ROW())&lt;&gt;"",VALUE(TRIM(LEFT(INDEX(I:I,ROW()),6))),0)</f>
        <v>0</v>
      </c>
      <c r="F152" s="314"/>
      <c r="G152" s="247"/>
      <c r="H152" s="261"/>
      <c r="I152" s="248"/>
      <c r="J152" s="261"/>
      <c r="K152" s="261"/>
      <c r="L152" s="262"/>
      <c r="M152" s="49"/>
      <c r="N152" s="49"/>
    </row>
    <row r="153" spans="1:14">
      <c r="A153" s="43" cm="1">
        <f t="array" ref="A153">IF(INDEX(B:B,ROW()), COUNTIF($B$6:INDEX(B:B,ROW()), TRUE), 0)</f>
        <v>0</v>
      </c>
      <c r="B153" s="43" t="b" cm="1">
        <f t="array" ref="B153">AND(分科號=INDEX(E:E,ROW()),INDEX(D:D,ROW())&gt;=分起日,INDEX(D:D,ROW())&lt;=分訖日,OR(分專案="全部",INDEX(J:J,ROW())=分專案))</f>
        <v>0</v>
      </c>
      <c r="C153" s="44" cm="1">
        <f t="array" ref="C153">IF(INDEX(F:F,ROW())&lt;&gt;"",INDEX(F:F,ROW()),IF(INDEX(E:E,ROW())&lt;&gt;0,INDEX(C:C,ROW()-1),0))</f>
        <v>0</v>
      </c>
      <c r="D153" s="43" cm="1">
        <f t="array" ref="D153">IF(INDEX(G:G,ROW())&lt;&gt;"",INDEX(G:G,ROW()),IF(INDEX(E:E,ROW())&lt;&gt;0,INDEX(D:D,ROW()-1),0))</f>
        <v>0</v>
      </c>
      <c r="E153" s="313" cm="1">
        <f t="array" ref="E153">IF(INDEX(I:I,ROW())&lt;&gt;"",VALUE(TRIM(LEFT(INDEX(I:I,ROW()),6))),0)</f>
        <v>0</v>
      </c>
      <c r="F153" s="314"/>
      <c r="G153" s="247"/>
      <c r="H153" s="261"/>
      <c r="I153" s="248"/>
      <c r="J153" s="261"/>
      <c r="K153" s="261"/>
      <c r="L153" s="262"/>
      <c r="M153" s="49"/>
      <c r="N153" s="49"/>
    </row>
    <row r="154" spans="1:14">
      <c r="A154" s="43" cm="1">
        <f t="array" ref="A154">IF(INDEX(B:B,ROW()), COUNTIF($B$6:INDEX(B:B,ROW()), TRUE), 0)</f>
        <v>0</v>
      </c>
      <c r="B154" s="43" t="b" cm="1">
        <f t="array" ref="B154">AND(分科號=INDEX(E:E,ROW()),INDEX(D:D,ROW())&gt;=分起日,INDEX(D:D,ROW())&lt;=分訖日,OR(分專案="全部",INDEX(J:J,ROW())=分專案))</f>
        <v>0</v>
      </c>
      <c r="C154" s="44" cm="1">
        <f t="array" ref="C154">IF(INDEX(F:F,ROW())&lt;&gt;"",INDEX(F:F,ROW()),IF(INDEX(E:E,ROW())&lt;&gt;0,INDEX(C:C,ROW()-1),0))</f>
        <v>0</v>
      </c>
      <c r="D154" s="43" cm="1">
        <f t="array" ref="D154">IF(INDEX(G:G,ROW())&lt;&gt;"",INDEX(G:G,ROW()),IF(INDEX(E:E,ROW())&lt;&gt;0,INDEX(D:D,ROW()-1),0))</f>
        <v>0</v>
      </c>
      <c r="E154" s="313" cm="1">
        <f t="array" ref="E154">IF(INDEX(I:I,ROW())&lt;&gt;"",VALUE(TRIM(LEFT(INDEX(I:I,ROW()),6))),0)</f>
        <v>0</v>
      </c>
      <c r="F154" s="314"/>
      <c r="G154" s="247"/>
      <c r="H154" s="261"/>
      <c r="I154" s="248"/>
      <c r="J154" s="261"/>
      <c r="K154" s="261"/>
      <c r="L154" s="262"/>
      <c r="M154" s="49"/>
      <c r="N154" s="49"/>
    </row>
    <row r="155" spans="1:14">
      <c r="A155" s="43" cm="1">
        <f t="array" ref="A155">IF(INDEX(B:B,ROW()), COUNTIF($B$6:INDEX(B:B,ROW()), TRUE), 0)</f>
        <v>0</v>
      </c>
      <c r="B155" s="43" t="b" cm="1">
        <f t="array" ref="B155">AND(分科號=INDEX(E:E,ROW()),INDEX(D:D,ROW())&gt;=分起日,INDEX(D:D,ROW())&lt;=分訖日,OR(分專案="全部",INDEX(J:J,ROW())=分專案))</f>
        <v>0</v>
      </c>
      <c r="C155" s="44" cm="1">
        <f t="array" ref="C155">IF(INDEX(F:F,ROW())&lt;&gt;"",INDEX(F:F,ROW()),IF(INDEX(E:E,ROW())&lt;&gt;0,INDEX(C:C,ROW()-1),0))</f>
        <v>0</v>
      </c>
      <c r="D155" s="43" cm="1">
        <f t="array" ref="D155">IF(INDEX(G:G,ROW())&lt;&gt;"",INDEX(G:G,ROW()),IF(INDEX(E:E,ROW())&lt;&gt;0,INDEX(D:D,ROW()-1),0))</f>
        <v>0</v>
      </c>
      <c r="E155" s="313" cm="1">
        <f t="array" ref="E155">IF(INDEX(I:I,ROW())&lt;&gt;"",VALUE(TRIM(LEFT(INDEX(I:I,ROW()),6))),0)</f>
        <v>0</v>
      </c>
      <c r="F155" s="314"/>
      <c r="G155" s="247"/>
      <c r="H155" s="261"/>
      <c r="I155" s="248"/>
      <c r="J155" s="261"/>
      <c r="K155" s="261"/>
      <c r="L155" s="262"/>
      <c r="M155" s="49"/>
      <c r="N155" s="49"/>
    </row>
    <row r="156" spans="1:14">
      <c r="A156" s="43" cm="1">
        <f t="array" ref="A156">IF(INDEX(B:B,ROW()), COUNTIF($B$6:INDEX(B:B,ROW()), TRUE), 0)</f>
        <v>0</v>
      </c>
      <c r="B156" s="43" t="b" cm="1">
        <f t="array" ref="B156">AND(分科號=INDEX(E:E,ROW()),INDEX(D:D,ROW())&gt;=分起日,INDEX(D:D,ROW())&lt;=分訖日,OR(分專案="全部",INDEX(J:J,ROW())=分專案))</f>
        <v>0</v>
      </c>
      <c r="C156" s="44" cm="1">
        <f t="array" ref="C156">IF(INDEX(F:F,ROW())&lt;&gt;"",INDEX(F:F,ROW()),IF(INDEX(E:E,ROW())&lt;&gt;0,INDEX(C:C,ROW()-1),0))</f>
        <v>0</v>
      </c>
      <c r="D156" s="43" cm="1">
        <f t="array" ref="D156">IF(INDEX(G:G,ROW())&lt;&gt;"",INDEX(G:G,ROW()),IF(INDEX(E:E,ROW())&lt;&gt;0,INDEX(D:D,ROW()-1),0))</f>
        <v>0</v>
      </c>
      <c r="E156" s="313" cm="1">
        <f t="array" ref="E156">IF(INDEX(I:I,ROW())&lt;&gt;"",VALUE(TRIM(LEFT(INDEX(I:I,ROW()),6))),0)</f>
        <v>0</v>
      </c>
      <c r="F156" s="314"/>
      <c r="G156" s="247"/>
      <c r="H156" s="261"/>
      <c r="I156" s="248"/>
      <c r="J156" s="261"/>
      <c r="K156" s="261"/>
      <c r="L156" s="262"/>
      <c r="M156" s="49"/>
      <c r="N156" s="49"/>
    </row>
    <row r="157" spans="1:14">
      <c r="A157" s="43" cm="1">
        <f t="array" ref="A157">IF(INDEX(B:B,ROW()), COUNTIF($B$6:INDEX(B:B,ROW()), TRUE), 0)</f>
        <v>0</v>
      </c>
      <c r="B157" s="43" t="b" cm="1">
        <f t="array" ref="B157">AND(分科號=INDEX(E:E,ROW()),INDEX(D:D,ROW())&gt;=分起日,INDEX(D:D,ROW())&lt;=分訖日,OR(分專案="全部",INDEX(J:J,ROW())=分專案))</f>
        <v>0</v>
      </c>
      <c r="C157" s="44" cm="1">
        <f t="array" ref="C157">IF(INDEX(F:F,ROW())&lt;&gt;"",INDEX(F:F,ROW()),IF(INDEX(E:E,ROW())&lt;&gt;0,INDEX(C:C,ROW()-1),0))</f>
        <v>0</v>
      </c>
      <c r="D157" s="43" cm="1">
        <f t="array" ref="D157">IF(INDEX(G:G,ROW())&lt;&gt;"",INDEX(G:G,ROW()),IF(INDEX(E:E,ROW())&lt;&gt;0,INDEX(D:D,ROW()-1),0))</f>
        <v>0</v>
      </c>
      <c r="E157" s="313" cm="1">
        <f t="array" ref="E157">IF(INDEX(I:I,ROW())&lt;&gt;"",VALUE(TRIM(LEFT(INDEX(I:I,ROW()),6))),0)</f>
        <v>0</v>
      </c>
      <c r="F157" s="314"/>
      <c r="G157" s="247"/>
      <c r="H157" s="261"/>
      <c r="I157" s="248"/>
      <c r="J157" s="261"/>
      <c r="K157" s="261"/>
      <c r="L157" s="262"/>
      <c r="M157" s="49"/>
      <c r="N157" s="49"/>
    </row>
    <row r="158" spans="1:14">
      <c r="A158" s="43" cm="1">
        <f t="array" ref="A158">IF(INDEX(B:B,ROW()), COUNTIF($B$6:INDEX(B:B,ROW()), TRUE), 0)</f>
        <v>0</v>
      </c>
      <c r="B158" s="43" t="b" cm="1">
        <f t="array" ref="B158">AND(分科號=INDEX(E:E,ROW()),INDEX(D:D,ROW())&gt;=分起日,INDEX(D:D,ROW())&lt;=分訖日,OR(分專案="全部",INDEX(J:J,ROW())=分專案))</f>
        <v>0</v>
      </c>
      <c r="C158" s="44" cm="1">
        <f t="array" ref="C158">IF(INDEX(F:F,ROW())&lt;&gt;"",INDEX(F:F,ROW()),IF(INDEX(E:E,ROW())&lt;&gt;0,INDEX(C:C,ROW()-1),0))</f>
        <v>0</v>
      </c>
      <c r="D158" s="43" cm="1">
        <f t="array" ref="D158">IF(INDEX(G:G,ROW())&lt;&gt;"",INDEX(G:G,ROW()),IF(INDEX(E:E,ROW())&lt;&gt;0,INDEX(D:D,ROW()-1),0))</f>
        <v>0</v>
      </c>
      <c r="E158" s="313" cm="1">
        <f t="array" ref="E158">IF(INDEX(I:I,ROW())&lt;&gt;"",VALUE(TRIM(LEFT(INDEX(I:I,ROW()),6))),0)</f>
        <v>0</v>
      </c>
      <c r="F158" s="314"/>
      <c r="G158" s="247"/>
      <c r="H158" s="261"/>
      <c r="I158" s="248"/>
      <c r="J158" s="261"/>
      <c r="K158" s="261"/>
      <c r="L158" s="262"/>
      <c r="M158" s="49"/>
      <c r="N158" s="49"/>
    </row>
    <row r="159" spans="1:14">
      <c r="A159" s="43" cm="1">
        <f t="array" ref="A159">IF(INDEX(B:B,ROW()), COUNTIF($B$6:INDEX(B:B,ROW()), TRUE), 0)</f>
        <v>0</v>
      </c>
      <c r="B159" s="43" t="b" cm="1">
        <f t="array" ref="B159">AND(分科號=INDEX(E:E,ROW()),INDEX(D:D,ROW())&gt;=分起日,INDEX(D:D,ROW())&lt;=分訖日,OR(分專案="全部",INDEX(J:J,ROW())=分專案))</f>
        <v>0</v>
      </c>
      <c r="C159" s="44" cm="1">
        <f t="array" ref="C159">IF(INDEX(F:F,ROW())&lt;&gt;"",INDEX(F:F,ROW()),IF(INDEX(E:E,ROW())&lt;&gt;0,INDEX(C:C,ROW()-1),0))</f>
        <v>0</v>
      </c>
      <c r="D159" s="43" cm="1">
        <f t="array" ref="D159">IF(INDEX(G:G,ROW())&lt;&gt;"",INDEX(G:G,ROW()),IF(INDEX(E:E,ROW())&lt;&gt;0,INDEX(D:D,ROW()-1),0))</f>
        <v>0</v>
      </c>
      <c r="E159" s="313" cm="1">
        <f t="array" ref="E159">IF(INDEX(I:I,ROW())&lt;&gt;"",VALUE(TRIM(LEFT(INDEX(I:I,ROW()),6))),0)</f>
        <v>0</v>
      </c>
      <c r="F159" s="314"/>
      <c r="G159" s="247"/>
      <c r="H159" s="261"/>
      <c r="I159" s="248"/>
      <c r="J159" s="261"/>
      <c r="K159" s="261"/>
      <c r="L159" s="262"/>
      <c r="M159" s="49"/>
      <c r="N159" s="49"/>
    </row>
    <row r="160" spans="1:14">
      <c r="A160" s="43" cm="1">
        <f t="array" ref="A160">IF(INDEX(B:B,ROW()), COUNTIF($B$6:INDEX(B:B,ROW()), TRUE), 0)</f>
        <v>0</v>
      </c>
      <c r="B160" s="43" t="b" cm="1">
        <f t="array" ref="B160">AND(分科號=INDEX(E:E,ROW()),INDEX(D:D,ROW())&gt;=分起日,INDEX(D:D,ROW())&lt;=分訖日,OR(分專案="全部",INDEX(J:J,ROW())=分專案))</f>
        <v>0</v>
      </c>
      <c r="C160" s="44" cm="1">
        <f t="array" ref="C160">IF(INDEX(F:F,ROW())&lt;&gt;"",INDEX(F:F,ROW()),IF(INDEX(E:E,ROW())&lt;&gt;0,INDEX(C:C,ROW()-1),0))</f>
        <v>0</v>
      </c>
      <c r="D160" s="43" cm="1">
        <f t="array" ref="D160">IF(INDEX(G:G,ROW())&lt;&gt;"",INDEX(G:G,ROW()),IF(INDEX(E:E,ROW())&lt;&gt;0,INDEX(D:D,ROW()-1),0))</f>
        <v>0</v>
      </c>
      <c r="E160" s="313" cm="1">
        <f t="array" ref="E160">IF(INDEX(I:I,ROW())&lt;&gt;"",VALUE(TRIM(LEFT(INDEX(I:I,ROW()),6))),0)</f>
        <v>0</v>
      </c>
      <c r="F160" s="314"/>
      <c r="G160" s="247"/>
      <c r="H160" s="261"/>
      <c r="I160" s="248"/>
      <c r="J160" s="261"/>
      <c r="K160" s="261"/>
      <c r="L160" s="262"/>
      <c r="M160" s="49"/>
      <c r="N160" s="49"/>
    </row>
    <row r="161" spans="1:14">
      <c r="A161" s="43" cm="1">
        <f t="array" ref="A161">IF(INDEX(B:B,ROW()), COUNTIF($B$6:INDEX(B:B,ROW()), TRUE), 0)</f>
        <v>0</v>
      </c>
      <c r="B161" s="43" t="b" cm="1">
        <f t="array" ref="B161">AND(分科號=INDEX(E:E,ROW()),INDEX(D:D,ROW())&gt;=分起日,INDEX(D:D,ROW())&lt;=分訖日,OR(分專案="全部",INDEX(J:J,ROW())=分專案))</f>
        <v>0</v>
      </c>
      <c r="C161" s="44" cm="1">
        <f t="array" ref="C161">IF(INDEX(F:F,ROW())&lt;&gt;"",INDEX(F:F,ROW()),IF(INDEX(E:E,ROW())&lt;&gt;0,INDEX(C:C,ROW()-1),0))</f>
        <v>0</v>
      </c>
      <c r="D161" s="43" cm="1">
        <f t="array" ref="D161">IF(INDEX(G:G,ROW())&lt;&gt;"",INDEX(G:G,ROW()),IF(INDEX(E:E,ROW())&lt;&gt;0,INDEX(D:D,ROW()-1),0))</f>
        <v>0</v>
      </c>
      <c r="E161" s="313" cm="1">
        <f t="array" ref="E161">IF(INDEX(I:I,ROW())&lt;&gt;"",VALUE(TRIM(LEFT(INDEX(I:I,ROW()),6))),0)</f>
        <v>0</v>
      </c>
      <c r="F161" s="314"/>
      <c r="G161" s="247"/>
      <c r="H161" s="261"/>
      <c r="I161" s="248"/>
      <c r="J161" s="261"/>
      <c r="K161" s="261"/>
      <c r="L161" s="262"/>
      <c r="M161" s="49"/>
      <c r="N161" s="49"/>
    </row>
    <row r="162" spans="1:14">
      <c r="A162" s="43" cm="1">
        <f t="array" ref="A162">IF(INDEX(B:B,ROW()), COUNTIF($B$6:INDEX(B:B,ROW()), TRUE), 0)</f>
        <v>0</v>
      </c>
      <c r="B162" s="43" t="b" cm="1">
        <f t="array" ref="B162">AND(分科號=INDEX(E:E,ROW()),INDEX(D:D,ROW())&gt;=分起日,INDEX(D:D,ROW())&lt;=分訖日,OR(分專案="全部",INDEX(J:J,ROW())=分專案))</f>
        <v>0</v>
      </c>
      <c r="C162" s="44" cm="1">
        <f t="array" ref="C162">IF(INDEX(F:F,ROW())&lt;&gt;"",INDEX(F:F,ROW()),IF(INDEX(E:E,ROW())&lt;&gt;0,INDEX(C:C,ROW()-1),0))</f>
        <v>0</v>
      </c>
      <c r="D162" s="43" cm="1">
        <f t="array" ref="D162">IF(INDEX(G:G,ROW())&lt;&gt;"",INDEX(G:G,ROW()),IF(INDEX(E:E,ROW())&lt;&gt;0,INDEX(D:D,ROW()-1),0))</f>
        <v>0</v>
      </c>
      <c r="E162" s="313" cm="1">
        <f t="array" ref="E162">IF(INDEX(I:I,ROW())&lt;&gt;"",VALUE(TRIM(LEFT(INDEX(I:I,ROW()),6))),0)</f>
        <v>0</v>
      </c>
      <c r="F162" s="314"/>
      <c r="G162" s="247"/>
      <c r="H162" s="261"/>
      <c r="I162" s="248"/>
      <c r="J162" s="261"/>
      <c r="K162" s="261"/>
      <c r="L162" s="262"/>
      <c r="M162" s="49"/>
      <c r="N162" s="49"/>
    </row>
    <row r="163" spans="1:14">
      <c r="A163" s="43" cm="1">
        <f t="array" ref="A163">IF(INDEX(B:B,ROW()), COUNTIF($B$6:INDEX(B:B,ROW()), TRUE), 0)</f>
        <v>0</v>
      </c>
      <c r="B163" s="43" t="b" cm="1">
        <f t="array" ref="B163">AND(分科號=INDEX(E:E,ROW()),INDEX(D:D,ROW())&gt;=分起日,INDEX(D:D,ROW())&lt;=分訖日,OR(分專案="全部",INDEX(J:J,ROW())=分專案))</f>
        <v>0</v>
      </c>
      <c r="C163" s="44" cm="1">
        <f t="array" ref="C163">IF(INDEX(F:F,ROW())&lt;&gt;"",INDEX(F:F,ROW()),IF(INDEX(E:E,ROW())&lt;&gt;0,INDEX(C:C,ROW()-1),0))</f>
        <v>0</v>
      </c>
      <c r="D163" s="43" cm="1">
        <f t="array" ref="D163">IF(INDEX(G:G,ROW())&lt;&gt;"",INDEX(G:G,ROW()),IF(INDEX(E:E,ROW())&lt;&gt;0,INDEX(D:D,ROW()-1),0))</f>
        <v>0</v>
      </c>
      <c r="E163" s="313" cm="1">
        <f t="array" ref="E163">IF(INDEX(I:I,ROW())&lt;&gt;"",VALUE(TRIM(LEFT(INDEX(I:I,ROW()),6))),0)</f>
        <v>0</v>
      </c>
      <c r="F163" s="314"/>
      <c r="G163" s="247"/>
      <c r="H163" s="261"/>
      <c r="I163" s="248"/>
      <c r="J163" s="261"/>
      <c r="K163" s="261"/>
      <c r="L163" s="262"/>
      <c r="M163" s="49"/>
      <c r="N163" s="49"/>
    </row>
    <row r="164" spans="1:14">
      <c r="A164" s="43" cm="1">
        <f t="array" ref="A164">IF(INDEX(B:B,ROW()), COUNTIF($B$6:INDEX(B:B,ROW()), TRUE), 0)</f>
        <v>0</v>
      </c>
      <c r="B164" s="43" t="b" cm="1">
        <f t="array" ref="B164">AND(分科號=INDEX(E:E,ROW()),INDEX(D:D,ROW())&gt;=分起日,INDEX(D:D,ROW())&lt;=分訖日,OR(分專案="全部",INDEX(J:J,ROW())=分專案))</f>
        <v>0</v>
      </c>
      <c r="C164" s="44" cm="1">
        <f t="array" ref="C164">IF(INDEX(F:F,ROW())&lt;&gt;"",INDEX(F:F,ROW()),IF(INDEX(E:E,ROW())&lt;&gt;0,INDEX(C:C,ROW()-1),0))</f>
        <v>0</v>
      </c>
      <c r="D164" s="43" cm="1">
        <f t="array" ref="D164">IF(INDEX(G:G,ROW())&lt;&gt;"",INDEX(G:G,ROW()),IF(INDEX(E:E,ROW())&lt;&gt;0,INDEX(D:D,ROW()-1),0))</f>
        <v>0</v>
      </c>
      <c r="E164" s="313" cm="1">
        <f t="array" ref="E164">IF(INDEX(I:I,ROW())&lt;&gt;"",VALUE(TRIM(LEFT(INDEX(I:I,ROW()),6))),0)</f>
        <v>0</v>
      </c>
      <c r="F164" s="314"/>
      <c r="G164" s="247"/>
      <c r="H164" s="261"/>
      <c r="I164" s="248"/>
      <c r="J164" s="261"/>
      <c r="K164" s="261"/>
      <c r="L164" s="262"/>
      <c r="M164" s="49"/>
      <c r="N164" s="49"/>
    </row>
    <row r="165" spans="1:14">
      <c r="A165" s="43" cm="1">
        <f t="array" ref="A165">IF(INDEX(B:B,ROW()), COUNTIF($B$6:INDEX(B:B,ROW()), TRUE), 0)</f>
        <v>0</v>
      </c>
      <c r="B165" s="43" t="b" cm="1">
        <f t="array" ref="B165">AND(分科號=INDEX(E:E,ROW()),INDEX(D:D,ROW())&gt;=分起日,INDEX(D:D,ROW())&lt;=分訖日,OR(分專案="全部",INDEX(J:J,ROW())=分專案))</f>
        <v>0</v>
      </c>
      <c r="C165" s="44" cm="1">
        <f t="array" ref="C165">IF(INDEX(F:F,ROW())&lt;&gt;"",INDEX(F:F,ROW()),IF(INDEX(E:E,ROW())&lt;&gt;0,INDEX(C:C,ROW()-1),0))</f>
        <v>0</v>
      </c>
      <c r="D165" s="43" cm="1">
        <f t="array" ref="D165">IF(INDEX(G:G,ROW())&lt;&gt;"",INDEX(G:G,ROW()),IF(INDEX(E:E,ROW())&lt;&gt;0,INDEX(D:D,ROW()-1),0))</f>
        <v>0</v>
      </c>
      <c r="E165" s="313" cm="1">
        <f t="array" ref="E165">IF(INDEX(I:I,ROW())&lt;&gt;"",VALUE(TRIM(LEFT(INDEX(I:I,ROW()),6))),0)</f>
        <v>0</v>
      </c>
      <c r="F165" s="314"/>
      <c r="G165" s="247"/>
      <c r="H165" s="261"/>
      <c r="I165" s="248"/>
      <c r="J165" s="261"/>
      <c r="K165" s="261"/>
      <c r="L165" s="262"/>
      <c r="M165" s="49"/>
      <c r="N165" s="49"/>
    </row>
    <row r="166" spans="1:14">
      <c r="A166" s="43" cm="1">
        <f t="array" ref="A166">IF(INDEX(B:B,ROW()), COUNTIF($B$6:INDEX(B:B,ROW()), TRUE), 0)</f>
        <v>0</v>
      </c>
      <c r="B166" s="43" t="b" cm="1">
        <f t="array" ref="B166">AND(分科號=INDEX(E:E,ROW()),INDEX(D:D,ROW())&gt;=分起日,INDEX(D:D,ROW())&lt;=分訖日,OR(分專案="全部",INDEX(J:J,ROW())=分專案))</f>
        <v>0</v>
      </c>
      <c r="C166" s="44" cm="1">
        <f t="array" ref="C166">IF(INDEX(F:F,ROW())&lt;&gt;"",INDEX(F:F,ROW()),IF(INDEX(E:E,ROW())&lt;&gt;0,INDEX(C:C,ROW()-1),0))</f>
        <v>0</v>
      </c>
      <c r="D166" s="43" cm="1">
        <f t="array" ref="D166">IF(INDEX(G:G,ROW())&lt;&gt;"",INDEX(G:G,ROW()),IF(INDEX(E:E,ROW())&lt;&gt;0,INDEX(D:D,ROW()-1),0))</f>
        <v>0</v>
      </c>
      <c r="E166" s="313" cm="1">
        <f t="array" ref="E166">IF(INDEX(I:I,ROW())&lt;&gt;"",VALUE(TRIM(LEFT(INDEX(I:I,ROW()),6))),0)</f>
        <v>0</v>
      </c>
      <c r="F166" s="314"/>
      <c r="G166" s="247"/>
      <c r="H166" s="261"/>
      <c r="I166" s="248"/>
      <c r="J166" s="261"/>
      <c r="K166" s="261"/>
      <c r="L166" s="262"/>
      <c r="M166" s="49"/>
      <c r="N166" s="49"/>
    </row>
    <row r="167" spans="1:14">
      <c r="A167" s="43" cm="1">
        <f t="array" ref="A167">IF(INDEX(B:B,ROW()), COUNTIF($B$6:INDEX(B:B,ROW()), TRUE), 0)</f>
        <v>0</v>
      </c>
      <c r="B167" s="43" t="b" cm="1">
        <f t="array" ref="B167">AND(分科號=INDEX(E:E,ROW()),INDEX(D:D,ROW())&gt;=分起日,INDEX(D:D,ROW())&lt;=分訖日,OR(分專案="全部",INDEX(J:J,ROW())=分專案))</f>
        <v>0</v>
      </c>
      <c r="C167" s="44" cm="1">
        <f t="array" ref="C167">IF(INDEX(F:F,ROW())&lt;&gt;"",INDEX(F:F,ROW()),IF(INDEX(E:E,ROW())&lt;&gt;0,INDEX(C:C,ROW()-1),0))</f>
        <v>0</v>
      </c>
      <c r="D167" s="43" cm="1">
        <f t="array" ref="D167">IF(INDEX(G:G,ROW())&lt;&gt;"",INDEX(G:G,ROW()),IF(INDEX(E:E,ROW())&lt;&gt;0,INDEX(D:D,ROW()-1),0))</f>
        <v>0</v>
      </c>
      <c r="E167" s="313" cm="1">
        <f t="array" ref="E167">IF(INDEX(I:I,ROW())&lt;&gt;"",VALUE(TRIM(LEFT(INDEX(I:I,ROW()),6))),0)</f>
        <v>0</v>
      </c>
      <c r="F167" s="314"/>
      <c r="G167" s="247"/>
      <c r="H167" s="261"/>
      <c r="I167" s="248"/>
      <c r="J167" s="261"/>
      <c r="K167" s="261"/>
      <c r="L167" s="262"/>
      <c r="M167" s="49"/>
      <c r="N167" s="49"/>
    </row>
    <row r="168" spans="1:14">
      <c r="A168" s="43" cm="1">
        <f t="array" ref="A168">IF(INDEX(B:B,ROW()), COUNTIF($B$6:INDEX(B:B,ROW()), TRUE), 0)</f>
        <v>0</v>
      </c>
      <c r="B168" s="43" t="b" cm="1">
        <f t="array" ref="B168">AND(分科號=INDEX(E:E,ROW()),INDEX(D:D,ROW())&gt;=分起日,INDEX(D:D,ROW())&lt;=分訖日,OR(分專案="全部",INDEX(J:J,ROW())=分專案))</f>
        <v>0</v>
      </c>
      <c r="C168" s="44" cm="1">
        <f t="array" ref="C168">IF(INDEX(F:F,ROW())&lt;&gt;"",INDEX(F:F,ROW()),IF(INDEX(E:E,ROW())&lt;&gt;0,INDEX(C:C,ROW()-1),0))</f>
        <v>0</v>
      </c>
      <c r="D168" s="43" cm="1">
        <f t="array" ref="D168">IF(INDEX(G:G,ROW())&lt;&gt;"",INDEX(G:G,ROW()),IF(INDEX(E:E,ROW())&lt;&gt;0,INDEX(D:D,ROW()-1),0))</f>
        <v>0</v>
      </c>
      <c r="E168" s="313" cm="1">
        <f t="array" ref="E168">IF(INDEX(I:I,ROW())&lt;&gt;"",VALUE(TRIM(LEFT(INDEX(I:I,ROW()),6))),0)</f>
        <v>0</v>
      </c>
      <c r="F168" s="314"/>
      <c r="G168" s="247"/>
      <c r="H168" s="261"/>
      <c r="I168" s="248"/>
      <c r="J168" s="261"/>
      <c r="K168" s="261"/>
      <c r="L168" s="262"/>
      <c r="M168" s="49"/>
      <c r="N168" s="49"/>
    </row>
    <row r="169" spans="1:14">
      <c r="A169" s="43" cm="1">
        <f t="array" ref="A169">IF(INDEX(B:B,ROW()), COUNTIF($B$6:INDEX(B:B,ROW()), TRUE), 0)</f>
        <v>0</v>
      </c>
      <c r="B169" s="43" t="b" cm="1">
        <f t="array" ref="B169">AND(分科號=INDEX(E:E,ROW()),INDEX(D:D,ROW())&gt;=分起日,INDEX(D:D,ROW())&lt;=分訖日,OR(分專案="全部",INDEX(J:J,ROW())=分專案))</f>
        <v>0</v>
      </c>
      <c r="C169" s="44" cm="1">
        <f t="array" ref="C169">IF(INDEX(F:F,ROW())&lt;&gt;"",INDEX(F:F,ROW()),IF(INDEX(E:E,ROW())&lt;&gt;0,INDEX(C:C,ROW()-1),0))</f>
        <v>0</v>
      </c>
      <c r="D169" s="43" cm="1">
        <f t="array" ref="D169">IF(INDEX(G:G,ROW())&lt;&gt;"",INDEX(G:G,ROW()),IF(INDEX(E:E,ROW())&lt;&gt;0,INDEX(D:D,ROW()-1),0))</f>
        <v>0</v>
      </c>
      <c r="E169" s="313" cm="1">
        <f t="array" ref="E169">IF(INDEX(I:I,ROW())&lt;&gt;"",VALUE(TRIM(LEFT(INDEX(I:I,ROW()),6))),0)</f>
        <v>0</v>
      </c>
      <c r="F169" s="314"/>
      <c r="G169" s="247"/>
      <c r="H169" s="261"/>
      <c r="I169" s="248"/>
      <c r="J169" s="261"/>
      <c r="K169" s="261"/>
      <c r="L169" s="262"/>
      <c r="M169" s="49"/>
      <c r="N169" s="49"/>
    </row>
    <row r="170" spans="1:14">
      <c r="A170" s="43" cm="1">
        <f t="array" ref="A170">IF(INDEX(B:B,ROW()), COUNTIF($B$6:INDEX(B:B,ROW()), TRUE), 0)</f>
        <v>0</v>
      </c>
      <c r="B170" s="43" t="b" cm="1">
        <f t="array" ref="B170">AND(分科號=INDEX(E:E,ROW()),INDEX(D:D,ROW())&gt;=分起日,INDEX(D:D,ROW())&lt;=分訖日,OR(分專案="全部",INDEX(J:J,ROW())=分專案))</f>
        <v>0</v>
      </c>
      <c r="C170" s="44" cm="1">
        <f t="array" ref="C170">IF(INDEX(F:F,ROW())&lt;&gt;"",INDEX(F:F,ROW()),IF(INDEX(E:E,ROW())&lt;&gt;0,INDEX(C:C,ROW()-1),0))</f>
        <v>0</v>
      </c>
      <c r="D170" s="43" cm="1">
        <f t="array" ref="D170">IF(INDEX(G:G,ROW())&lt;&gt;"",INDEX(G:G,ROW()),IF(INDEX(E:E,ROW())&lt;&gt;0,INDEX(D:D,ROW()-1),0))</f>
        <v>0</v>
      </c>
      <c r="E170" s="313" cm="1">
        <f t="array" ref="E170">IF(INDEX(I:I,ROW())&lt;&gt;"",VALUE(TRIM(LEFT(INDEX(I:I,ROW()),6))),0)</f>
        <v>0</v>
      </c>
      <c r="F170" s="314"/>
      <c r="G170" s="247"/>
      <c r="H170" s="261"/>
      <c r="I170" s="248"/>
      <c r="J170" s="261"/>
      <c r="K170" s="261"/>
      <c r="L170" s="262"/>
      <c r="M170" s="49"/>
      <c r="N170" s="49"/>
    </row>
    <row r="171" spans="1:14">
      <c r="A171" s="43" cm="1">
        <f t="array" ref="A171">IF(INDEX(B:B,ROW()), COUNTIF($B$6:INDEX(B:B,ROW()), TRUE), 0)</f>
        <v>0</v>
      </c>
      <c r="B171" s="43" t="b" cm="1">
        <f t="array" ref="B171">AND(分科號=INDEX(E:E,ROW()),INDEX(D:D,ROW())&gt;=分起日,INDEX(D:D,ROW())&lt;=分訖日,OR(分專案="全部",INDEX(J:J,ROW())=分專案))</f>
        <v>0</v>
      </c>
      <c r="C171" s="44" cm="1">
        <f t="array" ref="C171">IF(INDEX(F:F,ROW())&lt;&gt;"",INDEX(F:F,ROW()),IF(INDEX(E:E,ROW())&lt;&gt;0,INDEX(C:C,ROW()-1),0))</f>
        <v>0</v>
      </c>
      <c r="D171" s="43" cm="1">
        <f t="array" ref="D171">IF(INDEX(G:G,ROW())&lt;&gt;"",INDEX(G:G,ROW()),IF(INDEX(E:E,ROW())&lt;&gt;0,INDEX(D:D,ROW()-1),0))</f>
        <v>0</v>
      </c>
      <c r="E171" s="313" cm="1">
        <f t="array" ref="E171">IF(INDEX(I:I,ROW())&lt;&gt;"",VALUE(TRIM(LEFT(INDEX(I:I,ROW()),6))),0)</f>
        <v>0</v>
      </c>
      <c r="F171" s="314"/>
      <c r="G171" s="247"/>
      <c r="H171" s="261"/>
      <c r="I171" s="248"/>
      <c r="J171" s="261"/>
      <c r="K171" s="261"/>
      <c r="L171" s="262"/>
      <c r="M171" s="49"/>
      <c r="N171" s="49"/>
    </row>
    <row r="172" spans="1:14">
      <c r="A172" s="43" cm="1">
        <f t="array" ref="A172">IF(INDEX(B:B,ROW()), COUNTIF($B$6:INDEX(B:B,ROW()), TRUE), 0)</f>
        <v>0</v>
      </c>
      <c r="B172" s="43" t="b" cm="1">
        <f t="array" ref="B172">AND(分科號=INDEX(E:E,ROW()),INDEX(D:D,ROW())&gt;=分起日,INDEX(D:D,ROW())&lt;=分訖日,OR(分專案="全部",INDEX(J:J,ROW())=分專案))</f>
        <v>0</v>
      </c>
      <c r="C172" s="44" cm="1">
        <f t="array" ref="C172">IF(INDEX(F:F,ROW())&lt;&gt;"",INDEX(F:F,ROW()),IF(INDEX(E:E,ROW())&lt;&gt;0,INDEX(C:C,ROW()-1),0))</f>
        <v>0</v>
      </c>
      <c r="D172" s="43" cm="1">
        <f t="array" ref="D172">IF(INDEX(G:G,ROW())&lt;&gt;"",INDEX(G:G,ROW()),IF(INDEX(E:E,ROW())&lt;&gt;0,INDEX(D:D,ROW()-1),0))</f>
        <v>0</v>
      </c>
      <c r="E172" s="313" cm="1">
        <f t="array" ref="E172">IF(INDEX(I:I,ROW())&lt;&gt;"",VALUE(TRIM(LEFT(INDEX(I:I,ROW()),6))),0)</f>
        <v>0</v>
      </c>
      <c r="F172" s="314"/>
      <c r="G172" s="247"/>
      <c r="H172" s="261"/>
      <c r="I172" s="248"/>
      <c r="J172" s="261"/>
      <c r="K172" s="261"/>
      <c r="L172" s="262"/>
      <c r="M172" s="49"/>
      <c r="N172" s="49"/>
    </row>
    <row r="173" spans="1:14">
      <c r="A173" s="43" cm="1">
        <f t="array" ref="A173">IF(INDEX(B:B,ROW()), COUNTIF($B$6:INDEX(B:B,ROW()), TRUE), 0)</f>
        <v>0</v>
      </c>
      <c r="B173" s="43" t="b" cm="1">
        <f t="array" ref="B173">AND(分科號=INDEX(E:E,ROW()),INDEX(D:D,ROW())&gt;=分起日,INDEX(D:D,ROW())&lt;=分訖日,OR(分專案="全部",INDEX(J:J,ROW())=分專案))</f>
        <v>0</v>
      </c>
      <c r="C173" s="44" cm="1">
        <f t="array" ref="C173">IF(INDEX(F:F,ROW())&lt;&gt;"",INDEX(F:F,ROW()),IF(INDEX(E:E,ROW())&lt;&gt;0,INDEX(C:C,ROW()-1),0))</f>
        <v>0</v>
      </c>
      <c r="D173" s="43" cm="1">
        <f t="array" ref="D173">IF(INDEX(G:G,ROW())&lt;&gt;"",INDEX(G:G,ROW()),IF(INDEX(E:E,ROW())&lt;&gt;0,INDEX(D:D,ROW()-1),0))</f>
        <v>0</v>
      </c>
      <c r="E173" s="313" cm="1">
        <f t="array" ref="E173">IF(INDEX(I:I,ROW())&lt;&gt;"",VALUE(TRIM(LEFT(INDEX(I:I,ROW()),6))),0)</f>
        <v>0</v>
      </c>
      <c r="F173" s="314"/>
      <c r="G173" s="247"/>
      <c r="H173" s="261"/>
      <c r="I173" s="248"/>
      <c r="J173" s="261"/>
      <c r="K173" s="261"/>
      <c r="L173" s="262"/>
      <c r="M173" s="49"/>
      <c r="N173" s="49"/>
    </row>
    <row r="174" spans="1:14">
      <c r="A174" s="43" cm="1">
        <f t="array" ref="A174">IF(INDEX(B:B,ROW()), COUNTIF($B$6:INDEX(B:B,ROW()), TRUE), 0)</f>
        <v>0</v>
      </c>
      <c r="B174" s="43" t="b" cm="1">
        <f t="array" ref="B174">AND(分科號=INDEX(E:E,ROW()),INDEX(D:D,ROW())&gt;=分起日,INDEX(D:D,ROW())&lt;=分訖日,OR(分專案="全部",INDEX(J:J,ROW())=分專案))</f>
        <v>0</v>
      </c>
      <c r="C174" s="44" cm="1">
        <f t="array" ref="C174">IF(INDEX(F:F,ROW())&lt;&gt;"",INDEX(F:F,ROW()),IF(INDEX(E:E,ROW())&lt;&gt;0,INDEX(C:C,ROW()-1),0))</f>
        <v>0</v>
      </c>
      <c r="D174" s="43" cm="1">
        <f t="array" ref="D174">IF(INDEX(G:G,ROW())&lt;&gt;"",INDEX(G:G,ROW()),IF(INDEX(E:E,ROW())&lt;&gt;0,INDEX(D:D,ROW()-1),0))</f>
        <v>0</v>
      </c>
      <c r="E174" s="313" cm="1">
        <f t="array" ref="E174">IF(INDEX(I:I,ROW())&lt;&gt;"",VALUE(TRIM(LEFT(INDEX(I:I,ROW()),6))),0)</f>
        <v>0</v>
      </c>
      <c r="F174" s="314"/>
      <c r="G174" s="247"/>
      <c r="H174" s="261"/>
      <c r="I174" s="248"/>
      <c r="J174" s="261"/>
      <c r="K174" s="261"/>
      <c r="L174" s="262"/>
      <c r="M174" s="49"/>
      <c r="N174" s="49"/>
    </row>
    <row r="175" spans="1:14">
      <c r="A175" s="43" cm="1">
        <f t="array" ref="A175">IF(INDEX(B:B,ROW()), COUNTIF($B$6:INDEX(B:B,ROW()), TRUE), 0)</f>
        <v>0</v>
      </c>
      <c r="B175" s="43" t="b" cm="1">
        <f t="array" ref="B175">AND(分科號=INDEX(E:E,ROW()),INDEX(D:D,ROW())&gt;=分起日,INDEX(D:D,ROW())&lt;=分訖日,OR(分專案="全部",INDEX(J:J,ROW())=分專案))</f>
        <v>0</v>
      </c>
      <c r="C175" s="44" cm="1">
        <f t="array" ref="C175">IF(INDEX(F:F,ROW())&lt;&gt;"",INDEX(F:F,ROW()),IF(INDEX(E:E,ROW())&lt;&gt;0,INDEX(C:C,ROW()-1),0))</f>
        <v>0</v>
      </c>
      <c r="D175" s="43" cm="1">
        <f t="array" ref="D175">IF(INDEX(G:G,ROW())&lt;&gt;"",INDEX(G:G,ROW()),IF(INDEX(E:E,ROW())&lt;&gt;0,INDEX(D:D,ROW()-1),0))</f>
        <v>0</v>
      </c>
      <c r="E175" s="313" cm="1">
        <f t="array" ref="E175">IF(INDEX(I:I,ROW())&lt;&gt;"",VALUE(TRIM(LEFT(INDEX(I:I,ROW()),6))),0)</f>
        <v>0</v>
      </c>
      <c r="F175" s="314"/>
      <c r="G175" s="247"/>
      <c r="H175" s="261"/>
      <c r="I175" s="248"/>
      <c r="J175" s="261"/>
      <c r="K175" s="261"/>
      <c r="L175" s="262"/>
      <c r="M175" s="49"/>
      <c r="N175" s="49"/>
    </row>
    <row r="176" spans="1:14">
      <c r="A176" s="43" cm="1">
        <f t="array" ref="A176">IF(INDEX(B:B,ROW()), COUNTIF($B$6:INDEX(B:B,ROW()), TRUE), 0)</f>
        <v>0</v>
      </c>
      <c r="B176" s="43" t="b" cm="1">
        <f t="array" ref="B176">AND(分科號=INDEX(E:E,ROW()),INDEX(D:D,ROW())&gt;=分起日,INDEX(D:D,ROW())&lt;=分訖日,OR(分專案="全部",INDEX(J:J,ROW())=分專案))</f>
        <v>0</v>
      </c>
      <c r="C176" s="44" cm="1">
        <f t="array" ref="C176">IF(INDEX(F:F,ROW())&lt;&gt;"",INDEX(F:F,ROW()),IF(INDEX(E:E,ROW())&lt;&gt;0,INDEX(C:C,ROW()-1),0))</f>
        <v>0</v>
      </c>
      <c r="D176" s="43" cm="1">
        <f t="array" ref="D176">IF(INDEX(G:G,ROW())&lt;&gt;"",INDEX(G:G,ROW()),IF(INDEX(E:E,ROW())&lt;&gt;0,INDEX(D:D,ROW()-1),0))</f>
        <v>0</v>
      </c>
      <c r="E176" s="313" cm="1">
        <f t="array" ref="E176">IF(INDEX(I:I,ROW())&lt;&gt;"",VALUE(TRIM(LEFT(INDEX(I:I,ROW()),6))),0)</f>
        <v>0</v>
      </c>
      <c r="F176" s="314"/>
      <c r="G176" s="247"/>
      <c r="H176" s="261"/>
      <c r="I176" s="248"/>
      <c r="J176" s="261"/>
      <c r="K176" s="261"/>
      <c r="L176" s="262"/>
      <c r="M176" s="49"/>
      <c r="N176" s="49"/>
    </row>
    <row r="177" spans="1:14">
      <c r="A177" s="43" cm="1">
        <f t="array" ref="A177">IF(INDEX(B:B,ROW()), COUNTIF($B$6:INDEX(B:B,ROW()), TRUE), 0)</f>
        <v>0</v>
      </c>
      <c r="B177" s="43" t="b" cm="1">
        <f t="array" ref="B177">AND(分科號=INDEX(E:E,ROW()),INDEX(D:D,ROW())&gt;=分起日,INDEX(D:D,ROW())&lt;=分訖日,OR(分專案="全部",INDEX(J:J,ROW())=分專案))</f>
        <v>0</v>
      </c>
      <c r="C177" s="44" cm="1">
        <f t="array" ref="C177">IF(INDEX(F:F,ROW())&lt;&gt;"",INDEX(F:F,ROW()),IF(INDEX(E:E,ROW())&lt;&gt;0,INDEX(C:C,ROW()-1),0))</f>
        <v>0</v>
      </c>
      <c r="D177" s="43" cm="1">
        <f t="array" ref="D177">IF(INDEX(G:G,ROW())&lt;&gt;"",INDEX(G:G,ROW()),IF(INDEX(E:E,ROW())&lt;&gt;0,INDEX(D:D,ROW()-1),0))</f>
        <v>0</v>
      </c>
      <c r="E177" s="313" cm="1">
        <f t="array" ref="E177">IF(INDEX(I:I,ROW())&lt;&gt;"",VALUE(TRIM(LEFT(INDEX(I:I,ROW()),6))),0)</f>
        <v>0</v>
      </c>
      <c r="F177" s="314"/>
      <c r="G177" s="247"/>
      <c r="H177" s="261"/>
      <c r="I177" s="248"/>
      <c r="J177" s="261"/>
      <c r="K177" s="261"/>
      <c r="L177" s="262"/>
      <c r="M177" s="49"/>
      <c r="N177" s="49"/>
    </row>
    <row r="178" spans="1:14">
      <c r="A178" s="43" cm="1">
        <f t="array" ref="A178">IF(INDEX(B:B,ROW()), COUNTIF($B$6:INDEX(B:B,ROW()), TRUE), 0)</f>
        <v>0</v>
      </c>
      <c r="B178" s="43" t="b" cm="1">
        <f t="array" ref="B178">AND(分科號=INDEX(E:E,ROW()),INDEX(D:D,ROW())&gt;=分起日,INDEX(D:D,ROW())&lt;=分訖日,OR(分專案="全部",INDEX(J:J,ROW())=分專案))</f>
        <v>0</v>
      </c>
      <c r="C178" s="44" cm="1">
        <f t="array" ref="C178">IF(INDEX(F:F,ROW())&lt;&gt;"",INDEX(F:F,ROW()),IF(INDEX(E:E,ROW())&lt;&gt;0,INDEX(C:C,ROW()-1),0))</f>
        <v>0</v>
      </c>
      <c r="D178" s="43" cm="1">
        <f t="array" ref="D178">IF(INDEX(G:G,ROW())&lt;&gt;"",INDEX(G:G,ROW()),IF(INDEX(E:E,ROW())&lt;&gt;0,INDEX(D:D,ROW()-1),0))</f>
        <v>0</v>
      </c>
      <c r="E178" s="313" cm="1">
        <f t="array" ref="E178">IF(INDEX(I:I,ROW())&lt;&gt;"",VALUE(TRIM(LEFT(INDEX(I:I,ROW()),6))),0)</f>
        <v>0</v>
      </c>
      <c r="F178" s="314"/>
      <c r="G178" s="247"/>
      <c r="H178" s="261"/>
      <c r="I178" s="248"/>
      <c r="J178" s="261"/>
      <c r="K178" s="261"/>
      <c r="L178" s="262"/>
      <c r="M178" s="49"/>
      <c r="N178" s="49"/>
    </row>
    <row r="179" spans="1:14">
      <c r="A179" s="43" cm="1">
        <f t="array" ref="A179">IF(INDEX(B:B,ROW()), COUNTIF($B$6:INDEX(B:B,ROW()), TRUE), 0)</f>
        <v>0</v>
      </c>
      <c r="B179" s="43" t="b" cm="1">
        <f t="array" ref="B179">AND(分科號=INDEX(E:E,ROW()),INDEX(D:D,ROW())&gt;=分起日,INDEX(D:D,ROW())&lt;=分訖日,OR(分專案="全部",INDEX(J:J,ROW())=分專案))</f>
        <v>0</v>
      </c>
      <c r="C179" s="44" cm="1">
        <f t="array" ref="C179">IF(INDEX(F:F,ROW())&lt;&gt;"",INDEX(F:F,ROW()),IF(INDEX(E:E,ROW())&lt;&gt;0,INDEX(C:C,ROW()-1),0))</f>
        <v>0</v>
      </c>
      <c r="D179" s="43" cm="1">
        <f t="array" ref="D179">IF(INDEX(G:G,ROW())&lt;&gt;"",INDEX(G:G,ROW()),IF(INDEX(E:E,ROW())&lt;&gt;0,INDEX(D:D,ROW()-1),0))</f>
        <v>0</v>
      </c>
      <c r="E179" s="313" cm="1">
        <f t="array" ref="E179">IF(INDEX(I:I,ROW())&lt;&gt;"",VALUE(TRIM(LEFT(INDEX(I:I,ROW()),6))),0)</f>
        <v>0</v>
      </c>
      <c r="F179" s="314"/>
      <c r="G179" s="247"/>
      <c r="H179" s="261"/>
      <c r="I179" s="248"/>
      <c r="J179" s="261"/>
      <c r="K179" s="261"/>
      <c r="L179" s="262"/>
      <c r="M179" s="49"/>
      <c r="N179" s="49"/>
    </row>
    <row r="180" spans="1:14">
      <c r="A180" s="43" cm="1">
        <f t="array" ref="A180">IF(INDEX(B:B,ROW()), COUNTIF($B$6:INDEX(B:B,ROW()), TRUE), 0)</f>
        <v>0</v>
      </c>
      <c r="B180" s="43" t="b" cm="1">
        <f t="array" ref="B180">AND(分科號=INDEX(E:E,ROW()),INDEX(D:D,ROW())&gt;=分起日,INDEX(D:D,ROW())&lt;=分訖日,OR(分專案="全部",INDEX(J:J,ROW())=分專案))</f>
        <v>0</v>
      </c>
      <c r="C180" s="44" cm="1">
        <f t="array" ref="C180">IF(INDEX(F:F,ROW())&lt;&gt;"",INDEX(F:F,ROW()),IF(INDEX(E:E,ROW())&lt;&gt;0,INDEX(C:C,ROW()-1),0))</f>
        <v>0</v>
      </c>
      <c r="D180" s="43" cm="1">
        <f t="array" ref="D180">IF(INDEX(G:G,ROW())&lt;&gt;"",INDEX(G:G,ROW()),IF(INDEX(E:E,ROW())&lt;&gt;0,INDEX(D:D,ROW()-1),0))</f>
        <v>0</v>
      </c>
      <c r="E180" s="313" cm="1">
        <f t="array" ref="E180">IF(INDEX(I:I,ROW())&lt;&gt;"",VALUE(TRIM(LEFT(INDEX(I:I,ROW()),6))),0)</f>
        <v>0</v>
      </c>
      <c r="F180" s="314"/>
      <c r="G180" s="247"/>
      <c r="H180" s="261"/>
      <c r="I180" s="248"/>
      <c r="J180" s="261"/>
      <c r="K180" s="261"/>
      <c r="L180" s="262"/>
      <c r="M180" s="49"/>
      <c r="N180" s="49"/>
    </row>
    <row r="181" spans="1:14">
      <c r="A181" s="43" cm="1">
        <f t="array" ref="A181">IF(INDEX(B:B,ROW()), COUNTIF($B$6:INDEX(B:B,ROW()), TRUE), 0)</f>
        <v>0</v>
      </c>
      <c r="B181" s="43" t="b" cm="1">
        <f t="array" ref="B181">AND(分科號=INDEX(E:E,ROW()),INDEX(D:D,ROW())&gt;=分起日,INDEX(D:D,ROW())&lt;=分訖日,OR(分專案="全部",INDEX(J:J,ROW())=分專案))</f>
        <v>0</v>
      </c>
      <c r="C181" s="44" cm="1">
        <f t="array" ref="C181">IF(INDEX(F:F,ROW())&lt;&gt;"",INDEX(F:F,ROW()),IF(INDEX(E:E,ROW())&lt;&gt;0,INDEX(C:C,ROW()-1),0))</f>
        <v>0</v>
      </c>
      <c r="D181" s="43" cm="1">
        <f t="array" ref="D181">IF(INDEX(G:G,ROW())&lt;&gt;"",INDEX(G:G,ROW()),IF(INDEX(E:E,ROW())&lt;&gt;0,INDEX(D:D,ROW()-1),0))</f>
        <v>0</v>
      </c>
      <c r="E181" s="313" cm="1">
        <f t="array" ref="E181">IF(INDEX(I:I,ROW())&lt;&gt;"",VALUE(TRIM(LEFT(INDEX(I:I,ROW()),6))),0)</f>
        <v>0</v>
      </c>
      <c r="F181" s="314"/>
      <c r="G181" s="247"/>
      <c r="H181" s="261"/>
      <c r="I181" s="248"/>
      <c r="J181" s="261"/>
      <c r="K181" s="261"/>
      <c r="L181" s="262"/>
      <c r="M181" s="49"/>
      <c r="N181" s="49"/>
    </row>
    <row r="182" spans="1:14">
      <c r="A182" s="43" cm="1">
        <f t="array" ref="A182">IF(INDEX(B:B,ROW()), COUNTIF($B$6:INDEX(B:B,ROW()), TRUE), 0)</f>
        <v>0</v>
      </c>
      <c r="B182" s="43" t="b" cm="1">
        <f t="array" ref="B182">AND(分科號=INDEX(E:E,ROW()),INDEX(D:D,ROW())&gt;=分起日,INDEX(D:D,ROW())&lt;=分訖日,OR(分專案="全部",INDEX(J:J,ROW())=分專案))</f>
        <v>0</v>
      </c>
      <c r="C182" s="44" cm="1">
        <f t="array" ref="C182">IF(INDEX(F:F,ROW())&lt;&gt;"",INDEX(F:F,ROW()),IF(INDEX(E:E,ROW())&lt;&gt;0,INDEX(C:C,ROW()-1),0))</f>
        <v>0</v>
      </c>
      <c r="D182" s="43" cm="1">
        <f t="array" ref="D182">IF(INDEX(G:G,ROW())&lt;&gt;"",INDEX(G:G,ROW()),IF(INDEX(E:E,ROW())&lt;&gt;0,INDEX(D:D,ROW()-1),0))</f>
        <v>0</v>
      </c>
      <c r="E182" s="313" cm="1">
        <f t="array" ref="E182">IF(INDEX(I:I,ROW())&lt;&gt;"",VALUE(TRIM(LEFT(INDEX(I:I,ROW()),6))),0)</f>
        <v>0</v>
      </c>
      <c r="F182" s="314"/>
      <c r="G182" s="247"/>
      <c r="H182" s="261"/>
      <c r="I182" s="248"/>
      <c r="J182" s="261"/>
      <c r="K182" s="261"/>
      <c r="L182" s="262"/>
      <c r="M182" s="49"/>
      <c r="N182" s="49"/>
    </row>
    <row r="183" spans="1:14">
      <c r="A183" s="43" cm="1">
        <f t="array" ref="A183">IF(INDEX(B:B,ROW()), COUNTIF($B$6:INDEX(B:B,ROW()), TRUE), 0)</f>
        <v>0</v>
      </c>
      <c r="B183" s="43" t="b" cm="1">
        <f t="array" ref="B183">AND(分科號=INDEX(E:E,ROW()),INDEX(D:D,ROW())&gt;=分起日,INDEX(D:D,ROW())&lt;=分訖日,OR(分專案="全部",INDEX(J:J,ROW())=分專案))</f>
        <v>0</v>
      </c>
      <c r="C183" s="44" cm="1">
        <f t="array" ref="C183">IF(INDEX(F:F,ROW())&lt;&gt;"",INDEX(F:F,ROW()),IF(INDEX(E:E,ROW())&lt;&gt;0,INDEX(C:C,ROW()-1),0))</f>
        <v>0</v>
      </c>
      <c r="D183" s="43" cm="1">
        <f t="array" ref="D183">IF(INDEX(G:G,ROW())&lt;&gt;"",INDEX(G:G,ROW()),IF(INDEX(E:E,ROW())&lt;&gt;0,INDEX(D:D,ROW()-1),0))</f>
        <v>0</v>
      </c>
      <c r="E183" s="313" cm="1">
        <f t="array" ref="E183">IF(INDEX(I:I,ROW())&lt;&gt;"",VALUE(TRIM(LEFT(INDEX(I:I,ROW()),6))),0)</f>
        <v>0</v>
      </c>
      <c r="F183" s="314"/>
      <c r="G183" s="247"/>
      <c r="H183" s="261"/>
      <c r="I183" s="248"/>
      <c r="J183" s="261"/>
      <c r="K183" s="261"/>
      <c r="L183" s="262"/>
      <c r="M183" s="49"/>
      <c r="N183" s="49"/>
    </row>
    <row r="184" spans="1:14">
      <c r="A184" s="43" cm="1">
        <f t="array" ref="A184">IF(INDEX(B:B,ROW()), COUNTIF($B$6:INDEX(B:B,ROW()), TRUE), 0)</f>
        <v>0</v>
      </c>
      <c r="B184" s="43" t="b" cm="1">
        <f t="array" ref="B184">AND(分科號=INDEX(E:E,ROW()),INDEX(D:D,ROW())&gt;=分起日,INDEX(D:D,ROW())&lt;=分訖日,OR(分專案="全部",INDEX(J:J,ROW())=分專案))</f>
        <v>0</v>
      </c>
      <c r="C184" s="44" cm="1">
        <f t="array" ref="C184">IF(INDEX(F:F,ROW())&lt;&gt;"",INDEX(F:F,ROW()),IF(INDEX(E:E,ROW())&lt;&gt;0,INDEX(C:C,ROW()-1),0))</f>
        <v>0</v>
      </c>
      <c r="D184" s="43" cm="1">
        <f t="array" ref="D184">IF(INDEX(G:G,ROW())&lt;&gt;"",INDEX(G:G,ROW()),IF(INDEX(E:E,ROW())&lt;&gt;0,INDEX(D:D,ROW()-1),0))</f>
        <v>0</v>
      </c>
      <c r="E184" s="313" cm="1">
        <f t="array" ref="E184">IF(INDEX(I:I,ROW())&lt;&gt;"",VALUE(TRIM(LEFT(INDEX(I:I,ROW()),6))),0)</f>
        <v>0</v>
      </c>
      <c r="F184" s="314"/>
      <c r="G184" s="247"/>
      <c r="H184" s="261"/>
      <c r="I184" s="248"/>
      <c r="J184" s="261"/>
      <c r="K184" s="261"/>
      <c r="L184" s="262"/>
      <c r="M184" s="49"/>
      <c r="N184" s="49"/>
    </row>
    <row r="185" spans="1:14">
      <c r="A185" s="43" cm="1">
        <f t="array" ref="A185">IF(INDEX(B:B,ROW()), COUNTIF($B$6:INDEX(B:B,ROW()), TRUE), 0)</f>
        <v>0</v>
      </c>
      <c r="B185" s="43" t="b" cm="1">
        <f t="array" ref="B185">AND(分科號=INDEX(E:E,ROW()),INDEX(D:D,ROW())&gt;=分起日,INDEX(D:D,ROW())&lt;=分訖日,OR(分專案="全部",INDEX(J:J,ROW())=分專案))</f>
        <v>0</v>
      </c>
      <c r="C185" s="44" cm="1">
        <f t="array" ref="C185">IF(INDEX(F:F,ROW())&lt;&gt;"",INDEX(F:F,ROW()),IF(INDEX(E:E,ROW())&lt;&gt;0,INDEX(C:C,ROW()-1),0))</f>
        <v>0</v>
      </c>
      <c r="D185" s="43" cm="1">
        <f t="array" ref="D185">IF(INDEX(G:G,ROW())&lt;&gt;"",INDEX(G:G,ROW()),IF(INDEX(E:E,ROW())&lt;&gt;0,INDEX(D:D,ROW()-1),0))</f>
        <v>0</v>
      </c>
      <c r="E185" s="313" cm="1">
        <f t="array" ref="E185">IF(INDEX(I:I,ROW())&lt;&gt;"",VALUE(TRIM(LEFT(INDEX(I:I,ROW()),6))),0)</f>
        <v>0</v>
      </c>
      <c r="F185" s="314"/>
      <c r="G185" s="247"/>
      <c r="H185" s="261"/>
      <c r="I185" s="248"/>
      <c r="J185" s="261"/>
      <c r="K185" s="261"/>
      <c r="L185" s="262"/>
      <c r="M185" s="49"/>
      <c r="N185" s="49"/>
    </row>
    <row r="186" spans="1:14">
      <c r="A186" s="43" cm="1">
        <f t="array" ref="A186">IF(INDEX(B:B,ROW()), COUNTIF($B$6:INDEX(B:B,ROW()), TRUE), 0)</f>
        <v>0</v>
      </c>
      <c r="B186" s="43" t="b" cm="1">
        <f t="array" ref="B186">AND(分科號=INDEX(E:E,ROW()),INDEX(D:D,ROW())&gt;=分起日,INDEX(D:D,ROW())&lt;=分訖日,OR(分專案="全部",INDEX(J:J,ROW())=分專案))</f>
        <v>0</v>
      </c>
      <c r="C186" s="44" cm="1">
        <f t="array" ref="C186">IF(INDEX(F:F,ROW())&lt;&gt;"",INDEX(F:F,ROW()),IF(INDEX(E:E,ROW())&lt;&gt;0,INDEX(C:C,ROW()-1),0))</f>
        <v>0</v>
      </c>
      <c r="D186" s="43" cm="1">
        <f t="array" ref="D186">IF(INDEX(G:G,ROW())&lt;&gt;"",INDEX(G:G,ROW()),IF(INDEX(E:E,ROW())&lt;&gt;0,INDEX(D:D,ROW()-1),0))</f>
        <v>0</v>
      </c>
      <c r="E186" s="313" cm="1">
        <f t="array" ref="E186">IF(INDEX(I:I,ROW())&lt;&gt;"",VALUE(TRIM(LEFT(INDEX(I:I,ROW()),6))),0)</f>
        <v>0</v>
      </c>
      <c r="F186" s="314"/>
      <c r="G186" s="247"/>
      <c r="H186" s="261"/>
      <c r="I186" s="248"/>
      <c r="J186" s="261"/>
      <c r="K186" s="261"/>
      <c r="L186" s="262"/>
      <c r="M186" s="49"/>
      <c r="N186" s="49"/>
    </row>
    <row r="187" spans="1:14">
      <c r="A187" s="43" cm="1">
        <f t="array" ref="A187">IF(INDEX(B:B,ROW()), COUNTIF($B$6:INDEX(B:B,ROW()), TRUE), 0)</f>
        <v>0</v>
      </c>
      <c r="B187" s="43" t="b" cm="1">
        <f t="array" ref="B187">AND(分科號=INDEX(E:E,ROW()),INDEX(D:D,ROW())&gt;=分起日,INDEX(D:D,ROW())&lt;=分訖日,OR(分專案="全部",INDEX(J:J,ROW())=分專案))</f>
        <v>0</v>
      </c>
      <c r="C187" s="44" cm="1">
        <f t="array" ref="C187">IF(INDEX(F:F,ROW())&lt;&gt;"",INDEX(F:F,ROW()),IF(INDEX(E:E,ROW())&lt;&gt;0,INDEX(C:C,ROW()-1),0))</f>
        <v>0</v>
      </c>
      <c r="D187" s="43" cm="1">
        <f t="array" ref="D187">IF(INDEX(G:G,ROW())&lt;&gt;"",INDEX(G:G,ROW()),IF(INDEX(E:E,ROW())&lt;&gt;0,INDEX(D:D,ROW()-1),0))</f>
        <v>0</v>
      </c>
      <c r="E187" s="313" cm="1">
        <f t="array" ref="E187">IF(INDEX(I:I,ROW())&lt;&gt;"",VALUE(TRIM(LEFT(INDEX(I:I,ROW()),6))),0)</f>
        <v>0</v>
      </c>
      <c r="F187" s="314"/>
      <c r="G187" s="247"/>
      <c r="H187" s="261"/>
      <c r="I187" s="248"/>
      <c r="J187" s="261"/>
      <c r="K187" s="261"/>
      <c r="L187" s="262"/>
      <c r="M187" s="49"/>
      <c r="N187" s="49"/>
    </row>
    <row r="188" spans="1:14">
      <c r="A188" s="43" cm="1">
        <f t="array" ref="A188">IF(INDEX(B:B,ROW()), COUNTIF($B$6:INDEX(B:B,ROW()), TRUE), 0)</f>
        <v>0</v>
      </c>
      <c r="B188" s="43" t="b" cm="1">
        <f t="array" ref="B188">AND(分科號=INDEX(E:E,ROW()),INDEX(D:D,ROW())&gt;=分起日,INDEX(D:D,ROW())&lt;=分訖日,OR(分專案="全部",INDEX(J:J,ROW())=分專案))</f>
        <v>0</v>
      </c>
      <c r="C188" s="44" cm="1">
        <f t="array" ref="C188">IF(INDEX(F:F,ROW())&lt;&gt;"",INDEX(F:F,ROW()),IF(INDEX(E:E,ROW())&lt;&gt;0,INDEX(C:C,ROW()-1),0))</f>
        <v>0</v>
      </c>
      <c r="D188" s="43" cm="1">
        <f t="array" ref="D188">IF(INDEX(G:G,ROW())&lt;&gt;"",INDEX(G:G,ROW()),IF(INDEX(E:E,ROW())&lt;&gt;0,INDEX(D:D,ROW()-1),0))</f>
        <v>0</v>
      </c>
      <c r="E188" s="313" cm="1">
        <f t="array" ref="E188">IF(INDEX(I:I,ROW())&lt;&gt;"",VALUE(TRIM(LEFT(INDEX(I:I,ROW()),6))),0)</f>
        <v>0</v>
      </c>
      <c r="F188" s="314"/>
      <c r="G188" s="247"/>
      <c r="H188" s="261"/>
      <c r="I188" s="248"/>
      <c r="J188" s="261"/>
      <c r="K188" s="261"/>
      <c r="L188" s="262"/>
      <c r="M188" s="49"/>
      <c r="N188" s="49"/>
    </row>
    <row r="189" spans="1:14">
      <c r="A189" s="43" cm="1">
        <f t="array" ref="A189">IF(INDEX(B:B,ROW()), COUNTIF($B$6:INDEX(B:B,ROW()), TRUE), 0)</f>
        <v>0</v>
      </c>
      <c r="B189" s="43" t="b" cm="1">
        <f t="array" ref="B189">AND(分科號=INDEX(E:E,ROW()),INDEX(D:D,ROW())&gt;=分起日,INDEX(D:D,ROW())&lt;=分訖日,OR(分專案="全部",INDEX(J:J,ROW())=分專案))</f>
        <v>0</v>
      </c>
      <c r="C189" s="44" cm="1">
        <f t="array" ref="C189">IF(INDEX(F:F,ROW())&lt;&gt;"",INDEX(F:F,ROW()),IF(INDEX(E:E,ROW())&lt;&gt;0,INDEX(C:C,ROW()-1),0))</f>
        <v>0</v>
      </c>
      <c r="D189" s="43" cm="1">
        <f t="array" ref="D189">IF(INDEX(G:G,ROW())&lt;&gt;"",INDEX(G:G,ROW()),IF(INDEX(E:E,ROW())&lt;&gt;0,INDEX(D:D,ROW()-1),0))</f>
        <v>0</v>
      </c>
      <c r="E189" s="313" cm="1">
        <f t="array" ref="E189">IF(INDEX(I:I,ROW())&lt;&gt;"",VALUE(TRIM(LEFT(INDEX(I:I,ROW()),6))),0)</f>
        <v>0</v>
      </c>
      <c r="F189" s="314"/>
      <c r="G189" s="247"/>
      <c r="H189" s="261"/>
      <c r="I189" s="248"/>
      <c r="J189" s="261"/>
      <c r="K189" s="261"/>
      <c r="L189" s="262"/>
      <c r="M189" s="49"/>
      <c r="N189" s="49"/>
    </row>
    <row r="190" spans="1:14">
      <c r="A190" s="43" cm="1">
        <f t="array" ref="A190">IF(INDEX(B:B,ROW()), COUNTIF($B$6:INDEX(B:B,ROW()), TRUE), 0)</f>
        <v>0</v>
      </c>
      <c r="B190" s="43" t="b" cm="1">
        <f t="array" ref="B190">AND(分科號=INDEX(E:E,ROW()),INDEX(D:D,ROW())&gt;=分起日,INDEX(D:D,ROW())&lt;=分訖日,OR(分專案="全部",INDEX(J:J,ROW())=分專案))</f>
        <v>0</v>
      </c>
      <c r="C190" s="44" cm="1">
        <f t="array" ref="C190">IF(INDEX(F:F,ROW())&lt;&gt;"",INDEX(F:F,ROW()),IF(INDEX(E:E,ROW())&lt;&gt;0,INDEX(C:C,ROW()-1),0))</f>
        <v>0</v>
      </c>
      <c r="D190" s="43" cm="1">
        <f t="array" ref="D190">IF(INDEX(G:G,ROW())&lt;&gt;"",INDEX(G:G,ROW()),IF(INDEX(E:E,ROW())&lt;&gt;0,INDEX(D:D,ROW()-1),0))</f>
        <v>0</v>
      </c>
      <c r="E190" s="313" cm="1">
        <f t="array" ref="E190">IF(INDEX(I:I,ROW())&lt;&gt;"",VALUE(TRIM(LEFT(INDEX(I:I,ROW()),6))),0)</f>
        <v>0</v>
      </c>
      <c r="F190" s="314"/>
      <c r="G190" s="247"/>
      <c r="H190" s="261"/>
      <c r="I190" s="248"/>
      <c r="J190" s="261"/>
      <c r="K190" s="261"/>
      <c r="L190" s="262"/>
      <c r="M190" s="49"/>
      <c r="N190" s="49"/>
    </row>
    <row r="191" spans="1:14">
      <c r="A191" s="43" cm="1">
        <f t="array" ref="A191">IF(INDEX(B:B,ROW()), COUNTIF($B$6:INDEX(B:B,ROW()), TRUE), 0)</f>
        <v>0</v>
      </c>
      <c r="B191" s="43" t="b" cm="1">
        <f t="array" ref="B191">AND(分科號=INDEX(E:E,ROW()),INDEX(D:D,ROW())&gt;=分起日,INDEX(D:D,ROW())&lt;=分訖日,OR(分專案="全部",INDEX(J:J,ROW())=分專案))</f>
        <v>0</v>
      </c>
      <c r="C191" s="44" cm="1">
        <f t="array" ref="C191">IF(INDEX(F:F,ROW())&lt;&gt;"",INDEX(F:F,ROW()),IF(INDEX(E:E,ROW())&lt;&gt;0,INDEX(C:C,ROW()-1),0))</f>
        <v>0</v>
      </c>
      <c r="D191" s="43" cm="1">
        <f t="array" ref="D191">IF(INDEX(G:G,ROW())&lt;&gt;"",INDEX(G:G,ROW()),IF(INDEX(E:E,ROW())&lt;&gt;0,INDEX(D:D,ROW()-1),0))</f>
        <v>0</v>
      </c>
      <c r="E191" s="313" cm="1">
        <f t="array" ref="E191">IF(INDEX(I:I,ROW())&lt;&gt;"",VALUE(TRIM(LEFT(INDEX(I:I,ROW()),6))),0)</f>
        <v>0</v>
      </c>
      <c r="F191" s="314"/>
      <c r="G191" s="247"/>
      <c r="H191" s="261"/>
      <c r="I191" s="248"/>
      <c r="J191" s="261"/>
      <c r="K191" s="261"/>
      <c r="L191" s="262"/>
      <c r="M191" s="49"/>
      <c r="N191" s="49"/>
    </row>
    <row r="192" spans="1:14">
      <c r="A192" s="43" cm="1">
        <f t="array" ref="A192">IF(INDEX(B:B,ROW()), COUNTIF($B$6:INDEX(B:B,ROW()), TRUE), 0)</f>
        <v>0</v>
      </c>
      <c r="B192" s="43" t="b" cm="1">
        <f t="array" ref="B192">AND(分科號=INDEX(E:E,ROW()),INDEX(D:D,ROW())&gt;=分起日,INDEX(D:D,ROW())&lt;=分訖日,OR(分專案="全部",INDEX(J:J,ROW())=分專案))</f>
        <v>0</v>
      </c>
      <c r="C192" s="44" cm="1">
        <f t="array" ref="C192">IF(INDEX(F:F,ROW())&lt;&gt;"",INDEX(F:F,ROW()),IF(INDEX(E:E,ROW())&lt;&gt;0,INDEX(C:C,ROW()-1),0))</f>
        <v>0</v>
      </c>
      <c r="D192" s="43" cm="1">
        <f t="array" ref="D192">IF(INDEX(G:G,ROW())&lt;&gt;"",INDEX(G:G,ROW()),IF(INDEX(E:E,ROW())&lt;&gt;0,INDEX(D:D,ROW()-1),0))</f>
        <v>0</v>
      </c>
      <c r="E192" s="313" cm="1">
        <f t="array" ref="E192">IF(INDEX(I:I,ROW())&lt;&gt;"",VALUE(TRIM(LEFT(INDEX(I:I,ROW()),6))),0)</f>
        <v>0</v>
      </c>
      <c r="F192" s="314"/>
      <c r="G192" s="247"/>
      <c r="H192" s="261"/>
      <c r="I192" s="248"/>
      <c r="J192" s="261"/>
      <c r="K192" s="261"/>
      <c r="L192" s="262"/>
      <c r="M192" s="49"/>
      <c r="N192" s="49"/>
    </row>
    <row r="193" spans="1:14">
      <c r="A193" s="43" cm="1">
        <f t="array" ref="A193">IF(INDEX(B:B,ROW()), COUNTIF($B$6:INDEX(B:B,ROW()), TRUE), 0)</f>
        <v>0</v>
      </c>
      <c r="B193" s="43" t="b" cm="1">
        <f t="array" ref="B193">AND(分科號=INDEX(E:E,ROW()),INDEX(D:D,ROW())&gt;=分起日,INDEX(D:D,ROW())&lt;=分訖日,OR(分專案="全部",INDEX(J:J,ROW())=分專案))</f>
        <v>0</v>
      </c>
      <c r="C193" s="44" cm="1">
        <f t="array" ref="C193">IF(INDEX(F:F,ROW())&lt;&gt;"",INDEX(F:F,ROW()),IF(INDEX(E:E,ROW())&lt;&gt;0,INDEX(C:C,ROW()-1),0))</f>
        <v>0</v>
      </c>
      <c r="D193" s="43" cm="1">
        <f t="array" ref="D193">IF(INDEX(G:G,ROW())&lt;&gt;"",INDEX(G:G,ROW()),IF(INDEX(E:E,ROW())&lt;&gt;0,INDEX(D:D,ROW()-1),0))</f>
        <v>0</v>
      </c>
      <c r="E193" s="313" cm="1">
        <f t="array" ref="E193">IF(INDEX(I:I,ROW())&lt;&gt;"",VALUE(TRIM(LEFT(INDEX(I:I,ROW()),6))),0)</f>
        <v>0</v>
      </c>
      <c r="F193" s="314"/>
      <c r="G193" s="247"/>
      <c r="H193" s="261"/>
      <c r="I193" s="248"/>
      <c r="J193" s="261"/>
      <c r="K193" s="261"/>
      <c r="L193" s="262"/>
      <c r="M193" s="49"/>
      <c r="N193" s="49"/>
    </row>
    <row r="194" spans="1:14">
      <c r="A194" s="43" cm="1">
        <f t="array" ref="A194">IF(INDEX(B:B,ROW()), COUNTIF($B$6:INDEX(B:B,ROW()), TRUE), 0)</f>
        <v>0</v>
      </c>
      <c r="B194" s="43" t="b" cm="1">
        <f t="array" ref="B194">AND(分科號=INDEX(E:E,ROW()),INDEX(D:D,ROW())&gt;=分起日,INDEX(D:D,ROW())&lt;=分訖日,OR(分專案="全部",INDEX(J:J,ROW())=分專案))</f>
        <v>0</v>
      </c>
      <c r="C194" s="44" cm="1">
        <f t="array" ref="C194">IF(INDEX(F:F,ROW())&lt;&gt;"",INDEX(F:F,ROW()),IF(INDEX(E:E,ROW())&lt;&gt;0,INDEX(C:C,ROW()-1),0))</f>
        <v>0</v>
      </c>
      <c r="D194" s="43" cm="1">
        <f t="array" ref="D194">IF(INDEX(G:G,ROW())&lt;&gt;"",INDEX(G:G,ROW()),IF(INDEX(E:E,ROW())&lt;&gt;0,INDEX(D:D,ROW()-1),0))</f>
        <v>0</v>
      </c>
      <c r="E194" s="313" cm="1">
        <f t="array" ref="E194">IF(INDEX(I:I,ROW())&lt;&gt;"",VALUE(TRIM(LEFT(INDEX(I:I,ROW()),6))),0)</f>
        <v>0</v>
      </c>
      <c r="F194" s="314"/>
      <c r="G194" s="247"/>
      <c r="H194" s="261"/>
      <c r="I194" s="248"/>
      <c r="J194" s="261"/>
      <c r="K194" s="261"/>
      <c r="L194" s="262"/>
      <c r="M194" s="49"/>
      <c r="N194" s="49"/>
    </row>
    <row r="195" spans="1:14">
      <c r="A195" s="43" cm="1">
        <f t="array" ref="A195">IF(INDEX(B:B,ROW()), COUNTIF($B$6:INDEX(B:B,ROW()), TRUE), 0)</f>
        <v>0</v>
      </c>
      <c r="B195" s="43" t="b" cm="1">
        <f t="array" ref="B195">AND(分科號=INDEX(E:E,ROW()),INDEX(D:D,ROW())&gt;=分起日,INDEX(D:D,ROW())&lt;=分訖日,OR(分專案="全部",INDEX(J:J,ROW())=分專案))</f>
        <v>0</v>
      </c>
      <c r="C195" s="44" cm="1">
        <f t="array" ref="C195">IF(INDEX(F:F,ROW())&lt;&gt;"",INDEX(F:F,ROW()),IF(INDEX(E:E,ROW())&lt;&gt;0,INDEX(C:C,ROW()-1),0))</f>
        <v>0</v>
      </c>
      <c r="D195" s="43" cm="1">
        <f t="array" ref="D195">IF(INDEX(G:G,ROW())&lt;&gt;"",INDEX(G:G,ROW()),IF(INDEX(E:E,ROW())&lt;&gt;0,INDEX(D:D,ROW()-1),0))</f>
        <v>0</v>
      </c>
      <c r="E195" s="313" cm="1">
        <f t="array" ref="E195">IF(INDEX(I:I,ROW())&lt;&gt;"",VALUE(TRIM(LEFT(INDEX(I:I,ROW()),6))),0)</f>
        <v>0</v>
      </c>
      <c r="F195" s="314"/>
      <c r="G195" s="247"/>
      <c r="H195" s="261"/>
      <c r="I195" s="248"/>
      <c r="J195" s="261"/>
      <c r="K195" s="261"/>
      <c r="L195" s="262"/>
      <c r="M195" s="49"/>
      <c r="N195" s="49"/>
    </row>
    <row r="196" spans="1:14">
      <c r="A196" s="43" cm="1">
        <f t="array" ref="A196">IF(INDEX(B:B,ROW()), COUNTIF($B$6:INDEX(B:B,ROW()), TRUE), 0)</f>
        <v>0</v>
      </c>
      <c r="B196" s="43" t="b" cm="1">
        <f t="array" ref="B196">AND(分科號=INDEX(E:E,ROW()),INDEX(D:D,ROW())&gt;=分起日,INDEX(D:D,ROW())&lt;=分訖日,OR(分專案="全部",INDEX(J:J,ROW())=分專案))</f>
        <v>0</v>
      </c>
      <c r="C196" s="44" cm="1">
        <f t="array" ref="C196">IF(INDEX(F:F,ROW())&lt;&gt;"",INDEX(F:F,ROW()),IF(INDEX(E:E,ROW())&lt;&gt;0,INDEX(C:C,ROW()-1),0))</f>
        <v>0</v>
      </c>
      <c r="D196" s="43" cm="1">
        <f t="array" ref="D196">IF(INDEX(G:G,ROW())&lt;&gt;"",INDEX(G:G,ROW()),IF(INDEX(E:E,ROW())&lt;&gt;0,INDEX(D:D,ROW()-1),0))</f>
        <v>0</v>
      </c>
      <c r="E196" s="313" cm="1">
        <f t="array" ref="E196">IF(INDEX(I:I,ROW())&lt;&gt;"",VALUE(TRIM(LEFT(INDEX(I:I,ROW()),6))),0)</f>
        <v>0</v>
      </c>
      <c r="F196" s="314"/>
      <c r="G196" s="247"/>
      <c r="H196" s="261"/>
      <c r="I196" s="248"/>
      <c r="J196" s="261"/>
      <c r="K196" s="261"/>
      <c r="L196" s="262"/>
      <c r="M196" s="49"/>
      <c r="N196" s="49"/>
    </row>
    <row r="197" spans="1:14">
      <c r="A197" s="43" cm="1">
        <f t="array" ref="A197">IF(INDEX(B:B,ROW()), COUNTIF($B$6:INDEX(B:B,ROW()), TRUE), 0)</f>
        <v>0</v>
      </c>
      <c r="B197" s="43" t="b" cm="1">
        <f t="array" ref="B197">AND(分科號=INDEX(E:E,ROW()),INDEX(D:D,ROW())&gt;=分起日,INDEX(D:D,ROW())&lt;=分訖日,OR(分專案="全部",INDEX(J:J,ROW())=分專案))</f>
        <v>0</v>
      </c>
      <c r="C197" s="44" cm="1">
        <f t="array" ref="C197">IF(INDEX(F:F,ROW())&lt;&gt;"",INDEX(F:F,ROW()),IF(INDEX(E:E,ROW())&lt;&gt;0,INDEX(C:C,ROW()-1),0))</f>
        <v>0</v>
      </c>
      <c r="D197" s="43" cm="1">
        <f t="array" ref="D197">IF(INDEX(G:G,ROW())&lt;&gt;"",INDEX(G:G,ROW()),IF(INDEX(E:E,ROW())&lt;&gt;0,INDEX(D:D,ROW()-1),0))</f>
        <v>0</v>
      </c>
      <c r="E197" s="313" cm="1">
        <f t="array" ref="E197">IF(INDEX(I:I,ROW())&lt;&gt;"",VALUE(TRIM(LEFT(INDEX(I:I,ROW()),6))),0)</f>
        <v>0</v>
      </c>
      <c r="F197" s="314"/>
      <c r="G197" s="247"/>
      <c r="H197" s="261"/>
      <c r="I197" s="248"/>
      <c r="J197" s="261"/>
      <c r="K197" s="261"/>
      <c r="L197" s="262"/>
      <c r="M197" s="49"/>
      <c r="N197" s="49"/>
    </row>
    <row r="198" spans="1:14">
      <c r="A198" s="43" cm="1">
        <f t="array" ref="A198">IF(INDEX(B:B,ROW()), COUNTIF($B$6:INDEX(B:B,ROW()), TRUE), 0)</f>
        <v>0</v>
      </c>
      <c r="B198" s="43" t="b" cm="1">
        <f t="array" ref="B198">AND(分科號=INDEX(E:E,ROW()),INDEX(D:D,ROW())&gt;=分起日,INDEX(D:D,ROW())&lt;=分訖日,OR(分專案="全部",INDEX(J:J,ROW())=分專案))</f>
        <v>0</v>
      </c>
      <c r="C198" s="44" cm="1">
        <f t="array" ref="C198">IF(INDEX(F:F,ROW())&lt;&gt;"",INDEX(F:F,ROW()),IF(INDEX(E:E,ROW())&lt;&gt;0,INDEX(C:C,ROW()-1),0))</f>
        <v>0</v>
      </c>
      <c r="D198" s="43" cm="1">
        <f t="array" ref="D198">IF(INDEX(G:G,ROW())&lt;&gt;"",INDEX(G:G,ROW()),IF(INDEX(E:E,ROW())&lt;&gt;0,INDEX(D:D,ROW()-1),0))</f>
        <v>0</v>
      </c>
      <c r="E198" s="313" cm="1">
        <f t="array" ref="E198">IF(INDEX(I:I,ROW())&lt;&gt;"",VALUE(TRIM(LEFT(INDEX(I:I,ROW()),6))),0)</f>
        <v>0</v>
      </c>
      <c r="F198" s="314"/>
      <c r="G198" s="247"/>
      <c r="H198" s="261"/>
      <c r="I198" s="248"/>
      <c r="J198" s="261"/>
      <c r="K198" s="261"/>
      <c r="L198" s="262"/>
      <c r="M198" s="49"/>
      <c r="N198" s="49"/>
    </row>
    <row r="199" spans="1:14">
      <c r="A199" s="43" cm="1">
        <f t="array" ref="A199">IF(INDEX(B:B,ROW()), COUNTIF($B$6:INDEX(B:B,ROW()), TRUE), 0)</f>
        <v>0</v>
      </c>
      <c r="B199" s="43" t="b" cm="1">
        <f t="array" ref="B199">AND(分科號=INDEX(E:E,ROW()),INDEX(D:D,ROW())&gt;=分起日,INDEX(D:D,ROW())&lt;=分訖日,OR(分專案="全部",INDEX(J:J,ROW())=分專案))</f>
        <v>0</v>
      </c>
      <c r="C199" s="44" cm="1">
        <f t="array" ref="C199">IF(INDEX(F:F,ROW())&lt;&gt;"",INDEX(F:F,ROW()),IF(INDEX(E:E,ROW())&lt;&gt;0,INDEX(C:C,ROW()-1),0))</f>
        <v>0</v>
      </c>
      <c r="D199" s="43" cm="1">
        <f t="array" ref="D199">IF(INDEX(G:G,ROW())&lt;&gt;"",INDEX(G:G,ROW()),IF(INDEX(E:E,ROW())&lt;&gt;0,INDEX(D:D,ROW()-1),0))</f>
        <v>0</v>
      </c>
      <c r="E199" s="313" cm="1">
        <f t="array" ref="E199">IF(INDEX(I:I,ROW())&lt;&gt;"",VALUE(TRIM(LEFT(INDEX(I:I,ROW()),6))),0)</f>
        <v>0</v>
      </c>
      <c r="F199" s="314"/>
      <c r="G199" s="247"/>
      <c r="H199" s="261"/>
      <c r="I199" s="248"/>
      <c r="J199" s="261"/>
      <c r="K199" s="261"/>
      <c r="L199" s="262"/>
      <c r="M199" s="49"/>
      <c r="N199" s="49"/>
    </row>
    <row r="200" spans="1:14">
      <c r="A200" s="43" cm="1">
        <f t="array" ref="A200">IF(INDEX(B:B,ROW()), COUNTIF($B$6:INDEX(B:B,ROW()), TRUE), 0)</f>
        <v>0</v>
      </c>
      <c r="B200" s="43" t="b" cm="1">
        <f t="array" ref="B200">AND(分科號=INDEX(E:E,ROW()),INDEX(D:D,ROW())&gt;=分起日,INDEX(D:D,ROW())&lt;=分訖日,OR(分專案="全部",INDEX(J:J,ROW())=分專案))</f>
        <v>0</v>
      </c>
      <c r="C200" s="44" cm="1">
        <f t="array" ref="C200">IF(INDEX(F:F,ROW())&lt;&gt;"",INDEX(F:F,ROW()),IF(INDEX(E:E,ROW())&lt;&gt;0,INDEX(C:C,ROW()-1),0))</f>
        <v>0</v>
      </c>
      <c r="D200" s="43" cm="1">
        <f t="array" ref="D200">IF(INDEX(G:G,ROW())&lt;&gt;"",INDEX(G:G,ROW()),IF(INDEX(E:E,ROW())&lt;&gt;0,INDEX(D:D,ROW()-1),0))</f>
        <v>0</v>
      </c>
      <c r="E200" s="313" cm="1">
        <f t="array" ref="E200">IF(INDEX(I:I,ROW())&lt;&gt;"",VALUE(TRIM(LEFT(INDEX(I:I,ROW()),6))),0)</f>
        <v>0</v>
      </c>
      <c r="F200" s="314"/>
      <c r="G200" s="247"/>
      <c r="H200" s="261"/>
      <c r="I200" s="248"/>
      <c r="J200" s="261"/>
      <c r="K200" s="261"/>
      <c r="L200" s="262"/>
      <c r="M200" s="49"/>
      <c r="N200" s="49"/>
    </row>
    <row r="201" spans="1:14">
      <c r="A201" s="43" cm="1">
        <f t="array" ref="A201">IF(INDEX(B:B,ROW()), COUNTIF($B$6:INDEX(B:B,ROW()), TRUE), 0)</f>
        <v>0</v>
      </c>
      <c r="B201" s="43" t="b" cm="1">
        <f t="array" ref="B201">AND(分科號=INDEX(E:E,ROW()),INDEX(D:D,ROW())&gt;=分起日,INDEX(D:D,ROW())&lt;=分訖日,OR(分專案="全部",INDEX(J:J,ROW())=分專案))</f>
        <v>0</v>
      </c>
      <c r="C201" s="44" cm="1">
        <f t="array" ref="C201">IF(INDEX(F:F,ROW())&lt;&gt;"",INDEX(F:F,ROW()),IF(INDEX(E:E,ROW())&lt;&gt;0,INDEX(C:C,ROW()-1),0))</f>
        <v>0</v>
      </c>
      <c r="D201" s="43" cm="1">
        <f t="array" ref="D201">IF(INDEX(G:G,ROW())&lt;&gt;"",INDEX(G:G,ROW()),IF(INDEX(E:E,ROW())&lt;&gt;0,INDEX(D:D,ROW()-1),0))</f>
        <v>0</v>
      </c>
      <c r="E201" s="313" cm="1">
        <f t="array" ref="E201">IF(INDEX(I:I,ROW())&lt;&gt;"",VALUE(TRIM(LEFT(INDEX(I:I,ROW()),6))),0)</f>
        <v>0</v>
      </c>
      <c r="F201" s="314"/>
      <c r="G201" s="247"/>
      <c r="H201" s="261"/>
      <c r="I201" s="248"/>
      <c r="J201" s="261"/>
      <c r="K201" s="261"/>
      <c r="L201" s="262"/>
      <c r="M201" s="49"/>
      <c r="N201" s="49"/>
    </row>
    <row r="202" spans="1:14">
      <c r="A202" s="43" cm="1">
        <f t="array" ref="A202">IF(INDEX(B:B,ROW()), COUNTIF($B$6:INDEX(B:B,ROW()), TRUE), 0)</f>
        <v>0</v>
      </c>
      <c r="B202" s="43" t="b" cm="1">
        <f t="array" ref="B202">AND(分科號=INDEX(E:E,ROW()),INDEX(D:D,ROW())&gt;=分起日,INDEX(D:D,ROW())&lt;=分訖日,OR(分專案="全部",INDEX(J:J,ROW())=分專案))</f>
        <v>0</v>
      </c>
      <c r="C202" s="44" cm="1">
        <f t="array" ref="C202">IF(INDEX(F:F,ROW())&lt;&gt;"",INDEX(F:F,ROW()),IF(INDEX(E:E,ROW())&lt;&gt;0,INDEX(C:C,ROW()-1),0))</f>
        <v>0</v>
      </c>
      <c r="D202" s="43" cm="1">
        <f t="array" ref="D202">IF(INDEX(G:G,ROW())&lt;&gt;"",INDEX(G:G,ROW()),IF(INDEX(E:E,ROW())&lt;&gt;0,INDEX(D:D,ROW()-1),0))</f>
        <v>0</v>
      </c>
      <c r="E202" s="313" cm="1">
        <f t="array" ref="E202">IF(INDEX(I:I,ROW())&lt;&gt;"",VALUE(TRIM(LEFT(INDEX(I:I,ROW()),6))),0)</f>
        <v>0</v>
      </c>
      <c r="F202" s="314"/>
      <c r="G202" s="247"/>
      <c r="H202" s="261"/>
      <c r="I202" s="248"/>
      <c r="J202" s="261"/>
      <c r="K202" s="261"/>
      <c r="L202" s="262"/>
      <c r="M202" s="49"/>
      <c r="N202" s="49"/>
    </row>
    <row r="203" spans="1:14">
      <c r="A203" s="43" cm="1">
        <f t="array" ref="A203">IF(INDEX(B:B,ROW()), COUNTIF($B$6:INDEX(B:B,ROW()), TRUE), 0)</f>
        <v>0</v>
      </c>
      <c r="B203" s="43" t="b" cm="1">
        <f t="array" ref="B203">AND(分科號=INDEX(E:E,ROW()),INDEX(D:D,ROW())&gt;=分起日,INDEX(D:D,ROW())&lt;=分訖日,OR(分專案="全部",INDEX(J:J,ROW())=分專案))</f>
        <v>0</v>
      </c>
      <c r="C203" s="44" cm="1">
        <f t="array" ref="C203">IF(INDEX(F:F,ROW())&lt;&gt;"",INDEX(F:F,ROW()),IF(INDEX(E:E,ROW())&lt;&gt;0,INDEX(C:C,ROW()-1),0))</f>
        <v>0</v>
      </c>
      <c r="D203" s="43" cm="1">
        <f t="array" ref="D203">IF(INDEX(G:G,ROW())&lt;&gt;"",INDEX(G:G,ROW()),IF(INDEX(E:E,ROW())&lt;&gt;0,INDEX(D:D,ROW()-1),0))</f>
        <v>0</v>
      </c>
      <c r="E203" s="313" cm="1">
        <f t="array" ref="E203">IF(INDEX(I:I,ROW())&lt;&gt;"",VALUE(TRIM(LEFT(INDEX(I:I,ROW()),6))),0)</f>
        <v>0</v>
      </c>
      <c r="F203" s="314"/>
      <c r="G203" s="247"/>
      <c r="H203" s="261"/>
      <c r="I203" s="248"/>
      <c r="J203" s="261"/>
      <c r="K203" s="261"/>
      <c r="L203" s="262"/>
      <c r="M203" s="49"/>
      <c r="N203" s="49"/>
    </row>
    <row r="204" spans="1:14">
      <c r="A204" s="43" cm="1">
        <f t="array" ref="A204">IF(INDEX(B:B,ROW()), COUNTIF($B$6:INDEX(B:B,ROW()), TRUE), 0)</f>
        <v>0</v>
      </c>
      <c r="B204" s="43" t="b" cm="1">
        <f t="array" ref="B204">AND(分科號=INDEX(E:E,ROW()),INDEX(D:D,ROW())&gt;=分起日,INDEX(D:D,ROW())&lt;=分訖日,OR(分專案="全部",INDEX(J:J,ROW())=分專案))</f>
        <v>0</v>
      </c>
      <c r="C204" s="44" cm="1">
        <f t="array" ref="C204">IF(INDEX(F:F,ROW())&lt;&gt;"",INDEX(F:F,ROW()),IF(INDEX(E:E,ROW())&lt;&gt;0,INDEX(C:C,ROW()-1),0))</f>
        <v>0</v>
      </c>
      <c r="D204" s="43" cm="1">
        <f t="array" ref="D204">IF(INDEX(G:G,ROW())&lt;&gt;"",INDEX(G:G,ROW()),IF(INDEX(E:E,ROW())&lt;&gt;0,INDEX(D:D,ROW()-1),0))</f>
        <v>0</v>
      </c>
      <c r="E204" s="313" cm="1">
        <f t="array" ref="E204">IF(INDEX(I:I,ROW())&lt;&gt;"",VALUE(TRIM(LEFT(INDEX(I:I,ROW()),6))),0)</f>
        <v>0</v>
      </c>
      <c r="F204" s="314"/>
      <c r="G204" s="247"/>
      <c r="H204" s="261"/>
      <c r="I204" s="248"/>
      <c r="J204" s="261"/>
      <c r="K204" s="261"/>
      <c r="L204" s="262"/>
      <c r="M204" s="49"/>
      <c r="N204" s="49"/>
    </row>
    <row r="205" spans="1:14">
      <c r="A205" s="43" cm="1">
        <f t="array" ref="A205">IF(INDEX(B:B,ROW()), COUNTIF($B$6:INDEX(B:B,ROW()), TRUE), 0)</f>
        <v>0</v>
      </c>
      <c r="B205" s="43" t="b" cm="1">
        <f t="array" ref="B205">AND(分科號=INDEX(E:E,ROW()),INDEX(D:D,ROW())&gt;=分起日,INDEX(D:D,ROW())&lt;=分訖日,OR(分專案="全部",INDEX(J:J,ROW())=分專案))</f>
        <v>0</v>
      </c>
      <c r="C205" s="44" cm="1">
        <f t="array" ref="C205">IF(INDEX(F:F,ROW())&lt;&gt;"",INDEX(F:F,ROW()),IF(INDEX(E:E,ROW())&lt;&gt;0,INDEX(C:C,ROW()-1),0))</f>
        <v>0</v>
      </c>
      <c r="D205" s="43" cm="1">
        <f t="array" ref="D205">IF(INDEX(G:G,ROW())&lt;&gt;"",INDEX(G:G,ROW()),IF(INDEX(E:E,ROW())&lt;&gt;0,INDEX(D:D,ROW()-1),0))</f>
        <v>0</v>
      </c>
      <c r="E205" s="313" cm="1">
        <f t="array" ref="E205">IF(INDEX(I:I,ROW())&lt;&gt;"",VALUE(TRIM(LEFT(INDEX(I:I,ROW()),6))),0)</f>
        <v>0</v>
      </c>
      <c r="F205" s="314"/>
      <c r="G205" s="247"/>
      <c r="H205" s="261"/>
      <c r="I205" s="248"/>
      <c r="J205" s="261"/>
      <c r="K205" s="261"/>
      <c r="L205" s="262"/>
      <c r="M205" s="49"/>
      <c r="N205" s="49"/>
    </row>
    <row r="206" spans="1:14">
      <c r="A206" s="43" cm="1">
        <f t="array" ref="A206">IF(INDEX(B:B,ROW()), COUNTIF($B$6:INDEX(B:B,ROW()), TRUE), 0)</f>
        <v>0</v>
      </c>
      <c r="B206" s="43" t="b" cm="1">
        <f t="array" ref="B206">AND(分科號=INDEX(E:E,ROW()),INDEX(D:D,ROW())&gt;=分起日,INDEX(D:D,ROW())&lt;=分訖日,OR(分專案="全部",INDEX(J:J,ROW())=分專案))</f>
        <v>0</v>
      </c>
      <c r="C206" s="44" cm="1">
        <f t="array" ref="C206">IF(INDEX(F:F,ROW())&lt;&gt;"",INDEX(F:F,ROW()),IF(INDEX(E:E,ROW())&lt;&gt;0,INDEX(C:C,ROW()-1),0))</f>
        <v>0</v>
      </c>
      <c r="D206" s="43" cm="1">
        <f t="array" ref="D206">IF(INDEX(G:G,ROW())&lt;&gt;"",INDEX(G:G,ROW()),IF(INDEX(E:E,ROW())&lt;&gt;0,INDEX(D:D,ROW()-1),0))</f>
        <v>0</v>
      </c>
      <c r="E206" s="313" cm="1">
        <f t="array" ref="E206">IF(INDEX(I:I,ROW())&lt;&gt;"",VALUE(TRIM(LEFT(INDEX(I:I,ROW()),6))),0)</f>
        <v>0</v>
      </c>
      <c r="F206" s="314"/>
      <c r="G206" s="247"/>
      <c r="H206" s="261"/>
      <c r="I206" s="248"/>
      <c r="J206" s="261"/>
      <c r="K206" s="261"/>
      <c r="L206" s="262"/>
      <c r="M206" s="49"/>
      <c r="N206" s="49"/>
    </row>
    <row r="207" spans="1:14">
      <c r="A207" s="43" cm="1">
        <f t="array" ref="A207">IF(INDEX(B:B,ROW()), COUNTIF($B$6:INDEX(B:B,ROW()), TRUE), 0)</f>
        <v>0</v>
      </c>
      <c r="B207" s="43" t="b" cm="1">
        <f t="array" ref="B207">AND(分科號=INDEX(E:E,ROW()),INDEX(D:D,ROW())&gt;=分起日,INDEX(D:D,ROW())&lt;=分訖日,OR(分專案="全部",INDEX(J:J,ROW())=分專案))</f>
        <v>0</v>
      </c>
      <c r="C207" s="44" cm="1">
        <f t="array" ref="C207">IF(INDEX(F:F,ROW())&lt;&gt;"",INDEX(F:F,ROW()),IF(INDEX(E:E,ROW())&lt;&gt;0,INDEX(C:C,ROW()-1),0))</f>
        <v>0</v>
      </c>
      <c r="D207" s="43" cm="1">
        <f t="array" ref="D207">IF(INDEX(G:G,ROW())&lt;&gt;"",INDEX(G:G,ROW()),IF(INDEX(E:E,ROW())&lt;&gt;0,INDEX(D:D,ROW()-1),0))</f>
        <v>0</v>
      </c>
      <c r="E207" s="313" cm="1">
        <f t="array" ref="E207">IF(INDEX(I:I,ROW())&lt;&gt;"",VALUE(TRIM(LEFT(INDEX(I:I,ROW()),6))),0)</f>
        <v>0</v>
      </c>
      <c r="F207" s="314"/>
      <c r="G207" s="247"/>
      <c r="H207" s="261"/>
      <c r="I207" s="248"/>
      <c r="J207" s="261"/>
      <c r="K207" s="261"/>
      <c r="L207" s="262"/>
      <c r="M207" s="49"/>
      <c r="N207" s="49"/>
    </row>
    <row r="208" spans="1:14">
      <c r="A208" s="43" cm="1">
        <f t="array" ref="A208">IF(INDEX(B:B,ROW()), COUNTIF($B$6:INDEX(B:B,ROW()), TRUE), 0)</f>
        <v>0</v>
      </c>
      <c r="B208" s="43" t="b" cm="1">
        <f t="array" ref="B208">AND(分科號=INDEX(E:E,ROW()),INDEX(D:D,ROW())&gt;=分起日,INDEX(D:D,ROW())&lt;=分訖日,OR(分專案="全部",INDEX(J:J,ROW())=分專案))</f>
        <v>0</v>
      </c>
      <c r="C208" s="44" cm="1">
        <f t="array" ref="C208">IF(INDEX(F:F,ROW())&lt;&gt;"",INDEX(F:F,ROW()),IF(INDEX(E:E,ROW())&lt;&gt;0,INDEX(C:C,ROW()-1),0))</f>
        <v>0</v>
      </c>
      <c r="D208" s="43" cm="1">
        <f t="array" ref="D208">IF(INDEX(G:G,ROW())&lt;&gt;"",INDEX(G:G,ROW()),IF(INDEX(E:E,ROW())&lt;&gt;0,INDEX(D:D,ROW()-1),0))</f>
        <v>0</v>
      </c>
      <c r="E208" s="313" cm="1">
        <f t="array" ref="E208">IF(INDEX(I:I,ROW())&lt;&gt;"",VALUE(TRIM(LEFT(INDEX(I:I,ROW()),6))),0)</f>
        <v>0</v>
      </c>
      <c r="F208" s="314"/>
      <c r="G208" s="247"/>
      <c r="H208" s="261"/>
      <c r="I208" s="248"/>
      <c r="J208" s="261"/>
      <c r="K208" s="261"/>
      <c r="L208" s="262"/>
      <c r="M208" s="49"/>
      <c r="N208" s="49"/>
    </row>
    <row r="209" spans="1:14">
      <c r="A209" s="43" cm="1">
        <f t="array" ref="A209">IF(INDEX(B:B,ROW()), COUNTIF($B$6:INDEX(B:B,ROW()), TRUE), 0)</f>
        <v>0</v>
      </c>
      <c r="B209" s="43" t="b" cm="1">
        <f t="array" ref="B209">AND(分科號=INDEX(E:E,ROW()),INDEX(D:D,ROW())&gt;=分起日,INDEX(D:D,ROW())&lt;=分訖日,OR(分專案="全部",INDEX(J:J,ROW())=分專案))</f>
        <v>0</v>
      </c>
      <c r="C209" s="44" cm="1">
        <f t="array" ref="C209">IF(INDEX(F:F,ROW())&lt;&gt;"",INDEX(F:F,ROW()),IF(INDEX(E:E,ROW())&lt;&gt;0,INDEX(C:C,ROW()-1),0))</f>
        <v>0</v>
      </c>
      <c r="D209" s="43" cm="1">
        <f t="array" ref="D209">IF(INDEX(G:G,ROW())&lt;&gt;"",INDEX(G:G,ROW()),IF(INDEX(E:E,ROW())&lt;&gt;0,INDEX(D:D,ROW()-1),0))</f>
        <v>0</v>
      </c>
      <c r="E209" s="313" cm="1">
        <f t="array" ref="E209">IF(INDEX(I:I,ROW())&lt;&gt;"",VALUE(TRIM(LEFT(INDEX(I:I,ROW()),6))),0)</f>
        <v>0</v>
      </c>
      <c r="F209" s="314"/>
      <c r="G209" s="247"/>
      <c r="H209" s="261"/>
      <c r="I209" s="248"/>
      <c r="J209" s="261"/>
      <c r="K209" s="261"/>
      <c r="L209" s="262"/>
      <c r="M209" s="49"/>
      <c r="N209" s="49"/>
    </row>
    <row r="210" spans="1:14">
      <c r="A210" s="43" cm="1">
        <f t="array" ref="A210">IF(INDEX(B:B,ROW()), COUNTIF($B$6:INDEX(B:B,ROW()), TRUE), 0)</f>
        <v>0</v>
      </c>
      <c r="B210" s="43" t="b" cm="1">
        <f t="array" ref="B210">AND(分科號=INDEX(E:E,ROW()),INDEX(D:D,ROW())&gt;=分起日,INDEX(D:D,ROW())&lt;=分訖日,OR(分專案="全部",INDEX(J:J,ROW())=分專案))</f>
        <v>0</v>
      </c>
      <c r="C210" s="44" cm="1">
        <f t="array" ref="C210">IF(INDEX(F:F,ROW())&lt;&gt;"",INDEX(F:F,ROW()),IF(INDEX(E:E,ROW())&lt;&gt;0,INDEX(C:C,ROW()-1),0))</f>
        <v>0</v>
      </c>
      <c r="D210" s="43" cm="1">
        <f t="array" ref="D210">IF(INDEX(G:G,ROW())&lt;&gt;"",INDEX(G:G,ROW()),IF(INDEX(E:E,ROW())&lt;&gt;0,INDEX(D:D,ROW()-1),0))</f>
        <v>0</v>
      </c>
      <c r="E210" s="313" cm="1">
        <f t="array" ref="E210">IF(INDEX(I:I,ROW())&lt;&gt;"",VALUE(TRIM(LEFT(INDEX(I:I,ROW()),6))),0)</f>
        <v>0</v>
      </c>
      <c r="F210" s="314"/>
      <c r="G210" s="247"/>
      <c r="H210" s="261"/>
      <c r="I210" s="248"/>
      <c r="J210" s="261"/>
      <c r="K210" s="261"/>
      <c r="L210" s="262"/>
      <c r="M210" s="49"/>
      <c r="N210" s="49"/>
    </row>
    <row r="211" spans="1:14">
      <c r="A211" s="43" cm="1">
        <f t="array" ref="A211">IF(INDEX(B:B,ROW()), COUNTIF($B$6:INDEX(B:B,ROW()), TRUE), 0)</f>
        <v>0</v>
      </c>
      <c r="B211" s="43" t="b" cm="1">
        <f t="array" ref="B211">AND(分科號=INDEX(E:E,ROW()),INDEX(D:D,ROW())&gt;=分起日,INDEX(D:D,ROW())&lt;=分訖日,OR(分專案="全部",INDEX(J:J,ROW())=分專案))</f>
        <v>0</v>
      </c>
      <c r="C211" s="44" cm="1">
        <f t="array" ref="C211">IF(INDEX(F:F,ROW())&lt;&gt;"",INDEX(F:F,ROW()),IF(INDEX(E:E,ROW())&lt;&gt;0,INDEX(C:C,ROW()-1),0))</f>
        <v>0</v>
      </c>
      <c r="D211" s="43" cm="1">
        <f t="array" ref="D211">IF(INDEX(G:G,ROW())&lt;&gt;"",INDEX(G:G,ROW()),IF(INDEX(E:E,ROW())&lt;&gt;0,INDEX(D:D,ROW()-1),0))</f>
        <v>0</v>
      </c>
      <c r="E211" s="313" cm="1">
        <f t="array" ref="E211">IF(INDEX(I:I,ROW())&lt;&gt;"",VALUE(TRIM(LEFT(INDEX(I:I,ROW()),6))),0)</f>
        <v>0</v>
      </c>
      <c r="F211" s="314"/>
      <c r="G211" s="247"/>
      <c r="H211" s="261"/>
      <c r="I211" s="248"/>
      <c r="J211" s="261"/>
      <c r="K211" s="261"/>
      <c r="L211" s="262"/>
      <c r="M211" s="49"/>
      <c r="N211" s="49"/>
    </row>
    <row r="212" spans="1:14">
      <c r="A212" s="43" cm="1">
        <f t="array" ref="A212">IF(INDEX(B:B,ROW()), COUNTIF($B$6:INDEX(B:B,ROW()), TRUE), 0)</f>
        <v>0</v>
      </c>
      <c r="B212" s="43" t="b" cm="1">
        <f t="array" ref="B212">AND(分科號=INDEX(E:E,ROW()),INDEX(D:D,ROW())&gt;=分起日,INDEX(D:D,ROW())&lt;=分訖日,OR(分專案="全部",INDEX(J:J,ROW())=分專案))</f>
        <v>0</v>
      </c>
      <c r="C212" s="44" cm="1">
        <f t="array" ref="C212">IF(INDEX(F:F,ROW())&lt;&gt;"",INDEX(F:F,ROW()),IF(INDEX(E:E,ROW())&lt;&gt;0,INDEX(C:C,ROW()-1),0))</f>
        <v>0</v>
      </c>
      <c r="D212" s="43" cm="1">
        <f t="array" ref="D212">IF(INDEX(G:G,ROW())&lt;&gt;"",INDEX(G:G,ROW()),IF(INDEX(E:E,ROW())&lt;&gt;0,INDEX(D:D,ROW()-1),0))</f>
        <v>0</v>
      </c>
      <c r="E212" s="313" cm="1">
        <f t="array" ref="E212">IF(INDEX(I:I,ROW())&lt;&gt;"",VALUE(TRIM(LEFT(INDEX(I:I,ROW()),6))),0)</f>
        <v>0</v>
      </c>
      <c r="F212" s="314"/>
      <c r="G212" s="247"/>
      <c r="H212" s="261"/>
      <c r="I212" s="248"/>
      <c r="J212" s="261"/>
      <c r="K212" s="261"/>
      <c r="L212" s="262"/>
      <c r="M212" s="49"/>
      <c r="N212" s="49"/>
    </row>
    <row r="213" spans="1:14">
      <c r="A213" s="43" cm="1">
        <f t="array" ref="A213">IF(INDEX(B:B,ROW()), COUNTIF($B$6:INDEX(B:B,ROW()), TRUE), 0)</f>
        <v>0</v>
      </c>
      <c r="B213" s="43" t="b" cm="1">
        <f t="array" ref="B213">AND(分科號=INDEX(E:E,ROW()),INDEX(D:D,ROW())&gt;=分起日,INDEX(D:D,ROW())&lt;=分訖日,OR(分專案="全部",INDEX(J:J,ROW())=分專案))</f>
        <v>0</v>
      </c>
      <c r="C213" s="44" cm="1">
        <f t="array" ref="C213">IF(INDEX(F:F,ROW())&lt;&gt;"",INDEX(F:F,ROW()),IF(INDEX(E:E,ROW())&lt;&gt;0,INDEX(C:C,ROW()-1),0))</f>
        <v>0</v>
      </c>
      <c r="D213" s="43" cm="1">
        <f t="array" ref="D213">IF(INDEX(G:G,ROW())&lt;&gt;"",INDEX(G:G,ROW()),IF(INDEX(E:E,ROW())&lt;&gt;0,INDEX(D:D,ROW()-1),0))</f>
        <v>0</v>
      </c>
      <c r="E213" s="313" cm="1">
        <f t="array" ref="E213">IF(INDEX(I:I,ROW())&lt;&gt;"",VALUE(TRIM(LEFT(INDEX(I:I,ROW()),6))),0)</f>
        <v>0</v>
      </c>
      <c r="F213" s="314"/>
      <c r="G213" s="247"/>
      <c r="H213" s="261"/>
      <c r="I213" s="248"/>
      <c r="J213" s="261"/>
      <c r="K213" s="261"/>
      <c r="L213" s="262"/>
      <c r="M213" s="49"/>
      <c r="N213" s="49"/>
    </row>
    <row r="214" spans="1:14">
      <c r="A214" s="43" cm="1">
        <f t="array" ref="A214">IF(INDEX(B:B,ROW()), COUNTIF($B$6:INDEX(B:B,ROW()), TRUE), 0)</f>
        <v>0</v>
      </c>
      <c r="B214" s="43" t="b" cm="1">
        <f t="array" ref="B214">AND(分科號=INDEX(E:E,ROW()),INDEX(D:D,ROW())&gt;=分起日,INDEX(D:D,ROW())&lt;=分訖日,OR(分專案="全部",INDEX(J:J,ROW())=分專案))</f>
        <v>0</v>
      </c>
      <c r="C214" s="44" cm="1">
        <f t="array" ref="C214">IF(INDEX(F:F,ROW())&lt;&gt;"",INDEX(F:F,ROW()),IF(INDEX(E:E,ROW())&lt;&gt;0,INDEX(C:C,ROW()-1),0))</f>
        <v>0</v>
      </c>
      <c r="D214" s="43" cm="1">
        <f t="array" ref="D214">IF(INDEX(G:G,ROW())&lt;&gt;"",INDEX(G:G,ROW()),IF(INDEX(E:E,ROW())&lt;&gt;0,INDEX(D:D,ROW()-1),0))</f>
        <v>0</v>
      </c>
      <c r="E214" s="313" cm="1">
        <f t="array" ref="E214">IF(INDEX(I:I,ROW())&lt;&gt;"",VALUE(TRIM(LEFT(INDEX(I:I,ROW()),6))),0)</f>
        <v>0</v>
      </c>
      <c r="F214" s="314"/>
      <c r="G214" s="247"/>
      <c r="H214" s="261"/>
      <c r="I214" s="248"/>
      <c r="J214" s="261"/>
      <c r="K214" s="261"/>
      <c r="L214" s="262"/>
      <c r="M214" s="49"/>
      <c r="N214" s="49"/>
    </row>
    <row r="215" spans="1:14">
      <c r="A215" s="43" cm="1">
        <f t="array" ref="A215">IF(INDEX(B:B,ROW()), COUNTIF($B$6:INDEX(B:B,ROW()), TRUE), 0)</f>
        <v>0</v>
      </c>
      <c r="B215" s="43" t="b" cm="1">
        <f t="array" ref="B215">AND(分科號=INDEX(E:E,ROW()),INDEX(D:D,ROW())&gt;=分起日,INDEX(D:D,ROW())&lt;=分訖日,OR(分專案="全部",INDEX(J:J,ROW())=分專案))</f>
        <v>0</v>
      </c>
      <c r="C215" s="44" cm="1">
        <f t="array" ref="C215">IF(INDEX(F:F,ROW())&lt;&gt;"",INDEX(F:F,ROW()),IF(INDEX(E:E,ROW())&lt;&gt;0,INDEX(C:C,ROW()-1),0))</f>
        <v>0</v>
      </c>
      <c r="D215" s="43" cm="1">
        <f t="array" ref="D215">IF(INDEX(G:G,ROW())&lt;&gt;"",INDEX(G:G,ROW()),IF(INDEX(E:E,ROW())&lt;&gt;0,INDEX(D:D,ROW()-1),0))</f>
        <v>0</v>
      </c>
      <c r="E215" s="313" cm="1">
        <f t="array" ref="E215">IF(INDEX(I:I,ROW())&lt;&gt;"",VALUE(TRIM(LEFT(INDEX(I:I,ROW()),6))),0)</f>
        <v>0</v>
      </c>
      <c r="F215" s="314"/>
      <c r="G215" s="247"/>
      <c r="H215" s="261"/>
      <c r="I215" s="248"/>
      <c r="J215" s="261"/>
      <c r="K215" s="261"/>
      <c r="L215" s="262"/>
      <c r="M215" s="49"/>
      <c r="N215" s="49"/>
    </row>
    <row r="216" spans="1:14">
      <c r="A216" s="43" cm="1">
        <f t="array" ref="A216">IF(INDEX(B:B,ROW()), COUNTIF($B$6:INDEX(B:B,ROW()), TRUE), 0)</f>
        <v>0</v>
      </c>
      <c r="B216" s="43" t="b" cm="1">
        <f t="array" ref="B216">AND(分科號=INDEX(E:E,ROW()),INDEX(D:D,ROW())&gt;=分起日,INDEX(D:D,ROW())&lt;=分訖日,OR(分專案="全部",INDEX(J:J,ROW())=分專案))</f>
        <v>0</v>
      </c>
      <c r="C216" s="44" cm="1">
        <f t="array" ref="C216">IF(INDEX(F:F,ROW())&lt;&gt;"",INDEX(F:F,ROW()),IF(INDEX(E:E,ROW())&lt;&gt;0,INDEX(C:C,ROW()-1),0))</f>
        <v>0</v>
      </c>
      <c r="D216" s="43" cm="1">
        <f t="array" ref="D216">IF(INDEX(G:G,ROW())&lt;&gt;"",INDEX(G:G,ROW()),IF(INDEX(E:E,ROW())&lt;&gt;0,INDEX(D:D,ROW()-1),0))</f>
        <v>0</v>
      </c>
      <c r="E216" s="313" cm="1">
        <f t="array" ref="E216">IF(INDEX(I:I,ROW())&lt;&gt;"",VALUE(TRIM(LEFT(INDEX(I:I,ROW()),6))),0)</f>
        <v>0</v>
      </c>
      <c r="F216" s="314"/>
      <c r="G216" s="247"/>
      <c r="H216" s="261"/>
      <c r="I216" s="248"/>
      <c r="J216" s="261"/>
      <c r="K216" s="261"/>
      <c r="L216" s="262"/>
      <c r="M216" s="49"/>
      <c r="N216" s="49"/>
    </row>
    <row r="217" spans="1:14">
      <c r="A217" s="43" cm="1">
        <f t="array" ref="A217">IF(INDEX(B:B,ROW()), COUNTIF($B$6:INDEX(B:B,ROW()), TRUE), 0)</f>
        <v>0</v>
      </c>
      <c r="B217" s="43" t="b" cm="1">
        <f t="array" ref="B217">AND(分科號=INDEX(E:E,ROW()),INDEX(D:D,ROW())&gt;=分起日,INDEX(D:D,ROW())&lt;=分訖日,OR(分專案="全部",INDEX(J:J,ROW())=分專案))</f>
        <v>0</v>
      </c>
      <c r="C217" s="44" cm="1">
        <f t="array" ref="C217">IF(INDEX(F:F,ROW())&lt;&gt;"",INDEX(F:F,ROW()),IF(INDEX(E:E,ROW())&lt;&gt;0,INDEX(C:C,ROW()-1),0))</f>
        <v>0</v>
      </c>
      <c r="D217" s="43" cm="1">
        <f t="array" ref="D217">IF(INDEX(G:G,ROW())&lt;&gt;"",INDEX(G:G,ROW()),IF(INDEX(E:E,ROW())&lt;&gt;0,INDEX(D:D,ROW()-1),0))</f>
        <v>0</v>
      </c>
      <c r="E217" s="313" cm="1">
        <f t="array" ref="E217">IF(INDEX(I:I,ROW())&lt;&gt;"",VALUE(TRIM(LEFT(INDEX(I:I,ROW()),6))),0)</f>
        <v>0</v>
      </c>
      <c r="F217" s="314"/>
      <c r="G217" s="247"/>
      <c r="H217" s="261"/>
      <c r="I217" s="248"/>
      <c r="J217" s="261"/>
      <c r="K217" s="261"/>
      <c r="L217" s="262"/>
      <c r="M217" s="49"/>
      <c r="N217" s="49"/>
    </row>
    <row r="218" spans="1:14">
      <c r="A218" s="43" cm="1">
        <f t="array" ref="A218">IF(INDEX(B:B,ROW()), COUNTIF($B$6:INDEX(B:B,ROW()), TRUE), 0)</f>
        <v>0</v>
      </c>
      <c r="B218" s="43" t="b" cm="1">
        <f t="array" ref="B218">AND(分科號=INDEX(E:E,ROW()),INDEX(D:D,ROW())&gt;=分起日,INDEX(D:D,ROW())&lt;=分訖日,OR(分專案="全部",INDEX(J:J,ROW())=分專案))</f>
        <v>0</v>
      </c>
      <c r="C218" s="44" cm="1">
        <f t="array" ref="C218">IF(INDEX(F:F,ROW())&lt;&gt;"",INDEX(F:F,ROW()),IF(INDEX(E:E,ROW())&lt;&gt;0,INDEX(C:C,ROW()-1),0))</f>
        <v>0</v>
      </c>
      <c r="D218" s="43" cm="1">
        <f t="array" ref="D218">IF(INDEX(G:G,ROW())&lt;&gt;"",INDEX(G:G,ROW()),IF(INDEX(E:E,ROW())&lt;&gt;0,INDEX(D:D,ROW()-1),0))</f>
        <v>0</v>
      </c>
      <c r="E218" s="313" cm="1">
        <f t="array" ref="E218">IF(INDEX(I:I,ROW())&lt;&gt;"",VALUE(TRIM(LEFT(INDEX(I:I,ROW()),6))),0)</f>
        <v>0</v>
      </c>
      <c r="F218" s="314"/>
      <c r="G218" s="247"/>
      <c r="H218" s="261"/>
      <c r="I218" s="248"/>
      <c r="J218" s="261"/>
      <c r="K218" s="261"/>
      <c r="L218" s="262"/>
      <c r="M218" s="49"/>
      <c r="N218" s="49"/>
    </row>
    <row r="219" spans="1:14">
      <c r="A219" s="43" cm="1">
        <f t="array" ref="A219">IF(INDEX(B:B,ROW()), COUNTIF($B$6:INDEX(B:B,ROW()), TRUE), 0)</f>
        <v>0</v>
      </c>
      <c r="B219" s="43" t="b" cm="1">
        <f t="array" ref="B219">AND(分科號=INDEX(E:E,ROW()),INDEX(D:D,ROW())&gt;=分起日,INDEX(D:D,ROW())&lt;=分訖日,OR(分專案="全部",INDEX(J:J,ROW())=分專案))</f>
        <v>0</v>
      </c>
      <c r="C219" s="44" cm="1">
        <f t="array" ref="C219">IF(INDEX(F:F,ROW())&lt;&gt;"",INDEX(F:F,ROW()),IF(INDEX(E:E,ROW())&lt;&gt;0,INDEX(C:C,ROW()-1),0))</f>
        <v>0</v>
      </c>
      <c r="D219" s="43" cm="1">
        <f t="array" ref="D219">IF(INDEX(G:G,ROW())&lt;&gt;"",INDEX(G:G,ROW()),IF(INDEX(E:E,ROW())&lt;&gt;0,INDEX(D:D,ROW()-1),0))</f>
        <v>0</v>
      </c>
      <c r="E219" s="313" cm="1">
        <f t="array" ref="E219">IF(INDEX(I:I,ROW())&lt;&gt;"",VALUE(TRIM(LEFT(INDEX(I:I,ROW()),6))),0)</f>
        <v>0</v>
      </c>
      <c r="F219" s="314"/>
      <c r="G219" s="247"/>
      <c r="H219" s="261"/>
      <c r="I219" s="248"/>
      <c r="J219" s="261"/>
      <c r="K219" s="261"/>
      <c r="L219" s="262"/>
      <c r="M219" s="49"/>
      <c r="N219" s="49"/>
    </row>
    <row r="220" spans="1:14">
      <c r="A220" s="43" cm="1">
        <f t="array" ref="A220">IF(INDEX(B:B,ROW()), COUNTIF($B$6:INDEX(B:B,ROW()), TRUE), 0)</f>
        <v>0</v>
      </c>
      <c r="B220" s="43" t="b" cm="1">
        <f t="array" ref="B220">AND(分科號=INDEX(E:E,ROW()),INDEX(D:D,ROW())&gt;=分起日,INDEX(D:D,ROW())&lt;=分訖日,OR(分專案="全部",INDEX(J:J,ROW())=分專案))</f>
        <v>0</v>
      </c>
      <c r="C220" s="44" cm="1">
        <f t="array" ref="C220">IF(INDEX(F:F,ROW())&lt;&gt;"",INDEX(F:F,ROW()),IF(INDEX(E:E,ROW())&lt;&gt;0,INDEX(C:C,ROW()-1),0))</f>
        <v>0</v>
      </c>
      <c r="D220" s="43" cm="1">
        <f t="array" ref="D220">IF(INDEX(G:G,ROW())&lt;&gt;"",INDEX(G:G,ROW()),IF(INDEX(E:E,ROW())&lt;&gt;0,INDEX(D:D,ROW()-1),0))</f>
        <v>0</v>
      </c>
      <c r="E220" s="313" cm="1">
        <f t="array" ref="E220">IF(INDEX(I:I,ROW())&lt;&gt;"",VALUE(TRIM(LEFT(INDEX(I:I,ROW()),6))),0)</f>
        <v>0</v>
      </c>
      <c r="F220" s="314"/>
      <c r="G220" s="247"/>
      <c r="H220" s="261"/>
      <c r="I220" s="248"/>
      <c r="J220" s="261"/>
      <c r="K220" s="261"/>
      <c r="L220" s="262"/>
      <c r="M220" s="49"/>
      <c r="N220" s="49"/>
    </row>
    <row r="221" spans="1:14">
      <c r="A221" s="43" cm="1">
        <f t="array" ref="A221">IF(INDEX(B:B,ROW()), COUNTIF($B$6:INDEX(B:B,ROW()), TRUE), 0)</f>
        <v>0</v>
      </c>
      <c r="B221" s="43" t="b" cm="1">
        <f t="array" ref="B221">AND(分科號=INDEX(E:E,ROW()),INDEX(D:D,ROW())&gt;=分起日,INDEX(D:D,ROW())&lt;=分訖日,OR(分專案="全部",INDEX(J:J,ROW())=分專案))</f>
        <v>0</v>
      </c>
      <c r="C221" s="44" cm="1">
        <f t="array" ref="C221">IF(INDEX(F:F,ROW())&lt;&gt;"",INDEX(F:F,ROW()),IF(INDEX(E:E,ROW())&lt;&gt;0,INDEX(C:C,ROW()-1),0))</f>
        <v>0</v>
      </c>
      <c r="D221" s="43" cm="1">
        <f t="array" ref="D221">IF(INDEX(G:G,ROW())&lt;&gt;"",INDEX(G:G,ROW()),IF(INDEX(E:E,ROW())&lt;&gt;0,INDEX(D:D,ROW()-1),0))</f>
        <v>0</v>
      </c>
      <c r="E221" s="313" cm="1">
        <f t="array" ref="E221">IF(INDEX(I:I,ROW())&lt;&gt;"",VALUE(TRIM(LEFT(INDEX(I:I,ROW()),6))),0)</f>
        <v>0</v>
      </c>
      <c r="F221" s="314"/>
      <c r="G221" s="247"/>
      <c r="H221" s="261"/>
      <c r="I221" s="248"/>
      <c r="J221" s="261"/>
      <c r="K221" s="261"/>
      <c r="L221" s="262"/>
      <c r="M221" s="49"/>
      <c r="N221" s="49"/>
    </row>
    <row r="222" spans="1:14">
      <c r="A222" s="43" cm="1">
        <f t="array" ref="A222">IF(INDEX(B:B,ROW()), COUNTIF($B$6:INDEX(B:B,ROW()), TRUE), 0)</f>
        <v>0</v>
      </c>
      <c r="B222" s="43" t="b" cm="1">
        <f t="array" ref="B222">AND(分科號=INDEX(E:E,ROW()),INDEX(D:D,ROW())&gt;=分起日,INDEX(D:D,ROW())&lt;=分訖日,OR(分專案="全部",INDEX(J:J,ROW())=分專案))</f>
        <v>0</v>
      </c>
      <c r="C222" s="44" cm="1">
        <f t="array" ref="C222">IF(INDEX(F:F,ROW())&lt;&gt;"",INDEX(F:F,ROW()),IF(INDEX(E:E,ROW())&lt;&gt;0,INDEX(C:C,ROW()-1),0))</f>
        <v>0</v>
      </c>
      <c r="D222" s="43" cm="1">
        <f t="array" ref="D222">IF(INDEX(G:G,ROW())&lt;&gt;"",INDEX(G:G,ROW()),IF(INDEX(E:E,ROW())&lt;&gt;0,INDEX(D:D,ROW()-1),0))</f>
        <v>0</v>
      </c>
      <c r="E222" s="313" cm="1">
        <f t="array" ref="E222">IF(INDEX(I:I,ROW())&lt;&gt;"",VALUE(TRIM(LEFT(INDEX(I:I,ROW()),6))),0)</f>
        <v>0</v>
      </c>
      <c r="F222" s="314"/>
      <c r="G222" s="247"/>
      <c r="H222" s="261"/>
      <c r="I222" s="248"/>
      <c r="J222" s="261"/>
      <c r="K222" s="261"/>
      <c r="L222" s="262"/>
      <c r="M222" s="49"/>
      <c r="N222" s="49"/>
    </row>
    <row r="223" spans="1:14">
      <c r="A223" s="43" cm="1">
        <f t="array" ref="A223">IF(INDEX(B:B,ROW()), COUNTIF($B$6:INDEX(B:B,ROW()), TRUE), 0)</f>
        <v>0</v>
      </c>
      <c r="B223" s="43" t="b" cm="1">
        <f t="array" ref="B223">AND(分科號=INDEX(E:E,ROW()),INDEX(D:D,ROW())&gt;=分起日,INDEX(D:D,ROW())&lt;=分訖日,OR(分專案="全部",INDEX(J:J,ROW())=分專案))</f>
        <v>0</v>
      </c>
      <c r="C223" s="44" cm="1">
        <f t="array" ref="C223">IF(INDEX(F:F,ROW())&lt;&gt;"",INDEX(F:F,ROW()),IF(INDEX(E:E,ROW())&lt;&gt;0,INDEX(C:C,ROW()-1),0))</f>
        <v>0</v>
      </c>
      <c r="D223" s="43" cm="1">
        <f t="array" ref="D223">IF(INDEX(G:G,ROW())&lt;&gt;"",INDEX(G:G,ROW()),IF(INDEX(E:E,ROW())&lt;&gt;0,INDEX(D:D,ROW()-1),0))</f>
        <v>0</v>
      </c>
      <c r="E223" s="313" cm="1">
        <f t="array" ref="E223">IF(INDEX(I:I,ROW())&lt;&gt;"",VALUE(TRIM(LEFT(INDEX(I:I,ROW()),6))),0)</f>
        <v>0</v>
      </c>
      <c r="F223" s="314"/>
      <c r="G223" s="247"/>
      <c r="H223" s="261"/>
      <c r="I223" s="248"/>
      <c r="J223" s="261"/>
      <c r="K223" s="261"/>
      <c r="L223" s="262"/>
      <c r="M223" s="49"/>
      <c r="N223" s="49"/>
    </row>
    <row r="224" spans="1:14">
      <c r="A224" s="43" cm="1">
        <f t="array" ref="A224">IF(INDEX(B:B,ROW()), COUNTIF($B$6:INDEX(B:B,ROW()), TRUE), 0)</f>
        <v>0</v>
      </c>
      <c r="B224" s="43" t="b" cm="1">
        <f t="array" ref="B224">AND(分科號=INDEX(E:E,ROW()),INDEX(D:D,ROW())&gt;=分起日,INDEX(D:D,ROW())&lt;=分訖日,OR(分專案="全部",INDEX(J:J,ROW())=分專案))</f>
        <v>0</v>
      </c>
      <c r="C224" s="44" cm="1">
        <f t="array" ref="C224">IF(INDEX(F:F,ROW())&lt;&gt;"",INDEX(F:F,ROW()),IF(INDEX(E:E,ROW())&lt;&gt;0,INDEX(C:C,ROW()-1),0))</f>
        <v>0</v>
      </c>
      <c r="D224" s="43" cm="1">
        <f t="array" ref="D224">IF(INDEX(G:G,ROW())&lt;&gt;"",INDEX(G:G,ROW()),IF(INDEX(E:E,ROW())&lt;&gt;0,INDEX(D:D,ROW()-1),0))</f>
        <v>0</v>
      </c>
      <c r="E224" s="313" cm="1">
        <f t="array" ref="E224">IF(INDEX(I:I,ROW())&lt;&gt;"",VALUE(TRIM(LEFT(INDEX(I:I,ROW()),6))),0)</f>
        <v>0</v>
      </c>
      <c r="F224" s="314"/>
      <c r="G224" s="247"/>
      <c r="H224" s="261"/>
      <c r="I224" s="248"/>
      <c r="J224" s="261"/>
      <c r="K224" s="261"/>
      <c r="L224" s="262"/>
      <c r="M224" s="49"/>
      <c r="N224" s="49"/>
    </row>
    <row r="225" spans="1:14">
      <c r="A225" s="43" cm="1">
        <f t="array" ref="A225">IF(INDEX(B:B,ROW()), COUNTIF($B$6:INDEX(B:B,ROW()), TRUE), 0)</f>
        <v>0</v>
      </c>
      <c r="B225" s="43" t="b" cm="1">
        <f t="array" ref="B225">AND(分科號=INDEX(E:E,ROW()),INDEX(D:D,ROW())&gt;=分起日,INDEX(D:D,ROW())&lt;=分訖日,OR(分專案="全部",INDEX(J:J,ROW())=分專案))</f>
        <v>0</v>
      </c>
      <c r="C225" s="44" cm="1">
        <f t="array" ref="C225">IF(INDEX(F:F,ROW())&lt;&gt;"",INDEX(F:F,ROW()),IF(INDEX(E:E,ROW())&lt;&gt;0,INDEX(C:C,ROW()-1),0))</f>
        <v>0</v>
      </c>
      <c r="D225" s="43" cm="1">
        <f t="array" ref="D225">IF(INDEX(G:G,ROW())&lt;&gt;"",INDEX(G:G,ROW()),IF(INDEX(E:E,ROW())&lt;&gt;0,INDEX(D:D,ROW()-1),0))</f>
        <v>0</v>
      </c>
      <c r="E225" s="313" cm="1">
        <f t="array" ref="E225">IF(INDEX(I:I,ROW())&lt;&gt;"",VALUE(TRIM(LEFT(INDEX(I:I,ROW()),6))),0)</f>
        <v>0</v>
      </c>
      <c r="F225" s="314"/>
      <c r="G225" s="247"/>
      <c r="H225" s="261"/>
      <c r="I225" s="248"/>
      <c r="J225" s="261"/>
      <c r="K225" s="261"/>
      <c r="L225" s="262"/>
      <c r="M225" s="49"/>
      <c r="N225" s="49"/>
    </row>
    <row r="226" spans="1:14">
      <c r="A226" s="43" cm="1">
        <f t="array" ref="A226">IF(INDEX(B:B,ROW()), COUNTIF($B$6:INDEX(B:B,ROW()), TRUE), 0)</f>
        <v>0</v>
      </c>
      <c r="B226" s="43" t="b" cm="1">
        <f t="array" ref="B226">AND(分科號=INDEX(E:E,ROW()),INDEX(D:D,ROW())&gt;=分起日,INDEX(D:D,ROW())&lt;=分訖日,OR(分專案="全部",INDEX(J:J,ROW())=分專案))</f>
        <v>0</v>
      </c>
      <c r="C226" s="44" cm="1">
        <f t="array" ref="C226">IF(INDEX(F:F,ROW())&lt;&gt;"",INDEX(F:F,ROW()),IF(INDEX(E:E,ROW())&lt;&gt;0,INDEX(C:C,ROW()-1),0))</f>
        <v>0</v>
      </c>
      <c r="D226" s="43" cm="1">
        <f t="array" ref="D226">IF(INDEX(G:G,ROW())&lt;&gt;"",INDEX(G:G,ROW()),IF(INDEX(E:E,ROW())&lt;&gt;0,INDEX(D:D,ROW()-1),0))</f>
        <v>0</v>
      </c>
      <c r="E226" s="313" cm="1">
        <f t="array" ref="E226">IF(INDEX(I:I,ROW())&lt;&gt;"",VALUE(TRIM(LEFT(INDEX(I:I,ROW()),6))),0)</f>
        <v>0</v>
      </c>
      <c r="F226" s="314"/>
      <c r="G226" s="247"/>
      <c r="H226" s="261"/>
      <c r="I226" s="248"/>
      <c r="J226" s="261"/>
      <c r="K226" s="261"/>
      <c r="L226" s="262"/>
      <c r="M226" s="49"/>
      <c r="N226" s="49"/>
    </row>
    <row r="227" spans="1:14">
      <c r="A227" s="43" cm="1">
        <f t="array" ref="A227">IF(INDEX(B:B,ROW()), COUNTIF($B$6:INDEX(B:B,ROW()), TRUE), 0)</f>
        <v>0</v>
      </c>
      <c r="B227" s="43" t="b" cm="1">
        <f t="array" ref="B227">AND(分科號=INDEX(E:E,ROW()),INDEX(D:D,ROW())&gt;=分起日,INDEX(D:D,ROW())&lt;=分訖日,OR(分專案="全部",INDEX(J:J,ROW())=分專案))</f>
        <v>0</v>
      </c>
      <c r="C227" s="44" cm="1">
        <f t="array" ref="C227">IF(INDEX(F:F,ROW())&lt;&gt;"",INDEX(F:F,ROW()),IF(INDEX(E:E,ROW())&lt;&gt;0,INDEX(C:C,ROW()-1),0))</f>
        <v>0</v>
      </c>
      <c r="D227" s="43" cm="1">
        <f t="array" ref="D227">IF(INDEX(G:G,ROW())&lt;&gt;"",INDEX(G:G,ROW()),IF(INDEX(E:E,ROW())&lt;&gt;0,INDEX(D:D,ROW()-1),0))</f>
        <v>0</v>
      </c>
      <c r="E227" s="313" cm="1">
        <f t="array" ref="E227">IF(INDEX(I:I,ROW())&lt;&gt;"",VALUE(TRIM(LEFT(INDEX(I:I,ROW()),6))),0)</f>
        <v>0</v>
      </c>
      <c r="F227" s="314"/>
      <c r="G227" s="247"/>
      <c r="H227" s="261"/>
      <c r="I227" s="248"/>
      <c r="J227" s="261"/>
      <c r="K227" s="261"/>
      <c r="L227" s="262"/>
      <c r="M227" s="49"/>
      <c r="N227" s="49"/>
    </row>
    <row r="228" spans="1:14">
      <c r="A228" s="43" cm="1">
        <f t="array" ref="A228">IF(INDEX(B:B,ROW()), COUNTIF($B$6:INDEX(B:B,ROW()), TRUE), 0)</f>
        <v>0</v>
      </c>
      <c r="B228" s="43" t="b" cm="1">
        <f t="array" ref="B228">AND(分科號=INDEX(E:E,ROW()),INDEX(D:D,ROW())&gt;=分起日,INDEX(D:D,ROW())&lt;=分訖日,OR(分專案="全部",INDEX(J:J,ROW())=分專案))</f>
        <v>0</v>
      </c>
      <c r="C228" s="44" cm="1">
        <f t="array" ref="C228">IF(INDEX(F:F,ROW())&lt;&gt;"",INDEX(F:F,ROW()),IF(INDEX(E:E,ROW())&lt;&gt;0,INDEX(C:C,ROW()-1),0))</f>
        <v>0</v>
      </c>
      <c r="D228" s="43" cm="1">
        <f t="array" ref="D228">IF(INDEX(G:G,ROW())&lt;&gt;"",INDEX(G:G,ROW()),IF(INDEX(E:E,ROW())&lt;&gt;0,INDEX(D:D,ROW()-1),0))</f>
        <v>0</v>
      </c>
      <c r="E228" s="313" cm="1">
        <f t="array" ref="E228">IF(INDEX(I:I,ROW())&lt;&gt;"",VALUE(TRIM(LEFT(INDEX(I:I,ROW()),6))),0)</f>
        <v>0</v>
      </c>
      <c r="F228" s="314"/>
      <c r="G228" s="247"/>
      <c r="H228" s="261"/>
      <c r="I228" s="248"/>
      <c r="J228" s="261"/>
      <c r="K228" s="261"/>
      <c r="L228" s="262"/>
      <c r="M228" s="49"/>
      <c r="N228" s="49"/>
    </row>
    <row r="229" spans="1:14">
      <c r="A229" s="43" cm="1">
        <f t="array" ref="A229">IF(INDEX(B:B,ROW()), COUNTIF($B$6:INDEX(B:B,ROW()), TRUE), 0)</f>
        <v>0</v>
      </c>
      <c r="B229" s="43" t="b" cm="1">
        <f t="array" ref="B229">AND(分科號=INDEX(E:E,ROW()),INDEX(D:D,ROW())&gt;=分起日,INDEX(D:D,ROW())&lt;=分訖日,OR(分專案="全部",INDEX(J:J,ROW())=分專案))</f>
        <v>0</v>
      </c>
      <c r="C229" s="44" cm="1">
        <f t="array" ref="C229">IF(INDEX(F:F,ROW())&lt;&gt;"",INDEX(F:F,ROW()),IF(INDEX(E:E,ROW())&lt;&gt;0,INDEX(C:C,ROW()-1),0))</f>
        <v>0</v>
      </c>
      <c r="D229" s="43" cm="1">
        <f t="array" ref="D229">IF(INDEX(G:G,ROW())&lt;&gt;"",INDEX(G:G,ROW()),IF(INDEX(E:E,ROW())&lt;&gt;0,INDEX(D:D,ROW()-1),0))</f>
        <v>0</v>
      </c>
      <c r="E229" s="313" cm="1">
        <f t="array" ref="E229">IF(INDEX(I:I,ROW())&lt;&gt;"",VALUE(TRIM(LEFT(INDEX(I:I,ROW()),6))),0)</f>
        <v>0</v>
      </c>
      <c r="F229" s="314"/>
      <c r="G229" s="247"/>
      <c r="H229" s="261"/>
      <c r="I229" s="248"/>
      <c r="J229" s="261"/>
      <c r="K229" s="261"/>
      <c r="L229" s="262"/>
      <c r="M229" s="49"/>
      <c r="N229" s="49"/>
    </row>
    <row r="230" spans="1:14">
      <c r="A230" s="43" cm="1">
        <f t="array" ref="A230">IF(INDEX(B:B,ROW()), COUNTIF($B$6:INDEX(B:B,ROW()), TRUE), 0)</f>
        <v>0</v>
      </c>
      <c r="B230" s="43" t="b" cm="1">
        <f t="array" ref="B230">AND(分科號=INDEX(E:E,ROW()),INDEX(D:D,ROW())&gt;=分起日,INDEX(D:D,ROW())&lt;=分訖日,OR(分專案="全部",INDEX(J:J,ROW())=分專案))</f>
        <v>0</v>
      </c>
      <c r="C230" s="44" cm="1">
        <f t="array" ref="C230">IF(INDEX(F:F,ROW())&lt;&gt;"",INDEX(F:F,ROW()),IF(INDEX(E:E,ROW())&lt;&gt;0,INDEX(C:C,ROW()-1),0))</f>
        <v>0</v>
      </c>
      <c r="D230" s="43" cm="1">
        <f t="array" ref="D230">IF(INDEX(G:G,ROW())&lt;&gt;"",INDEX(G:G,ROW()),IF(INDEX(E:E,ROW())&lt;&gt;0,INDEX(D:D,ROW()-1),0))</f>
        <v>0</v>
      </c>
      <c r="E230" s="313" cm="1">
        <f t="array" ref="E230">IF(INDEX(I:I,ROW())&lt;&gt;"",VALUE(TRIM(LEFT(INDEX(I:I,ROW()),6))),0)</f>
        <v>0</v>
      </c>
      <c r="F230" s="314"/>
      <c r="G230" s="247"/>
      <c r="H230" s="261"/>
      <c r="I230" s="248"/>
      <c r="J230" s="261"/>
      <c r="K230" s="261"/>
      <c r="L230" s="262"/>
      <c r="M230" s="49"/>
      <c r="N230" s="49"/>
    </row>
    <row r="231" spans="1:14">
      <c r="A231" s="43" cm="1">
        <f t="array" ref="A231">IF(INDEX(B:B,ROW()), COUNTIF($B$6:INDEX(B:B,ROW()), TRUE), 0)</f>
        <v>0</v>
      </c>
      <c r="B231" s="43" t="b" cm="1">
        <f t="array" ref="B231">AND(分科號=INDEX(E:E,ROW()),INDEX(D:D,ROW())&gt;=分起日,INDEX(D:D,ROW())&lt;=分訖日,OR(分專案="全部",INDEX(J:J,ROW())=分專案))</f>
        <v>0</v>
      </c>
      <c r="C231" s="44" cm="1">
        <f t="array" ref="C231">IF(INDEX(F:F,ROW())&lt;&gt;"",INDEX(F:F,ROW()),IF(INDEX(E:E,ROW())&lt;&gt;0,INDEX(C:C,ROW()-1),0))</f>
        <v>0</v>
      </c>
      <c r="D231" s="43" cm="1">
        <f t="array" ref="D231">IF(INDEX(G:G,ROW())&lt;&gt;"",INDEX(G:G,ROW()),IF(INDEX(E:E,ROW())&lt;&gt;0,INDEX(D:D,ROW()-1),0))</f>
        <v>0</v>
      </c>
      <c r="E231" s="313" cm="1">
        <f t="array" ref="E231">IF(INDEX(I:I,ROW())&lt;&gt;"",VALUE(TRIM(LEFT(INDEX(I:I,ROW()),6))),0)</f>
        <v>0</v>
      </c>
      <c r="F231" s="314"/>
      <c r="G231" s="247"/>
      <c r="H231" s="261"/>
      <c r="I231" s="248"/>
      <c r="J231" s="261"/>
      <c r="K231" s="261"/>
      <c r="L231" s="262"/>
      <c r="M231" s="49"/>
      <c r="N231" s="49"/>
    </row>
    <row r="232" spans="1:14">
      <c r="A232" s="43" cm="1">
        <f t="array" ref="A232">IF(INDEX(B:B,ROW()), COUNTIF($B$6:INDEX(B:B,ROW()), TRUE), 0)</f>
        <v>0</v>
      </c>
      <c r="B232" s="43" t="b" cm="1">
        <f t="array" ref="B232">AND(分科號=INDEX(E:E,ROW()),INDEX(D:D,ROW())&gt;=分起日,INDEX(D:D,ROW())&lt;=分訖日,OR(分專案="全部",INDEX(J:J,ROW())=分專案))</f>
        <v>0</v>
      </c>
      <c r="C232" s="44" cm="1">
        <f t="array" ref="C232">IF(INDEX(F:F,ROW())&lt;&gt;"",INDEX(F:F,ROW()),IF(INDEX(E:E,ROW())&lt;&gt;0,INDEX(C:C,ROW()-1),0))</f>
        <v>0</v>
      </c>
      <c r="D232" s="43" cm="1">
        <f t="array" ref="D232">IF(INDEX(G:G,ROW())&lt;&gt;"",INDEX(G:G,ROW()),IF(INDEX(E:E,ROW())&lt;&gt;0,INDEX(D:D,ROW()-1),0))</f>
        <v>0</v>
      </c>
      <c r="E232" s="313" cm="1">
        <f t="array" ref="E232">IF(INDEX(I:I,ROW())&lt;&gt;"",VALUE(TRIM(LEFT(INDEX(I:I,ROW()),6))),0)</f>
        <v>0</v>
      </c>
      <c r="F232" s="314"/>
      <c r="G232" s="247"/>
      <c r="H232" s="261"/>
      <c r="I232" s="248"/>
      <c r="J232" s="261"/>
      <c r="K232" s="261"/>
      <c r="L232" s="262"/>
      <c r="M232" s="49"/>
      <c r="N232" s="49"/>
    </row>
    <row r="233" spans="1:14">
      <c r="A233" s="43" cm="1">
        <f t="array" ref="A233">IF(INDEX(B:B,ROW()), COUNTIF($B$6:INDEX(B:B,ROW()), TRUE), 0)</f>
        <v>0</v>
      </c>
      <c r="B233" s="43" t="b" cm="1">
        <f t="array" ref="B233">AND(分科號=INDEX(E:E,ROW()),INDEX(D:D,ROW())&gt;=分起日,INDEX(D:D,ROW())&lt;=分訖日,OR(分專案="全部",INDEX(J:J,ROW())=分專案))</f>
        <v>0</v>
      </c>
      <c r="C233" s="44" cm="1">
        <f t="array" ref="C233">IF(INDEX(F:F,ROW())&lt;&gt;"",INDEX(F:F,ROW()),IF(INDEX(E:E,ROW())&lt;&gt;0,INDEX(C:C,ROW()-1),0))</f>
        <v>0</v>
      </c>
      <c r="D233" s="43" cm="1">
        <f t="array" ref="D233">IF(INDEX(G:G,ROW())&lt;&gt;"",INDEX(G:G,ROW()),IF(INDEX(E:E,ROW())&lt;&gt;0,INDEX(D:D,ROW()-1),0))</f>
        <v>0</v>
      </c>
      <c r="E233" s="313" cm="1">
        <f t="array" ref="E233">IF(INDEX(I:I,ROW())&lt;&gt;"",VALUE(TRIM(LEFT(INDEX(I:I,ROW()),6))),0)</f>
        <v>0</v>
      </c>
      <c r="F233" s="314"/>
      <c r="G233" s="247"/>
      <c r="H233" s="261"/>
      <c r="I233" s="248"/>
      <c r="J233" s="261"/>
      <c r="K233" s="261"/>
      <c r="L233" s="262"/>
      <c r="M233" s="49"/>
      <c r="N233" s="49"/>
    </row>
    <row r="234" spans="1:14">
      <c r="A234" s="43" cm="1">
        <f t="array" ref="A234">IF(INDEX(B:B,ROW()), COUNTIF($B$6:INDEX(B:B,ROW()), TRUE), 0)</f>
        <v>0</v>
      </c>
      <c r="B234" s="43" t="b" cm="1">
        <f t="array" ref="B234">AND(分科號=INDEX(E:E,ROW()),INDEX(D:D,ROW())&gt;=分起日,INDEX(D:D,ROW())&lt;=分訖日,OR(分專案="全部",INDEX(J:J,ROW())=分專案))</f>
        <v>0</v>
      </c>
      <c r="C234" s="44" cm="1">
        <f t="array" ref="C234">IF(INDEX(F:F,ROW())&lt;&gt;"",INDEX(F:F,ROW()),IF(INDEX(E:E,ROW())&lt;&gt;0,INDEX(C:C,ROW()-1),0))</f>
        <v>0</v>
      </c>
      <c r="D234" s="43" cm="1">
        <f t="array" ref="D234">IF(INDEX(G:G,ROW())&lt;&gt;"",INDEX(G:G,ROW()),IF(INDEX(E:E,ROW())&lt;&gt;0,INDEX(D:D,ROW()-1),0))</f>
        <v>0</v>
      </c>
      <c r="E234" s="313" cm="1">
        <f t="array" ref="E234">IF(INDEX(I:I,ROW())&lt;&gt;"",VALUE(TRIM(LEFT(INDEX(I:I,ROW()),6))),0)</f>
        <v>0</v>
      </c>
      <c r="F234" s="314"/>
      <c r="G234" s="247"/>
      <c r="H234" s="261"/>
      <c r="I234" s="248"/>
      <c r="J234" s="261"/>
      <c r="K234" s="261"/>
      <c r="L234" s="262"/>
      <c r="M234" s="49"/>
      <c r="N234" s="49"/>
    </row>
    <row r="235" spans="1:14">
      <c r="A235" s="43" cm="1">
        <f t="array" ref="A235">IF(INDEX(B:B,ROW()), COUNTIF($B$6:INDEX(B:B,ROW()), TRUE), 0)</f>
        <v>0</v>
      </c>
      <c r="B235" s="43" t="b" cm="1">
        <f t="array" ref="B235">AND(分科號=INDEX(E:E,ROW()),INDEX(D:D,ROW())&gt;=分起日,INDEX(D:D,ROW())&lt;=分訖日,OR(分專案="全部",INDEX(J:J,ROW())=分專案))</f>
        <v>0</v>
      </c>
      <c r="C235" s="44" cm="1">
        <f t="array" ref="C235">IF(INDEX(F:F,ROW())&lt;&gt;"",INDEX(F:F,ROW()),IF(INDEX(E:E,ROW())&lt;&gt;0,INDEX(C:C,ROW()-1),0))</f>
        <v>0</v>
      </c>
      <c r="D235" s="43" cm="1">
        <f t="array" ref="D235">IF(INDEX(G:G,ROW())&lt;&gt;"",INDEX(G:G,ROW()),IF(INDEX(E:E,ROW())&lt;&gt;0,INDEX(D:D,ROW()-1),0))</f>
        <v>0</v>
      </c>
      <c r="E235" s="313" cm="1">
        <f t="array" ref="E235">IF(INDEX(I:I,ROW())&lt;&gt;"",VALUE(TRIM(LEFT(INDEX(I:I,ROW()),6))),0)</f>
        <v>0</v>
      </c>
      <c r="F235" s="314"/>
      <c r="G235" s="247"/>
      <c r="H235" s="261"/>
      <c r="I235" s="248"/>
      <c r="J235" s="261"/>
      <c r="K235" s="261"/>
      <c r="L235" s="262"/>
      <c r="M235" s="49"/>
      <c r="N235" s="49"/>
    </row>
    <row r="236" spans="1:14">
      <c r="A236" s="43" cm="1">
        <f t="array" ref="A236">IF(INDEX(B:B,ROW()), COUNTIF($B$6:INDEX(B:B,ROW()), TRUE), 0)</f>
        <v>0</v>
      </c>
      <c r="B236" s="43" t="b" cm="1">
        <f t="array" ref="B236">AND(分科號=INDEX(E:E,ROW()),INDEX(D:D,ROW())&gt;=分起日,INDEX(D:D,ROW())&lt;=分訖日,OR(分專案="全部",INDEX(J:J,ROW())=分專案))</f>
        <v>0</v>
      </c>
      <c r="C236" s="44" cm="1">
        <f t="array" ref="C236">IF(INDEX(F:F,ROW())&lt;&gt;"",INDEX(F:F,ROW()),IF(INDEX(E:E,ROW())&lt;&gt;0,INDEX(C:C,ROW()-1),0))</f>
        <v>0</v>
      </c>
      <c r="D236" s="43" cm="1">
        <f t="array" ref="D236">IF(INDEX(G:G,ROW())&lt;&gt;"",INDEX(G:G,ROW()),IF(INDEX(E:E,ROW())&lt;&gt;0,INDEX(D:D,ROW()-1),0))</f>
        <v>0</v>
      </c>
      <c r="E236" s="313" cm="1">
        <f t="array" ref="E236">IF(INDEX(I:I,ROW())&lt;&gt;"",VALUE(TRIM(LEFT(INDEX(I:I,ROW()),6))),0)</f>
        <v>0</v>
      </c>
      <c r="F236" s="314"/>
      <c r="G236" s="247"/>
      <c r="H236" s="261"/>
      <c r="I236" s="248"/>
      <c r="J236" s="261"/>
      <c r="K236" s="261"/>
      <c r="L236" s="262"/>
      <c r="M236" s="49"/>
      <c r="N236" s="49"/>
    </row>
    <row r="237" spans="1:14">
      <c r="A237" s="43" cm="1">
        <f t="array" ref="A237">IF(INDEX(B:B,ROW()), COUNTIF($B$6:INDEX(B:B,ROW()), TRUE), 0)</f>
        <v>0</v>
      </c>
      <c r="B237" s="43" t="b" cm="1">
        <f t="array" ref="B237">AND(分科號=INDEX(E:E,ROW()),INDEX(D:D,ROW())&gt;=分起日,INDEX(D:D,ROW())&lt;=分訖日,OR(分專案="全部",INDEX(J:J,ROW())=分專案))</f>
        <v>0</v>
      </c>
      <c r="C237" s="44" cm="1">
        <f t="array" ref="C237">IF(INDEX(F:F,ROW())&lt;&gt;"",INDEX(F:F,ROW()),IF(INDEX(E:E,ROW())&lt;&gt;0,INDEX(C:C,ROW()-1),0))</f>
        <v>0</v>
      </c>
      <c r="D237" s="43" cm="1">
        <f t="array" ref="D237">IF(INDEX(G:G,ROW())&lt;&gt;"",INDEX(G:G,ROW()),IF(INDEX(E:E,ROW())&lt;&gt;0,INDEX(D:D,ROW()-1),0))</f>
        <v>0</v>
      </c>
      <c r="E237" s="313" cm="1">
        <f t="array" ref="E237">IF(INDEX(I:I,ROW())&lt;&gt;"",VALUE(TRIM(LEFT(INDEX(I:I,ROW()),6))),0)</f>
        <v>0</v>
      </c>
      <c r="F237" s="314"/>
      <c r="G237" s="247"/>
      <c r="H237" s="261"/>
      <c r="I237" s="248"/>
      <c r="J237" s="261"/>
      <c r="K237" s="261"/>
      <c r="L237" s="262"/>
      <c r="M237" s="49"/>
      <c r="N237" s="49"/>
    </row>
    <row r="238" spans="1:14">
      <c r="A238" s="43" cm="1">
        <f t="array" ref="A238">IF(INDEX(B:B,ROW()), COUNTIF($B$6:INDEX(B:B,ROW()), TRUE), 0)</f>
        <v>0</v>
      </c>
      <c r="B238" s="43" t="b" cm="1">
        <f t="array" ref="B238">AND(分科號=INDEX(E:E,ROW()),INDEX(D:D,ROW())&gt;=分起日,INDEX(D:D,ROW())&lt;=分訖日,OR(分專案="全部",INDEX(J:J,ROW())=分專案))</f>
        <v>0</v>
      </c>
      <c r="C238" s="44" cm="1">
        <f t="array" ref="C238">IF(INDEX(F:F,ROW())&lt;&gt;"",INDEX(F:F,ROW()),IF(INDEX(E:E,ROW())&lt;&gt;0,INDEX(C:C,ROW()-1),0))</f>
        <v>0</v>
      </c>
      <c r="D238" s="43" cm="1">
        <f t="array" ref="D238">IF(INDEX(G:G,ROW())&lt;&gt;"",INDEX(G:G,ROW()),IF(INDEX(E:E,ROW())&lt;&gt;0,INDEX(D:D,ROW()-1),0))</f>
        <v>0</v>
      </c>
      <c r="E238" s="313" cm="1">
        <f t="array" ref="E238">IF(INDEX(I:I,ROW())&lt;&gt;"",VALUE(TRIM(LEFT(INDEX(I:I,ROW()),6))),0)</f>
        <v>0</v>
      </c>
      <c r="F238" s="314"/>
      <c r="G238" s="247"/>
      <c r="H238" s="261"/>
      <c r="I238" s="248"/>
      <c r="J238" s="261"/>
      <c r="K238" s="261"/>
      <c r="L238" s="262"/>
      <c r="M238" s="49"/>
      <c r="N238" s="49"/>
    </row>
    <row r="239" spans="1:14">
      <c r="A239" s="43" cm="1">
        <f t="array" ref="A239">IF(INDEX(B:B,ROW()), COUNTIF($B$6:INDEX(B:B,ROW()), TRUE), 0)</f>
        <v>0</v>
      </c>
      <c r="B239" s="43" t="b" cm="1">
        <f t="array" ref="B239">AND(分科號=INDEX(E:E,ROW()),INDEX(D:D,ROW())&gt;=分起日,INDEX(D:D,ROW())&lt;=分訖日,OR(分專案="全部",INDEX(J:J,ROW())=分專案))</f>
        <v>0</v>
      </c>
      <c r="C239" s="44" cm="1">
        <f t="array" ref="C239">IF(INDEX(F:F,ROW())&lt;&gt;"",INDEX(F:F,ROW()),IF(INDEX(E:E,ROW())&lt;&gt;0,INDEX(C:C,ROW()-1),0))</f>
        <v>0</v>
      </c>
      <c r="D239" s="43" cm="1">
        <f t="array" ref="D239">IF(INDEX(G:G,ROW())&lt;&gt;"",INDEX(G:G,ROW()),IF(INDEX(E:E,ROW())&lt;&gt;0,INDEX(D:D,ROW()-1),0))</f>
        <v>0</v>
      </c>
      <c r="E239" s="313" cm="1">
        <f t="array" ref="E239">IF(INDEX(I:I,ROW())&lt;&gt;"",VALUE(TRIM(LEFT(INDEX(I:I,ROW()),6))),0)</f>
        <v>0</v>
      </c>
      <c r="F239" s="314"/>
      <c r="G239" s="247"/>
      <c r="H239" s="261"/>
      <c r="I239" s="248"/>
      <c r="J239" s="261"/>
      <c r="K239" s="261"/>
      <c r="L239" s="262"/>
      <c r="M239" s="49"/>
      <c r="N239" s="49"/>
    </row>
    <row r="240" spans="1:14">
      <c r="A240" s="43" cm="1">
        <f t="array" ref="A240">IF(INDEX(B:B,ROW()), COUNTIF($B$6:INDEX(B:B,ROW()), TRUE), 0)</f>
        <v>0</v>
      </c>
      <c r="B240" s="43" t="b" cm="1">
        <f t="array" ref="B240">AND(分科號=INDEX(E:E,ROW()),INDEX(D:D,ROW())&gt;=分起日,INDEX(D:D,ROW())&lt;=分訖日,OR(分專案="全部",INDEX(J:J,ROW())=分專案))</f>
        <v>0</v>
      </c>
      <c r="C240" s="44" cm="1">
        <f t="array" ref="C240">IF(INDEX(F:F,ROW())&lt;&gt;"",INDEX(F:F,ROW()),IF(INDEX(E:E,ROW())&lt;&gt;0,INDEX(C:C,ROW()-1),0))</f>
        <v>0</v>
      </c>
      <c r="D240" s="43" cm="1">
        <f t="array" ref="D240">IF(INDEX(G:G,ROW())&lt;&gt;"",INDEX(G:G,ROW()),IF(INDEX(E:E,ROW())&lt;&gt;0,INDEX(D:D,ROW()-1),0))</f>
        <v>0</v>
      </c>
      <c r="E240" s="313" cm="1">
        <f t="array" ref="E240">IF(INDEX(I:I,ROW())&lt;&gt;"",VALUE(TRIM(LEFT(INDEX(I:I,ROW()),6))),0)</f>
        <v>0</v>
      </c>
      <c r="F240" s="314"/>
      <c r="G240" s="247"/>
      <c r="H240" s="261"/>
      <c r="I240" s="248"/>
      <c r="J240" s="261"/>
      <c r="K240" s="261"/>
      <c r="L240" s="262"/>
      <c r="M240" s="49"/>
      <c r="N240" s="49"/>
    </row>
    <row r="241" spans="1:14">
      <c r="A241" s="43" cm="1">
        <f t="array" ref="A241">IF(INDEX(B:B,ROW()), COUNTIF($B$6:INDEX(B:B,ROW()), TRUE), 0)</f>
        <v>0</v>
      </c>
      <c r="B241" s="43" t="b" cm="1">
        <f t="array" ref="B241">AND(分科號=INDEX(E:E,ROW()),INDEX(D:D,ROW())&gt;=分起日,INDEX(D:D,ROW())&lt;=分訖日,OR(分專案="全部",INDEX(J:J,ROW())=分專案))</f>
        <v>0</v>
      </c>
      <c r="C241" s="44" cm="1">
        <f t="array" ref="C241">IF(INDEX(F:F,ROW())&lt;&gt;"",INDEX(F:F,ROW()),IF(INDEX(E:E,ROW())&lt;&gt;0,INDEX(C:C,ROW()-1),0))</f>
        <v>0</v>
      </c>
      <c r="D241" s="43" cm="1">
        <f t="array" ref="D241">IF(INDEX(G:G,ROW())&lt;&gt;"",INDEX(G:G,ROW()),IF(INDEX(E:E,ROW())&lt;&gt;0,INDEX(D:D,ROW()-1),0))</f>
        <v>0</v>
      </c>
      <c r="E241" s="313" cm="1">
        <f t="array" ref="E241">IF(INDEX(I:I,ROW())&lt;&gt;"",VALUE(TRIM(LEFT(INDEX(I:I,ROW()),6))),0)</f>
        <v>0</v>
      </c>
      <c r="F241" s="314"/>
      <c r="G241" s="247"/>
      <c r="H241" s="261"/>
      <c r="I241" s="248"/>
      <c r="J241" s="261"/>
      <c r="K241" s="261"/>
      <c r="L241" s="262"/>
      <c r="M241" s="49"/>
      <c r="N241" s="49"/>
    </row>
    <row r="242" spans="1:14">
      <c r="A242" s="43" cm="1">
        <f t="array" ref="A242">IF(INDEX(B:B,ROW()), COUNTIF($B$6:INDEX(B:B,ROW()), TRUE), 0)</f>
        <v>0</v>
      </c>
      <c r="B242" s="43" t="b" cm="1">
        <f t="array" ref="B242">AND(分科號=INDEX(E:E,ROW()),INDEX(D:D,ROW())&gt;=分起日,INDEX(D:D,ROW())&lt;=分訖日,OR(分專案="全部",INDEX(J:J,ROW())=分專案))</f>
        <v>0</v>
      </c>
      <c r="C242" s="44" cm="1">
        <f t="array" ref="C242">IF(INDEX(F:F,ROW())&lt;&gt;"",INDEX(F:F,ROW()),IF(INDEX(E:E,ROW())&lt;&gt;0,INDEX(C:C,ROW()-1),0))</f>
        <v>0</v>
      </c>
      <c r="D242" s="43" cm="1">
        <f t="array" ref="D242">IF(INDEX(G:G,ROW())&lt;&gt;"",INDEX(G:G,ROW()),IF(INDEX(E:E,ROW())&lt;&gt;0,INDEX(D:D,ROW()-1),0))</f>
        <v>0</v>
      </c>
      <c r="E242" s="313" cm="1">
        <f t="array" ref="E242">IF(INDEX(I:I,ROW())&lt;&gt;"",VALUE(TRIM(LEFT(INDEX(I:I,ROW()),6))),0)</f>
        <v>0</v>
      </c>
      <c r="F242" s="314"/>
      <c r="G242" s="247"/>
      <c r="H242" s="261"/>
      <c r="I242" s="248"/>
      <c r="J242" s="261"/>
      <c r="K242" s="261"/>
      <c r="L242" s="262"/>
      <c r="M242" s="49"/>
      <c r="N242" s="49"/>
    </row>
    <row r="243" spans="1:14">
      <c r="A243" s="43" cm="1">
        <f t="array" ref="A243">IF(INDEX(B:B,ROW()), COUNTIF($B$6:INDEX(B:B,ROW()), TRUE), 0)</f>
        <v>0</v>
      </c>
      <c r="B243" s="43" t="b" cm="1">
        <f t="array" ref="B243">AND(分科號=INDEX(E:E,ROW()),INDEX(D:D,ROW())&gt;=分起日,INDEX(D:D,ROW())&lt;=分訖日,OR(分專案="全部",INDEX(J:J,ROW())=分專案))</f>
        <v>0</v>
      </c>
      <c r="C243" s="44" cm="1">
        <f t="array" ref="C243">IF(INDEX(F:F,ROW())&lt;&gt;"",INDEX(F:F,ROW()),IF(INDEX(E:E,ROW())&lt;&gt;0,INDEX(C:C,ROW()-1),0))</f>
        <v>0</v>
      </c>
      <c r="D243" s="43" cm="1">
        <f t="array" ref="D243">IF(INDEX(G:G,ROW())&lt;&gt;"",INDEX(G:G,ROW()),IF(INDEX(E:E,ROW())&lt;&gt;0,INDEX(D:D,ROW()-1),0))</f>
        <v>0</v>
      </c>
      <c r="E243" s="313" cm="1">
        <f t="array" ref="E243">IF(INDEX(I:I,ROW())&lt;&gt;"",VALUE(TRIM(LEFT(INDEX(I:I,ROW()),6))),0)</f>
        <v>0</v>
      </c>
      <c r="F243" s="314"/>
      <c r="G243" s="247"/>
      <c r="H243" s="261"/>
      <c r="I243" s="248"/>
      <c r="J243" s="261"/>
      <c r="K243" s="261"/>
      <c r="L243" s="262"/>
      <c r="M243" s="49"/>
      <c r="N243" s="49"/>
    </row>
    <row r="244" spans="1:14">
      <c r="A244" s="43" cm="1">
        <f t="array" ref="A244">IF(INDEX(B:B,ROW()), COUNTIF($B$6:INDEX(B:B,ROW()), TRUE), 0)</f>
        <v>0</v>
      </c>
      <c r="B244" s="43" t="b" cm="1">
        <f t="array" ref="B244">AND(分科號=INDEX(E:E,ROW()),INDEX(D:D,ROW())&gt;=分起日,INDEX(D:D,ROW())&lt;=分訖日,OR(分專案="全部",INDEX(J:J,ROW())=分專案))</f>
        <v>0</v>
      </c>
      <c r="C244" s="44" cm="1">
        <f t="array" ref="C244">IF(INDEX(F:F,ROW())&lt;&gt;"",INDEX(F:F,ROW()),IF(INDEX(E:E,ROW())&lt;&gt;0,INDEX(C:C,ROW()-1),0))</f>
        <v>0</v>
      </c>
      <c r="D244" s="43" cm="1">
        <f t="array" ref="D244">IF(INDEX(G:G,ROW())&lt;&gt;"",INDEX(G:G,ROW()),IF(INDEX(E:E,ROW())&lt;&gt;0,INDEX(D:D,ROW()-1),0))</f>
        <v>0</v>
      </c>
      <c r="E244" s="313" cm="1">
        <f t="array" ref="E244">IF(INDEX(I:I,ROW())&lt;&gt;"",VALUE(TRIM(LEFT(INDEX(I:I,ROW()),6))),0)</f>
        <v>0</v>
      </c>
      <c r="F244" s="314"/>
      <c r="G244" s="247"/>
      <c r="H244" s="261"/>
      <c r="I244" s="248"/>
      <c r="J244" s="261"/>
      <c r="K244" s="261"/>
      <c r="L244" s="262"/>
      <c r="M244" s="49"/>
      <c r="N244" s="49"/>
    </row>
    <row r="245" spans="1:14">
      <c r="A245" s="43" cm="1">
        <f t="array" ref="A245">IF(INDEX(B:B,ROW()), COUNTIF($B$6:INDEX(B:B,ROW()), TRUE), 0)</f>
        <v>0</v>
      </c>
      <c r="B245" s="43" t="b" cm="1">
        <f t="array" ref="B245">AND(分科號=INDEX(E:E,ROW()),INDEX(D:D,ROW())&gt;=分起日,INDEX(D:D,ROW())&lt;=分訖日,OR(分專案="全部",INDEX(J:J,ROW())=分專案))</f>
        <v>0</v>
      </c>
      <c r="C245" s="44" cm="1">
        <f t="array" ref="C245">IF(INDEX(F:F,ROW())&lt;&gt;"",INDEX(F:F,ROW()),IF(INDEX(E:E,ROW())&lt;&gt;0,INDEX(C:C,ROW()-1),0))</f>
        <v>0</v>
      </c>
      <c r="D245" s="43" cm="1">
        <f t="array" ref="D245">IF(INDEX(G:G,ROW())&lt;&gt;"",INDEX(G:G,ROW()),IF(INDEX(E:E,ROW())&lt;&gt;0,INDEX(D:D,ROW()-1),0))</f>
        <v>0</v>
      </c>
      <c r="E245" s="313" cm="1">
        <f t="array" ref="E245">IF(INDEX(I:I,ROW())&lt;&gt;"",VALUE(TRIM(LEFT(INDEX(I:I,ROW()),6))),0)</f>
        <v>0</v>
      </c>
      <c r="F245" s="314"/>
      <c r="G245" s="247"/>
      <c r="H245" s="261"/>
      <c r="I245" s="248"/>
      <c r="J245" s="261"/>
      <c r="K245" s="261"/>
      <c r="L245" s="262"/>
      <c r="M245" s="49"/>
      <c r="N245" s="49"/>
    </row>
    <row r="246" spans="1:14">
      <c r="A246" s="43" cm="1">
        <f t="array" ref="A246">IF(INDEX(B:B,ROW()), COUNTIF($B$6:INDEX(B:B,ROW()), TRUE), 0)</f>
        <v>0</v>
      </c>
      <c r="B246" s="43" t="b" cm="1">
        <f t="array" ref="B246">AND(分科號=INDEX(E:E,ROW()),INDEX(D:D,ROW())&gt;=分起日,INDEX(D:D,ROW())&lt;=分訖日,OR(分專案="全部",INDEX(J:J,ROW())=分專案))</f>
        <v>0</v>
      </c>
      <c r="C246" s="44" cm="1">
        <f t="array" ref="C246">IF(INDEX(F:F,ROW())&lt;&gt;"",INDEX(F:F,ROW()),IF(INDEX(E:E,ROW())&lt;&gt;0,INDEX(C:C,ROW()-1),0))</f>
        <v>0</v>
      </c>
      <c r="D246" s="43" cm="1">
        <f t="array" ref="D246">IF(INDEX(G:G,ROW())&lt;&gt;"",INDEX(G:G,ROW()),IF(INDEX(E:E,ROW())&lt;&gt;0,INDEX(D:D,ROW()-1),0))</f>
        <v>0</v>
      </c>
      <c r="E246" s="313" cm="1">
        <f t="array" ref="E246">IF(INDEX(I:I,ROW())&lt;&gt;"",VALUE(TRIM(LEFT(INDEX(I:I,ROW()),6))),0)</f>
        <v>0</v>
      </c>
      <c r="F246" s="314"/>
      <c r="G246" s="247"/>
      <c r="H246" s="261"/>
      <c r="I246" s="248"/>
      <c r="J246" s="261"/>
      <c r="K246" s="261"/>
      <c r="L246" s="262"/>
      <c r="M246" s="49"/>
      <c r="N246" s="49"/>
    </row>
    <row r="247" spans="1:14">
      <c r="A247" s="43" cm="1">
        <f t="array" ref="A247">IF(INDEX(B:B,ROW()), COUNTIF($B$6:INDEX(B:B,ROW()), TRUE), 0)</f>
        <v>0</v>
      </c>
      <c r="B247" s="43" t="b" cm="1">
        <f t="array" ref="B247">AND(分科號=INDEX(E:E,ROW()),INDEX(D:D,ROW())&gt;=分起日,INDEX(D:D,ROW())&lt;=分訖日,OR(分專案="全部",INDEX(J:J,ROW())=分專案))</f>
        <v>0</v>
      </c>
      <c r="C247" s="44" cm="1">
        <f t="array" ref="C247">IF(INDEX(F:F,ROW())&lt;&gt;"",INDEX(F:F,ROW()),IF(INDEX(E:E,ROW())&lt;&gt;0,INDEX(C:C,ROW()-1),0))</f>
        <v>0</v>
      </c>
      <c r="D247" s="43" cm="1">
        <f t="array" ref="D247">IF(INDEX(G:G,ROW())&lt;&gt;"",INDEX(G:G,ROW()),IF(INDEX(E:E,ROW())&lt;&gt;0,INDEX(D:D,ROW()-1),0))</f>
        <v>0</v>
      </c>
      <c r="E247" s="313" cm="1">
        <f t="array" ref="E247">IF(INDEX(I:I,ROW())&lt;&gt;"",VALUE(TRIM(LEFT(INDEX(I:I,ROW()),6))),0)</f>
        <v>0</v>
      </c>
      <c r="F247" s="314"/>
      <c r="G247" s="247"/>
      <c r="H247" s="261"/>
      <c r="I247" s="248"/>
      <c r="J247" s="261"/>
      <c r="K247" s="261"/>
      <c r="L247" s="262"/>
      <c r="M247" s="49"/>
      <c r="N247" s="49"/>
    </row>
    <row r="248" spans="1:14">
      <c r="A248" s="43" cm="1">
        <f t="array" ref="A248">IF(INDEX(B:B,ROW()), COUNTIF($B$6:INDEX(B:B,ROW()), TRUE), 0)</f>
        <v>0</v>
      </c>
      <c r="B248" s="43" t="b" cm="1">
        <f t="array" ref="B248">AND(分科號=INDEX(E:E,ROW()),INDEX(D:D,ROW())&gt;=分起日,INDEX(D:D,ROW())&lt;=分訖日,OR(分專案="全部",INDEX(J:J,ROW())=分專案))</f>
        <v>0</v>
      </c>
      <c r="C248" s="44" cm="1">
        <f t="array" ref="C248">IF(INDEX(F:F,ROW())&lt;&gt;"",INDEX(F:F,ROW()),IF(INDEX(E:E,ROW())&lt;&gt;0,INDEX(C:C,ROW()-1),0))</f>
        <v>0</v>
      </c>
      <c r="D248" s="43" cm="1">
        <f t="array" ref="D248">IF(INDEX(G:G,ROW())&lt;&gt;"",INDEX(G:G,ROW()),IF(INDEX(E:E,ROW())&lt;&gt;0,INDEX(D:D,ROW()-1),0))</f>
        <v>0</v>
      </c>
      <c r="E248" s="313" cm="1">
        <f t="array" ref="E248">IF(INDEX(I:I,ROW())&lt;&gt;"",VALUE(TRIM(LEFT(INDEX(I:I,ROW()),6))),0)</f>
        <v>0</v>
      </c>
      <c r="F248" s="314"/>
      <c r="G248" s="247"/>
      <c r="H248" s="261"/>
      <c r="I248" s="248"/>
      <c r="J248" s="261"/>
      <c r="K248" s="261"/>
      <c r="L248" s="262"/>
      <c r="M248" s="49"/>
      <c r="N248" s="49"/>
    </row>
    <row r="249" spans="1:14">
      <c r="A249" s="43" cm="1">
        <f t="array" ref="A249">IF(INDEX(B:B,ROW()), COUNTIF($B$6:INDEX(B:B,ROW()), TRUE), 0)</f>
        <v>0</v>
      </c>
      <c r="B249" s="43" t="b" cm="1">
        <f t="array" ref="B249">AND(分科號=INDEX(E:E,ROW()),INDEX(D:D,ROW())&gt;=分起日,INDEX(D:D,ROW())&lt;=分訖日,OR(分專案="全部",INDEX(J:J,ROW())=分專案))</f>
        <v>0</v>
      </c>
      <c r="C249" s="44" cm="1">
        <f t="array" ref="C249">IF(INDEX(F:F,ROW())&lt;&gt;"",INDEX(F:F,ROW()),IF(INDEX(E:E,ROW())&lt;&gt;0,INDEX(C:C,ROW()-1),0))</f>
        <v>0</v>
      </c>
      <c r="D249" s="43" cm="1">
        <f t="array" ref="D249">IF(INDEX(G:G,ROW())&lt;&gt;"",INDEX(G:G,ROW()),IF(INDEX(E:E,ROW())&lt;&gt;0,INDEX(D:D,ROW()-1),0))</f>
        <v>0</v>
      </c>
      <c r="E249" s="313" cm="1">
        <f t="array" ref="E249">IF(INDEX(I:I,ROW())&lt;&gt;"",VALUE(TRIM(LEFT(INDEX(I:I,ROW()),6))),0)</f>
        <v>0</v>
      </c>
      <c r="F249" s="314"/>
      <c r="G249" s="247"/>
      <c r="H249" s="261"/>
      <c r="I249" s="248"/>
      <c r="J249" s="261"/>
      <c r="K249" s="261"/>
      <c r="L249" s="262"/>
      <c r="M249" s="49"/>
      <c r="N249" s="49"/>
    </row>
    <row r="250" spans="1:14">
      <c r="A250" s="43" cm="1">
        <f t="array" ref="A250">IF(INDEX(B:B,ROW()), COUNTIF($B$6:INDEX(B:B,ROW()), TRUE), 0)</f>
        <v>0</v>
      </c>
      <c r="B250" s="43" t="b" cm="1">
        <f t="array" ref="B250">AND(分科號=INDEX(E:E,ROW()),INDEX(D:D,ROW())&gt;=分起日,INDEX(D:D,ROW())&lt;=分訖日,OR(分專案="全部",INDEX(J:J,ROW())=分專案))</f>
        <v>0</v>
      </c>
      <c r="C250" s="44" cm="1">
        <f t="array" ref="C250">IF(INDEX(F:F,ROW())&lt;&gt;"",INDEX(F:F,ROW()),IF(INDEX(E:E,ROW())&lt;&gt;0,INDEX(C:C,ROW()-1),0))</f>
        <v>0</v>
      </c>
      <c r="D250" s="43" cm="1">
        <f t="array" ref="D250">IF(INDEX(G:G,ROW())&lt;&gt;"",INDEX(G:G,ROW()),IF(INDEX(E:E,ROW())&lt;&gt;0,INDEX(D:D,ROW()-1),0))</f>
        <v>0</v>
      </c>
      <c r="E250" s="313" cm="1">
        <f t="array" ref="E250">IF(INDEX(I:I,ROW())&lt;&gt;"",VALUE(TRIM(LEFT(INDEX(I:I,ROW()),6))),0)</f>
        <v>0</v>
      </c>
      <c r="F250" s="314"/>
      <c r="G250" s="247"/>
      <c r="H250" s="261"/>
      <c r="I250" s="248"/>
      <c r="J250" s="261"/>
      <c r="K250" s="261"/>
      <c r="L250" s="262"/>
      <c r="M250" s="49"/>
      <c r="N250" s="49"/>
    </row>
    <row r="251" spans="1:14">
      <c r="A251" s="43" cm="1">
        <f t="array" ref="A251">IF(INDEX(B:B,ROW()), COUNTIF($B$6:INDEX(B:B,ROW()), TRUE), 0)</f>
        <v>0</v>
      </c>
      <c r="B251" s="43" t="b" cm="1">
        <f t="array" ref="B251">AND(分科號=INDEX(E:E,ROW()),INDEX(D:D,ROW())&gt;=分起日,INDEX(D:D,ROW())&lt;=分訖日,OR(分專案="全部",INDEX(J:J,ROW())=分專案))</f>
        <v>0</v>
      </c>
      <c r="C251" s="44" cm="1">
        <f t="array" ref="C251">IF(INDEX(F:F,ROW())&lt;&gt;"",INDEX(F:F,ROW()),IF(INDEX(E:E,ROW())&lt;&gt;0,INDEX(C:C,ROW()-1),0))</f>
        <v>0</v>
      </c>
      <c r="D251" s="43" cm="1">
        <f t="array" ref="D251">IF(INDEX(G:G,ROW())&lt;&gt;"",INDEX(G:G,ROW()),IF(INDEX(E:E,ROW())&lt;&gt;0,INDEX(D:D,ROW()-1),0))</f>
        <v>0</v>
      </c>
      <c r="E251" s="313" cm="1">
        <f t="array" ref="E251">IF(INDEX(I:I,ROW())&lt;&gt;"",VALUE(TRIM(LEFT(INDEX(I:I,ROW()),6))),0)</f>
        <v>0</v>
      </c>
      <c r="F251" s="314"/>
      <c r="G251" s="247"/>
      <c r="H251" s="261"/>
      <c r="I251" s="248"/>
      <c r="J251" s="261"/>
      <c r="K251" s="261"/>
      <c r="L251" s="262"/>
      <c r="M251" s="49"/>
      <c r="N251" s="49"/>
    </row>
    <row r="252" spans="1:14">
      <c r="A252" s="43" cm="1">
        <f t="array" ref="A252">IF(INDEX(B:B,ROW()), COUNTIF($B$6:INDEX(B:B,ROW()), TRUE), 0)</f>
        <v>0</v>
      </c>
      <c r="B252" s="43" t="b" cm="1">
        <f t="array" ref="B252">AND(分科號=INDEX(E:E,ROW()),INDEX(D:D,ROW())&gt;=分起日,INDEX(D:D,ROW())&lt;=分訖日,OR(分專案="全部",INDEX(J:J,ROW())=分專案))</f>
        <v>0</v>
      </c>
      <c r="C252" s="44" cm="1">
        <f t="array" ref="C252">IF(INDEX(F:F,ROW())&lt;&gt;"",INDEX(F:F,ROW()),IF(INDEX(E:E,ROW())&lt;&gt;0,INDEX(C:C,ROW()-1),0))</f>
        <v>0</v>
      </c>
      <c r="D252" s="43" cm="1">
        <f t="array" ref="D252">IF(INDEX(G:G,ROW())&lt;&gt;"",INDEX(G:G,ROW()),IF(INDEX(E:E,ROW())&lt;&gt;0,INDEX(D:D,ROW()-1),0))</f>
        <v>0</v>
      </c>
      <c r="E252" s="313" cm="1">
        <f t="array" ref="E252">IF(INDEX(I:I,ROW())&lt;&gt;"",VALUE(TRIM(LEFT(INDEX(I:I,ROW()),6))),0)</f>
        <v>0</v>
      </c>
      <c r="F252" s="314"/>
      <c r="G252" s="247"/>
      <c r="H252" s="261"/>
      <c r="I252" s="248"/>
      <c r="J252" s="261"/>
      <c r="K252" s="261"/>
      <c r="L252" s="262"/>
      <c r="M252" s="49"/>
      <c r="N252" s="49"/>
    </row>
    <row r="253" spans="1:14">
      <c r="A253" s="43" cm="1">
        <f t="array" ref="A253">IF(INDEX(B:B,ROW()), COUNTIF($B$6:INDEX(B:B,ROW()), TRUE), 0)</f>
        <v>0</v>
      </c>
      <c r="B253" s="43" t="b" cm="1">
        <f t="array" ref="B253">AND(分科號=INDEX(E:E,ROW()),INDEX(D:D,ROW())&gt;=分起日,INDEX(D:D,ROW())&lt;=分訖日,OR(分專案="全部",INDEX(J:J,ROW())=分專案))</f>
        <v>0</v>
      </c>
      <c r="C253" s="44" cm="1">
        <f t="array" ref="C253">IF(INDEX(F:F,ROW())&lt;&gt;"",INDEX(F:F,ROW()),IF(INDEX(E:E,ROW())&lt;&gt;0,INDEX(C:C,ROW()-1),0))</f>
        <v>0</v>
      </c>
      <c r="D253" s="43" cm="1">
        <f t="array" ref="D253">IF(INDEX(G:G,ROW())&lt;&gt;"",INDEX(G:G,ROW()),IF(INDEX(E:E,ROW())&lt;&gt;0,INDEX(D:D,ROW()-1),0))</f>
        <v>0</v>
      </c>
      <c r="E253" s="313" cm="1">
        <f t="array" ref="E253">IF(INDEX(I:I,ROW())&lt;&gt;"",VALUE(TRIM(LEFT(INDEX(I:I,ROW()),6))),0)</f>
        <v>0</v>
      </c>
      <c r="F253" s="314"/>
      <c r="G253" s="247"/>
      <c r="H253" s="261"/>
      <c r="I253" s="248"/>
      <c r="J253" s="261"/>
      <c r="K253" s="261"/>
      <c r="L253" s="262"/>
      <c r="M253" s="49"/>
      <c r="N253" s="49"/>
    </row>
    <row r="254" spans="1:14">
      <c r="A254" s="43" cm="1">
        <f t="array" ref="A254">IF(INDEX(B:B,ROW()), COUNTIF($B$6:INDEX(B:B,ROW()), TRUE), 0)</f>
        <v>0</v>
      </c>
      <c r="B254" s="43" t="b" cm="1">
        <f t="array" ref="B254">AND(分科號=INDEX(E:E,ROW()),INDEX(D:D,ROW())&gt;=分起日,INDEX(D:D,ROW())&lt;=分訖日,OR(分專案="全部",INDEX(J:J,ROW())=分專案))</f>
        <v>0</v>
      </c>
      <c r="C254" s="44" cm="1">
        <f t="array" ref="C254">IF(INDEX(F:F,ROW())&lt;&gt;"",INDEX(F:F,ROW()),IF(INDEX(E:E,ROW())&lt;&gt;0,INDEX(C:C,ROW()-1),0))</f>
        <v>0</v>
      </c>
      <c r="D254" s="43" cm="1">
        <f t="array" ref="D254">IF(INDEX(G:G,ROW())&lt;&gt;"",INDEX(G:G,ROW()),IF(INDEX(E:E,ROW())&lt;&gt;0,INDEX(D:D,ROW()-1),0))</f>
        <v>0</v>
      </c>
      <c r="E254" s="313" cm="1">
        <f t="array" ref="E254">IF(INDEX(I:I,ROW())&lt;&gt;"",VALUE(TRIM(LEFT(INDEX(I:I,ROW()),6))),0)</f>
        <v>0</v>
      </c>
      <c r="F254" s="314"/>
      <c r="G254" s="247"/>
      <c r="H254" s="261"/>
      <c r="I254" s="248"/>
      <c r="J254" s="261"/>
      <c r="K254" s="261"/>
      <c r="L254" s="262"/>
      <c r="M254" s="49"/>
      <c r="N254" s="49"/>
    </row>
    <row r="255" spans="1:14">
      <c r="A255" s="43" cm="1">
        <f t="array" ref="A255">IF(INDEX(B:B,ROW()), COUNTIF($B$6:INDEX(B:B,ROW()), TRUE), 0)</f>
        <v>0</v>
      </c>
      <c r="B255" s="43" t="b" cm="1">
        <f t="array" ref="B255">AND(分科號=INDEX(E:E,ROW()),INDEX(D:D,ROW())&gt;=分起日,INDEX(D:D,ROW())&lt;=分訖日,OR(分專案="全部",INDEX(J:J,ROW())=分專案))</f>
        <v>0</v>
      </c>
      <c r="C255" s="44" cm="1">
        <f t="array" ref="C255">IF(INDEX(F:F,ROW())&lt;&gt;"",INDEX(F:F,ROW()),IF(INDEX(E:E,ROW())&lt;&gt;0,INDEX(C:C,ROW()-1),0))</f>
        <v>0</v>
      </c>
      <c r="D255" s="43" cm="1">
        <f t="array" ref="D255">IF(INDEX(G:G,ROW())&lt;&gt;"",INDEX(G:G,ROW()),IF(INDEX(E:E,ROW())&lt;&gt;0,INDEX(D:D,ROW()-1),0))</f>
        <v>0</v>
      </c>
      <c r="E255" s="313" cm="1">
        <f t="array" ref="E255">IF(INDEX(I:I,ROW())&lt;&gt;"",VALUE(TRIM(LEFT(INDEX(I:I,ROW()),6))),0)</f>
        <v>0</v>
      </c>
      <c r="F255" s="314"/>
      <c r="G255" s="247"/>
      <c r="H255" s="261"/>
      <c r="I255" s="248"/>
      <c r="J255" s="261"/>
      <c r="K255" s="261"/>
      <c r="L255" s="262"/>
      <c r="M255" s="49"/>
      <c r="N255" s="49"/>
    </row>
    <row r="256" spans="1:14">
      <c r="A256" s="43" cm="1">
        <f t="array" ref="A256">IF(INDEX(B:B,ROW()), COUNTIF($B$6:INDEX(B:B,ROW()), TRUE), 0)</f>
        <v>0</v>
      </c>
      <c r="B256" s="43" t="b" cm="1">
        <f t="array" ref="B256">AND(分科號=INDEX(E:E,ROW()),INDEX(D:D,ROW())&gt;=分起日,INDEX(D:D,ROW())&lt;=分訖日,OR(分專案="全部",INDEX(J:J,ROW())=分專案))</f>
        <v>0</v>
      </c>
      <c r="C256" s="44" cm="1">
        <f t="array" ref="C256">IF(INDEX(F:F,ROW())&lt;&gt;"",INDEX(F:F,ROW()),IF(INDEX(E:E,ROW())&lt;&gt;0,INDEX(C:C,ROW()-1),0))</f>
        <v>0</v>
      </c>
      <c r="D256" s="43" cm="1">
        <f t="array" ref="D256">IF(INDEX(G:G,ROW())&lt;&gt;"",INDEX(G:G,ROW()),IF(INDEX(E:E,ROW())&lt;&gt;0,INDEX(D:D,ROW()-1),0))</f>
        <v>0</v>
      </c>
      <c r="E256" s="313" cm="1">
        <f t="array" ref="E256">IF(INDEX(I:I,ROW())&lt;&gt;"",VALUE(TRIM(LEFT(INDEX(I:I,ROW()),6))),0)</f>
        <v>0</v>
      </c>
      <c r="F256" s="314"/>
      <c r="G256" s="247"/>
      <c r="H256" s="261"/>
      <c r="I256" s="248"/>
      <c r="J256" s="261"/>
      <c r="K256" s="261"/>
      <c r="L256" s="262"/>
      <c r="M256" s="49"/>
      <c r="N256" s="49"/>
    </row>
    <row r="257" spans="1:14">
      <c r="A257" s="43" cm="1">
        <f t="array" ref="A257">IF(INDEX(B:B,ROW()), COUNTIF($B$6:INDEX(B:B,ROW()), TRUE), 0)</f>
        <v>0</v>
      </c>
      <c r="B257" s="43" t="b" cm="1">
        <f t="array" ref="B257">AND(分科號=INDEX(E:E,ROW()),INDEX(D:D,ROW())&gt;=分起日,INDEX(D:D,ROW())&lt;=分訖日,OR(分專案="全部",INDEX(J:J,ROW())=分專案))</f>
        <v>0</v>
      </c>
      <c r="C257" s="44" cm="1">
        <f t="array" ref="C257">IF(INDEX(F:F,ROW())&lt;&gt;"",INDEX(F:F,ROW()),IF(INDEX(E:E,ROW())&lt;&gt;0,INDEX(C:C,ROW()-1),0))</f>
        <v>0</v>
      </c>
      <c r="D257" s="43" cm="1">
        <f t="array" ref="D257">IF(INDEX(G:G,ROW())&lt;&gt;"",INDEX(G:G,ROW()),IF(INDEX(E:E,ROW())&lt;&gt;0,INDEX(D:D,ROW()-1),0))</f>
        <v>0</v>
      </c>
      <c r="E257" s="313" cm="1">
        <f t="array" ref="E257">IF(INDEX(I:I,ROW())&lt;&gt;"",VALUE(TRIM(LEFT(INDEX(I:I,ROW()),6))),0)</f>
        <v>0</v>
      </c>
      <c r="F257" s="314"/>
      <c r="G257" s="247"/>
      <c r="H257" s="261"/>
      <c r="I257" s="248"/>
      <c r="J257" s="261"/>
      <c r="K257" s="261"/>
      <c r="L257" s="262"/>
      <c r="M257" s="49"/>
      <c r="N257" s="49"/>
    </row>
    <row r="258" spans="1:14">
      <c r="A258" s="43" cm="1">
        <f t="array" ref="A258">IF(INDEX(B:B,ROW()), COUNTIF($B$6:INDEX(B:B,ROW()), TRUE), 0)</f>
        <v>0</v>
      </c>
      <c r="B258" s="43" t="b" cm="1">
        <f t="array" ref="B258">AND(分科號=INDEX(E:E,ROW()),INDEX(D:D,ROW())&gt;=分起日,INDEX(D:D,ROW())&lt;=分訖日,OR(分專案="全部",INDEX(J:J,ROW())=分專案))</f>
        <v>0</v>
      </c>
      <c r="C258" s="44" cm="1">
        <f t="array" ref="C258">IF(INDEX(F:F,ROW())&lt;&gt;"",INDEX(F:F,ROW()),IF(INDEX(E:E,ROW())&lt;&gt;0,INDEX(C:C,ROW()-1),0))</f>
        <v>0</v>
      </c>
      <c r="D258" s="43" cm="1">
        <f t="array" ref="D258">IF(INDEX(G:G,ROW())&lt;&gt;"",INDEX(G:G,ROW()),IF(INDEX(E:E,ROW())&lt;&gt;0,INDEX(D:D,ROW()-1),0))</f>
        <v>0</v>
      </c>
      <c r="E258" s="313" cm="1">
        <f t="array" ref="E258">IF(INDEX(I:I,ROW())&lt;&gt;"",VALUE(TRIM(LEFT(INDEX(I:I,ROW()),6))),0)</f>
        <v>0</v>
      </c>
      <c r="F258" s="314"/>
      <c r="G258" s="247"/>
      <c r="H258" s="261"/>
      <c r="I258" s="248"/>
      <c r="J258" s="261"/>
      <c r="K258" s="261"/>
      <c r="L258" s="262"/>
      <c r="M258" s="49"/>
      <c r="N258" s="49"/>
    </row>
    <row r="259" spans="1:14">
      <c r="A259" s="43" cm="1">
        <f t="array" ref="A259">IF(INDEX(B:B,ROW()), COUNTIF($B$6:INDEX(B:B,ROW()), TRUE), 0)</f>
        <v>0</v>
      </c>
      <c r="B259" s="43" t="b" cm="1">
        <f t="array" ref="B259">AND(分科號=INDEX(E:E,ROW()),INDEX(D:D,ROW())&gt;=分起日,INDEX(D:D,ROW())&lt;=分訖日,OR(分專案="全部",INDEX(J:J,ROW())=分專案))</f>
        <v>0</v>
      </c>
      <c r="C259" s="44" cm="1">
        <f t="array" ref="C259">IF(INDEX(F:F,ROW())&lt;&gt;"",INDEX(F:F,ROW()),IF(INDEX(E:E,ROW())&lt;&gt;0,INDEX(C:C,ROW()-1),0))</f>
        <v>0</v>
      </c>
      <c r="D259" s="43" cm="1">
        <f t="array" ref="D259">IF(INDEX(G:G,ROW())&lt;&gt;"",INDEX(G:G,ROW()),IF(INDEX(E:E,ROW())&lt;&gt;0,INDEX(D:D,ROW()-1),0))</f>
        <v>0</v>
      </c>
      <c r="E259" s="313" cm="1">
        <f t="array" ref="E259">IF(INDEX(I:I,ROW())&lt;&gt;"",VALUE(TRIM(LEFT(INDEX(I:I,ROW()),6))),0)</f>
        <v>0</v>
      </c>
      <c r="F259" s="314"/>
      <c r="G259" s="247"/>
      <c r="H259" s="261"/>
      <c r="I259" s="248"/>
      <c r="J259" s="261"/>
      <c r="K259" s="261"/>
      <c r="L259" s="262"/>
      <c r="M259" s="49"/>
      <c r="N259" s="49"/>
    </row>
    <row r="260" spans="1:14">
      <c r="A260" s="43" cm="1">
        <f t="array" ref="A260">IF(INDEX(B:B,ROW()), COUNTIF($B$6:INDEX(B:B,ROW()), TRUE), 0)</f>
        <v>0</v>
      </c>
      <c r="B260" s="43" t="b" cm="1">
        <f t="array" ref="B260">AND(分科號=INDEX(E:E,ROW()),INDEX(D:D,ROW())&gt;=分起日,INDEX(D:D,ROW())&lt;=分訖日,OR(分專案="全部",INDEX(J:J,ROW())=分專案))</f>
        <v>0</v>
      </c>
      <c r="C260" s="44" cm="1">
        <f t="array" ref="C260">IF(INDEX(F:F,ROW())&lt;&gt;"",INDEX(F:F,ROW()),IF(INDEX(E:E,ROW())&lt;&gt;0,INDEX(C:C,ROW()-1),0))</f>
        <v>0</v>
      </c>
      <c r="D260" s="43" cm="1">
        <f t="array" ref="D260">IF(INDEX(G:G,ROW())&lt;&gt;"",INDEX(G:G,ROW()),IF(INDEX(E:E,ROW())&lt;&gt;0,INDEX(D:D,ROW()-1),0))</f>
        <v>0</v>
      </c>
      <c r="E260" s="313" cm="1">
        <f t="array" ref="E260">IF(INDEX(I:I,ROW())&lt;&gt;"",VALUE(TRIM(LEFT(INDEX(I:I,ROW()),6))),0)</f>
        <v>0</v>
      </c>
      <c r="F260" s="314"/>
      <c r="G260" s="247"/>
      <c r="H260" s="261"/>
      <c r="I260" s="248"/>
      <c r="J260" s="261"/>
      <c r="K260" s="261"/>
      <c r="L260" s="262"/>
      <c r="M260" s="49"/>
      <c r="N260" s="49"/>
    </row>
    <row r="261" spans="1:14">
      <c r="A261" s="43" cm="1">
        <f t="array" ref="A261">IF(INDEX(B:B,ROW()), COUNTIF($B$6:INDEX(B:B,ROW()), TRUE), 0)</f>
        <v>0</v>
      </c>
      <c r="B261" s="43" t="b" cm="1">
        <f t="array" ref="B261">AND(分科號=INDEX(E:E,ROW()),INDEX(D:D,ROW())&gt;=分起日,INDEX(D:D,ROW())&lt;=分訖日,OR(分專案="全部",INDEX(J:J,ROW())=分專案))</f>
        <v>0</v>
      </c>
      <c r="C261" s="44" cm="1">
        <f t="array" ref="C261">IF(INDEX(F:F,ROW())&lt;&gt;"",INDEX(F:F,ROW()),IF(INDEX(E:E,ROW())&lt;&gt;0,INDEX(C:C,ROW()-1),0))</f>
        <v>0</v>
      </c>
      <c r="D261" s="43" cm="1">
        <f t="array" ref="D261">IF(INDEX(G:G,ROW())&lt;&gt;"",INDEX(G:G,ROW()),IF(INDEX(E:E,ROW())&lt;&gt;0,INDEX(D:D,ROW()-1),0))</f>
        <v>0</v>
      </c>
      <c r="E261" s="313" cm="1">
        <f t="array" ref="E261">IF(INDEX(I:I,ROW())&lt;&gt;"",VALUE(TRIM(LEFT(INDEX(I:I,ROW()),6))),0)</f>
        <v>0</v>
      </c>
      <c r="F261" s="314"/>
      <c r="G261" s="247"/>
      <c r="H261" s="261"/>
      <c r="I261" s="248"/>
      <c r="J261" s="261"/>
      <c r="K261" s="261"/>
      <c r="L261" s="262"/>
      <c r="M261" s="49"/>
      <c r="N261" s="49"/>
    </row>
    <row r="262" spans="1:14">
      <c r="A262" s="43" cm="1">
        <f t="array" ref="A262">IF(INDEX(B:B,ROW()), COUNTIF($B$6:INDEX(B:B,ROW()), TRUE), 0)</f>
        <v>0</v>
      </c>
      <c r="B262" s="43" t="b" cm="1">
        <f t="array" ref="B262">AND(分科號=INDEX(E:E,ROW()),INDEX(D:D,ROW())&gt;=分起日,INDEX(D:D,ROW())&lt;=分訖日,OR(分專案="全部",INDEX(J:J,ROW())=分專案))</f>
        <v>0</v>
      </c>
      <c r="C262" s="44" cm="1">
        <f t="array" ref="C262">IF(INDEX(F:F,ROW())&lt;&gt;"",INDEX(F:F,ROW()),IF(INDEX(E:E,ROW())&lt;&gt;0,INDEX(C:C,ROW()-1),0))</f>
        <v>0</v>
      </c>
      <c r="D262" s="43" cm="1">
        <f t="array" ref="D262">IF(INDEX(G:G,ROW())&lt;&gt;"",INDEX(G:G,ROW()),IF(INDEX(E:E,ROW())&lt;&gt;0,INDEX(D:D,ROW()-1),0))</f>
        <v>0</v>
      </c>
      <c r="E262" s="313" cm="1">
        <f t="array" ref="E262">IF(INDEX(I:I,ROW())&lt;&gt;"",VALUE(TRIM(LEFT(INDEX(I:I,ROW()),6))),0)</f>
        <v>0</v>
      </c>
      <c r="F262" s="314"/>
      <c r="G262" s="247"/>
      <c r="H262" s="261"/>
      <c r="I262" s="248"/>
      <c r="J262" s="261"/>
      <c r="K262" s="261"/>
      <c r="L262" s="262"/>
      <c r="M262" s="49"/>
      <c r="N262" s="49"/>
    </row>
    <row r="263" spans="1:14">
      <c r="A263" s="43" cm="1">
        <f t="array" ref="A263">IF(INDEX(B:B,ROW()), COUNTIF($B$6:INDEX(B:B,ROW()), TRUE), 0)</f>
        <v>0</v>
      </c>
      <c r="B263" s="43" t="b" cm="1">
        <f t="array" ref="B263">AND(分科號=INDEX(E:E,ROW()),INDEX(D:D,ROW())&gt;=分起日,INDEX(D:D,ROW())&lt;=分訖日,OR(分專案="全部",INDEX(J:J,ROW())=分專案))</f>
        <v>0</v>
      </c>
      <c r="C263" s="44" cm="1">
        <f t="array" ref="C263">IF(INDEX(F:F,ROW())&lt;&gt;"",INDEX(F:F,ROW()),IF(INDEX(E:E,ROW())&lt;&gt;0,INDEX(C:C,ROW()-1),0))</f>
        <v>0</v>
      </c>
      <c r="D263" s="43" cm="1">
        <f t="array" ref="D263">IF(INDEX(G:G,ROW())&lt;&gt;"",INDEX(G:G,ROW()),IF(INDEX(E:E,ROW())&lt;&gt;0,INDEX(D:D,ROW()-1),0))</f>
        <v>0</v>
      </c>
      <c r="E263" s="313" cm="1">
        <f t="array" ref="E263">IF(INDEX(I:I,ROW())&lt;&gt;"",VALUE(TRIM(LEFT(INDEX(I:I,ROW()),6))),0)</f>
        <v>0</v>
      </c>
      <c r="F263" s="314"/>
      <c r="G263" s="247"/>
      <c r="H263" s="261"/>
      <c r="I263" s="248"/>
      <c r="J263" s="261"/>
      <c r="K263" s="261"/>
      <c r="L263" s="262"/>
      <c r="M263" s="49"/>
      <c r="N263" s="49"/>
    </row>
    <row r="264" spans="1:14">
      <c r="A264" s="43" cm="1">
        <f t="array" ref="A264">IF(INDEX(B:B,ROW()), COUNTIF($B$6:INDEX(B:B,ROW()), TRUE), 0)</f>
        <v>0</v>
      </c>
      <c r="B264" s="43" t="b" cm="1">
        <f t="array" ref="B264">AND(分科號=INDEX(E:E,ROW()),INDEX(D:D,ROW())&gt;=分起日,INDEX(D:D,ROW())&lt;=分訖日,OR(分專案="全部",INDEX(J:J,ROW())=分專案))</f>
        <v>0</v>
      </c>
      <c r="C264" s="44" cm="1">
        <f t="array" ref="C264">IF(INDEX(F:F,ROW())&lt;&gt;"",INDEX(F:F,ROW()),IF(INDEX(E:E,ROW())&lt;&gt;0,INDEX(C:C,ROW()-1),0))</f>
        <v>0</v>
      </c>
      <c r="D264" s="43" cm="1">
        <f t="array" ref="D264">IF(INDEX(G:G,ROW())&lt;&gt;"",INDEX(G:G,ROW()),IF(INDEX(E:E,ROW())&lt;&gt;0,INDEX(D:D,ROW()-1),0))</f>
        <v>0</v>
      </c>
      <c r="E264" s="313" cm="1">
        <f t="array" ref="E264">IF(INDEX(I:I,ROW())&lt;&gt;"",VALUE(TRIM(LEFT(INDEX(I:I,ROW()),6))),0)</f>
        <v>0</v>
      </c>
      <c r="F264" s="314"/>
      <c r="G264" s="247"/>
      <c r="H264" s="261"/>
      <c r="I264" s="248"/>
      <c r="J264" s="261"/>
      <c r="K264" s="261"/>
      <c r="L264" s="262"/>
      <c r="M264" s="49"/>
      <c r="N264" s="49"/>
    </row>
    <row r="265" spans="1:14">
      <c r="A265" s="43" cm="1">
        <f t="array" ref="A265">IF(INDEX(B:B,ROW()), COUNTIF($B$6:INDEX(B:B,ROW()), TRUE), 0)</f>
        <v>0</v>
      </c>
      <c r="B265" s="43" t="b" cm="1">
        <f t="array" ref="B265">AND(分科號=INDEX(E:E,ROW()),INDEX(D:D,ROW())&gt;=分起日,INDEX(D:D,ROW())&lt;=分訖日,OR(分專案="全部",INDEX(J:J,ROW())=分專案))</f>
        <v>0</v>
      </c>
      <c r="C265" s="44" cm="1">
        <f t="array" ref="C265">IF(INDEX(F:F,ROW())&lt;&gt;"",INDEX(F:F,ROW()),IF(INDEX(E:E,ROW())&lt;&gt;0,INDEX(C:C,ROW()-1),0))</f>
        <v>0</v>
      </c>
      <c r="D265" s="43" cm="1">
        <f t="array" ref="D265">IF(INDEX(G:G,ROW())&lt;&gt;"",INDEX(G:G,ROW()),IF(INDEX(E:E,ROW())&lt;&gt;0,INDEX(D:D,ROW()-1),0))</f>
        <v>0</v>
      </c>
      <c r="E265" s="313" cm="1">
        <f t="array" ref="E265">IF(INDEX(I:I,ROW())&lt;&gt;"",VALUE(TRIM(LEFT(INDEX(I:I,ROW()),6))),0)</f>
        <v>0</v>
      </c>
      <c r="F265" s="314"/>
      <c r="G265" s="247"/>
      <c r="H265" s="261"/>
      <c r="I265" s="248"/>
      <c r="J265" s="261"/>
      <c r="K265" s="261"/>
      <c r="L265" s="262"/>
      <c r="M265" s="49"/>
      <c r="N265" s="49"/>
    </row>
    <row r="266" spans="1:14">
      <c r="A266" s="43" cm="1">
        <f t="array" ref="A266">IF(INDEX(B:B,ROW()), COUNTIF($B$6:INDEX(B:B,ROW()), TRUE), 0)</f>
        <v>0</v>
      </c>
      <c r="B266" s="43" t="b" cm="1">
        <f t="array" ref="B266">AND(分科號=INDEX(E:E,ROW()),INDEX(D:D,ROW())&gt;=分起日,INDEX(D:D,ROW())&lt;=分訖日,OR(分專案="全部",INDEX(J:J,ROW())=分專案))</f>
        <v>0</v>
      </c>
      <c r="C266" s="44" cm="1">
        <f t="array" ref="C266">IF(INDEX(F:F,ROW())&lt;&gt;"",INDEX(F:F,ROW()),IF(INDEX(E:E,ROW())&lt;&gt;0,INDEX(C:C,ROW()-1),0))</f>
        <v>0</v>
      </c>
      <c r="D266" s="43" cm="1">
        <f t="array" ref="D266">IF(INDEX(G:G,ROW())&lt;&gt;"",INDEX(G:G,ROW()),IF(INDEX(E:E,ROW())&lt;&gt;0,INDEX(D:D,ROW()-1),0))</f>
        <v>0</v>
      </c>
      <c r="E266" s="313" cm="1">
        <f t="array" ref="E266">IF(INDEX(I:I,ROW())&lt;&gt;"",VALUE(TRIM(LEFT(INDEX(I:I,ROW()),6))),0)</f>
        <v>0</v>
      </c>
      <c r="F266" s="314"/>
      <c r="G266" s="247"/>
      <c r="H266" s="261"/>
      <c r="I266" s="248"/>
      <c r="J266" s="261"/>
      <c r="K266" s="261"/>
      <c r="L266" s="262"/>
      <c r="M266" s="49"/>
      <c r="N266" s="49"/>
    </row>
    <row r="267" spans="1:14">
      <c r="A267" s="43" cm="1">
        <f t="array" ref="A267">IF(INDEX(B:B,ROW()), COUNTIF($B$6:INDEX(B:B,ROW()), TRUE), 0)</f>
        <v>0</v>
      </c>
      <c r="B267" s="43" t="b" cm="1">
        <f t="array" ref="B267">AND(分科號=INDEX(E:E,ROW()),INDEX(D:D,ROW())&gt;=分起日,INDEX(D:D,ROW())&lt;=分訖日,OR(分專案="全部",INDEX(J:J,ROW())=分專案))</f>
        <v>0</v>
      </c>
      <c r="C267" s="44" cm="1">
        <f t="array" ref="C267">IF(INDEX(F:F,ROW())&lt;&gt;"",INDEX(F:F,ROW()),IF(INDEX(E:E,ROW())&lt;&gt;0,INDEX(C:C,ROW()-1),0))</f>
        <v>0</v>
      </c>
      <c r="D267" s="43" cm="1">
        <f t="array" ref="D267">IF(INDEX(G:G,ROW())&lt;&gt;"",INDEX(G:G,ROW()),IF(INDEX(E:E,ROW())&lt;&gt;0,INDEX(D:D,ROW()-1),0))</f>
        <v>0</v>
      </c>
      <c r="E267" s="313" cm="1">
        <f t="array" ref="E267">IF(INDEX(I:I,ROW())&lt;&gt;"",VALUE(TRIM(LEFT(INDEX(I:I,ROW()),6))),0)</f>
        <v>0</v>
      </c>
      <c r="F267" s="314"/>
      <c r="G267" s="247"/>
      <c r="H267" s="261"/>
      <c r="I267" s="248"/>
      <c r="J267" s="261"/>
      <c r="K267" s="261"/>
      <c r="L267" s="262"/>
      <c r="M267" s="49"/>
      <c r="N267" s="49"/>
    </row>
    <row r="268" spans="1:14">
      <c r="A268" s="43" cm="1">
        <f t="array" ref="A268">IF(INDEX(B:B,ROW()), COUNTIF($B$6:INDEX(B:B,ROW()), TRUE), 0)</f>
        <v>0</v>
      </c>
      <c r="B268" s="43" t="b" cm="1">
        <f t="array" ref="B268">AND(分科號=INDEX(E:E,ROW()),INDEX(D:D,ROW())&gt;=分起日,INDEX(D:D,ROW())&lt;=分訖日,OR(分專案="全部",INDEX(J:J,ROW())=分專案))</f>
        <v>0</v>
      </c>
      <c r="C268" s="44" cm="1">
        <f t="array" ref="C268">IF(INDEX(F:F,ROW())&lt;&gt;"",INDEX(F:F,ROW()),IF(INDEX(E:E,ROW())&lt;&gt;0,INDEX(C:C,ROW()-1),0))</f>
        <v>0</v>
      </c>
      <c r="D268" s="43" cm="1">
        <f t="array" ref="D268">IF(INDEX(G:G,ROW())&lt;&gt;"",INDEX(G:G,ROW()),IF(INDEX(E:E,ROW())&lt;&gt;0,INDEX(D:D,ROW()-1),0))</f>
        <v>0</v>
      </c>
      <c r="E268" s="313" cm="1">
        <f t="array" ref="E268">IF(INDEX(I:I,ROW())&lt;&gt;"",VALUE(TRIM(LEFT(INDEX(I:I,ROW()),6))),0)</f>
        <v>0</v>
      </c>
      <c r="F268" s="314"/>
      <c r="G268" s="247"/>
      <c r="H268" s="261"/>
      <c r="I268" s="248"/>
      <c r="J268" s="261"/>
      <c r="K268" s="261"/>
      <c r="L268" s="262"/>
      <c r="M268" s="49"/>
      <c r="N268" s="49"/>
    </row>
    <row r="269" spans="1:14">
      <c r="A269" s="43" cm="1">
        <f t="array" ref="A269">IF(INDEX(B:B,ROW()), COUNTIF($B$6:INDEX(B:B,ROW()), TRUE), 0)</f>
        <v>0</v>
      </c>
      <c r="B269" s="43" t="b" cm="1">
        <f t="array" ref="B269">AND(分科號=INDEX(E:E,ROW()),INDEX(D:D,ROW())&gt;=分起日,INDEX(D:D,ROW())&lt;=分訖日,OR(分專案="全部",INDEX(J:J,ROW())=分專案))</f>
        <v>0</v>
      </c>
      <c r="C269" s="44" cm="1">
        <f t="array" ref="C269">IF(INDEX(F:F,ROW())&lt;&gt;"",INDEX(F:F,ROW()),IF(INDEX(E:E,ROW())&lt;&gt;0,INDEX(C:C,ROW()-1),0))</f>
        <v>0</v>
      </c>
      <c r="D269" s="43" cm="1">
        <f t="array" ref="D269">IF(INDEX(G:G,ROW())&lt;&gt;"",INDEX(G:G,ROW()),IF(INDEX(E:E,ROW())&lt;&gt;0,INDEX(D:D,ROW()-1),0))</f>
        <v>0</v>
      </c>
      <c r="E269" s="313" cm="1">
        <f t="array" ref="E269">IF(INDEX(I:I,ROW())&lt;&gt;"",VALUE(TRIM(LEFT(INDEX(I:I,ROW()),6))),0)</f>
        <v>0</v>
      </c>
      <c r="F269" s="314"/>
      <c r="G269" s="247"/>
      <c r="H269" s="261"/>
      <c r="I269" s="248"/>
      <c r="J269" s="261"/>
      <c r="K269" s="261"/>
      <c r="L269" s="262"/>
      <c r="M269" s="49"/>
      <c r="N269" s="49"/>
    </row>
    <row r="270" spans="1:14">
      <c r="A270" s="43" cm="1">
        <f t="array" ref="A270">IF(INDEX(B:B,ROW()), COUNTIF($B$6:INDEX(B:B,ROW()), TRUE), 0)</f>
        <v>0</v>
      </c>
      <c r="B270" s="43" t="b" cm="1">
        <f t="array" ref="B270">AND(分科號=INDEX(E:E,ROW()),INDEX(D:D,ROW())&gt;=分起日,INDEX(D:D,ROW())&lt;=分訖日,OR(分專案="全部",INDEX(J:J,ROW())=分專案))</f>
        <v>0</v>
      </c>
      <c r="C270" s="44" cm="1">
        <f t="array" ref="C270">IF(INDEX(F:F,ROW())&lt;&gt;"",INDEX(F:F,ROW()),IF(INDEX(E:E,ROW())&lt;&gt;0,INDEX(C:C,ROW()-1),0))</f>
        <v>0</v>
      </c>
      <c r="D270" s="43" cm="1">
        <f t="array" ref="D270">IF(INDEX(G:G,ROW())&lt;&gt;"",INDEX(G:G,ROW()),IF(INDEX(E:E,ROW())&lt;&gt;0,INDEX(D:D,ROW()-1),0))</f>
        <v>0</v>
      </c>
      <c r="E270" s="313" cm="1">
        <f t="array" ref="E270">IF(INDEX(I:I,ROW())&lt;&gt;"",VALUE(TRIM(LEFT(INDEX(I:I,ROW()),6))),0)</f>
        <v>0</v>
      </c>
      <c r="F270" s="314"/>
      <c r="G270" s="247"/>
      <c r="H270" s="261"/>
      <c r="I270" s="248"/>
      <c r="J270" s="261"/>
      <c r="K270" s="261"/>
      <c r="L270" s="262"/>
      <c r="M270" s="49"/>
      <c r="N270" s="49"/>
    </row>
    <row r="271" spans="1:14">
      <c r="A271" s="43" cm="1">
        <f t="array" ref="A271">IF(INDEX(B:B,ROW()), COUNTIF($B$6:INDEX(B:B,ROW()), TRUE), 0)</f>
        <v>0</v>
      </c>
      <c r="B271" s="43" t="b" cm="1">
        <f t="array" ref="B271">AND(分科號=INDEX(E:E,ROW()),INDEX(D:D,ROW())&gt;=分起日,INDEX(D:D,ROW())&lt;=分訖日,OR(分專案="全部",INDEX(J:J,ROW())=分專案))</f>
        <v>0</v>
      </c>
      <c r="C271" s="44" cm="1">
        <f t="array" ref="C271">IF(INDEX(F:F,ROW())&lt;&gt;"",INDEX(F:F,ROW()),IF(INDEX(E:E,ROW())&lt;&gt;0,INDEX(C:C,ROW()-1),0))</f>
        <v>0</v>
      </c>
      <c r="D271" s="43" cm="1">
        <f t="array" ref="D271">IF(INDEX(G:G,ROW())&lt;&gt;"",INDEX(G:G,ROW()),IF(INDEX(E:E,ROW())&lt;&gt;0,INDEX(D:D,ROW()-1),0))</f>
        <v>0</v>
      </c>
      <c r="E271" s="313" cm="1">
        <f t="array" ref="E271">IF(INDEX(I:I,ROW())&lt;&gt;"",VALUE(TRIM(LEFT(INDEX(I:I,ROW()),6))),0)</f>
        <v>0</v>
      </c>
      <c r="F271" s="314"/>
      <c r="G271" s="247"/>
      <c r="H271" s="261"/>
      <c r="I271" s="248"/>
      <c r="J271" s="261"/>
      <c r="K271" s="261"/>
      <c r="L271" s="262"/>
      <c r="M271" s="49"/>
      <c r="N271" s="49"/>
    </row>
    <row r="272" spans="1:14">
      <c r="A272" s="43" cm="1">
        <f t="array" ref="A272">IF(INDEX(B:B,ROW()), COUNTIF($B$6:INDEX(B:B,ROW()), TRUE), 0)</f>
        <v>0</v>
      </c>
      <c r="B272" s="43" t="b" cm="1">
        <f t="array" ref="B272">AND(分科號=INDEX(E:E,ROW()),INDEX(D:D,ROW())&gt;=分起日,INDEX(D:D,ROW())&lt;=分訖日,OR(分專案="全部",INDEX(J:J,ROW())=分專案))</f>
        <v>0</v>
      </c>
      <c r="C272" s="44" cm="1">
        <f t="array" ref="C272">IF(INDEX(F:F,ROW())&lt;&gt;"",INDEX(F:F,ROW()),IF(INDEX(E:E,ROW())&lt;&gt;0,INDEX(C:C,ROW()-1),0))</f>
        <v>0</v>
      </c>
      <c r="D272" s="43" cm="1">
        <f t="array" ref="D272">IF(INDEX(G:G,ROW())&lt;&gt;"",INDEX(G:G,ROW()),IF(INDEX(E:E,ROW())&lt;&gt;0,INDEX(D:D,ROW()-1),0))</f>
        <v>0</v>
      </c>
      <c r="E272" s="313" cm="1">
        <f t="array" ref="E272">IF(INDEX(I:I,ROW())&lt;&gt;"",VALUE(TRIM(LEFT(INDEX(I:I,ROW()),6))),0)</f>
        <v>0</v>
      </c>
      <c r="F272" s="314"/>
      <c r="G272" s="247"/>
      <c r="H272" s="261"/>
      <c r="I272" s="248"/>
      <c r="J272" s="261"/>
      <c r="K272" s="261"/>
      <c r="L272" s="262"/>
      <c r="M272" s="49"/>
      <c r="N272" s="49"/>
    </row>
    <row r="273" spans="1:14">
      <c r="A273" s="43" cm="1">
        <f t="array" ref="A273">IF(INDEX(B:B,ROW()), COUNTIF($B$6:INDEX(B:B,ROW()), TRUE), 0)</f>
        <v>0</v>
      </c>
      <c r="B273" s="43" t="b" cm="1">
        <f t="array" ref="B273">AND(分科號=INDEX(E:E,ROW()),INDEX(D:D,ROW())&gt;=分起日,INDEX(D:D,ROW())&lt;=分訖日,OR(分專案="全部",INDEX(J:J,ROW())=分專案))</f>
        <v>0</v>
      </c>
      <c r="C273" s="44" cm="1">
        <f t="array" ref="C273">IF(INDEX(F:F,ROW())&lt;&gt;"",INDEX(F:F,ROW()),IF(INDEX(E:E,ROW())&lt;&gt;0,INDEX(C:C,ROW()-1),0))</f>
        <v>0</v>
      </c>
      <c r="D273" s="43" cm="1">
        <f t="array" ref="D273">IF(INDEX(G:G,ROW())&lt;&gt;"",INDEX(G:G,ROW()),IF(INDEX(E:E,ROW())&lt;&gt;0,INDEX(D:D,ROW()-1),0))</f>
        <v>0</v>
      </c>
      <c r="E273" s="313" cm="1">
        <f t="array" ref="E273">IF(INDEX(I:I,ROW())&lt;&gt;"",VALUE(TRIM(LEFT(INDEX(I:I,ROW()),6))),0)</f>
        <v>0</v>
      </c>
      <c r="F273" s="314"/>
      <c r="G273" s="247"/>
      <c r="H273" s="261"/>
      <c r="I273" s="248"/>
      <c r="J273" s="261"/>
      <c r="K273" s="261"/>
      <c r="L273" s="262"/>
      <c r="M273" s="49"/>
      <c r="N273" s="49"/>
    </row>
    <row r="274" spans="1:14">
      <c r="A274" s="43" cm="1">
        <f t="array" ref="A274">IF(INDEX(B:B,ROW()), COUNTIF($B$6:INDEX(B:B,ROW()), TRUE), 0)</f>
        <v>0</v>
      </c>
      <c r="B274" s="43" t="b" cm="1">
        <f t="array" ref="B274">AND(分科號=INDEX(E:E,ROW()),INDEX(D:D,ROW())&gt;=分起日,INDEX(D:D,ROW())&lt;=分訖日,OR(分專案="全部",INDEX(J:J,ROW())=分專案))</f>
        <v>0</v>
      </c>
      <c r="C274" s="44" cm="1">
        <f t="array" ref="C274">IF(INDEX(F:F,ROW())&lt;&gt;"",INDEX(F:F,ROW()),IF(INDEX(E:E,ROW())&lt;&gt;0,INDEX(C:C,ROW()-1),0))</f>
        <v>0</v>
      </c>
      <c r="D274" s="43" cm="1">
        <f t="array" ref="D274">IF(INDEX(G:G,ROW())&lt;&gt;"",INDEX(G:G,ROW()),IF(INDEX(E:E,ROW())&lt;&gt;0,INDEX(D:D,ROW()-1),0))</f>
        <v>0</v>
      </c>
      <c r="E274" s="313" cm="1">
        <f t="array" ref="E274">IF(INDEX(I:I,ROW())&lt;&gt;"",VALUE(TRIM(LEFT(INDEX(I:I,ROW()),6))),0)</f>
        <v>0</v>
      </c>
      <c r="F274" s="314"/>
      <c r="G274" s="247"/>
      <c r="H274" s="261"/>
      <c r="I274" s="248"/>
      <c r="J274" s="261"/>
      <c r="K274" s="261"/>
      <c r="L274" s="262"/>
      <c r="M274" s="49"/>
      <c r="N274" s="49"/>
    </row>
    <row r="275" spans="1:14">
      <c r="A275" s="43" cm="1">
        <f t="array" ref="A275">IF(INDEX(B:B,ROW()), COUNTIF($B$6:INDEX(B:B,ROW()), TRUE), 0)</f>
        <v>0</v>
      </c>
      <c r="B275" s="43" t="b" cm="1">
        <f t="array" ref="B275">AND(分科號=INDEX(E:E,ROW()),INDEX(D:D,ROW())&gt;=分起日,INDEX(D:D,ROW())&lt;=分訖日,OR(分專案="全部",INDEX(J:J,ROW())=分專案))</f>
        <v>0</v>
      </c>
      <c r="C275" s="44" cm="1">
        <f t="array" ref="C275">IF(INDEX(F:F,ROW())&lt;&gt;"",INDEX(F:F,ROW()),IF(INDEX(E:E,ROW())&lt;&gt;0,INDEX(C:C,ROW()-1),0))</f>
        <v>0</v>
      </c>
      <c r="D275" s="43" cm="1">
        <f t="array" ref="D275">IF(INDEX(G:G,ROW())&lt;&gt;"",INDEX(G:G,ROW()),IF(INDEX(E:E,ROW())&lt;&gt;0,INDEX(D:D,ROW()-1),0))</f>
        <v>0</v>
      </c>
      <c r="E275" s="313" cm="1">
        <f t="array" ref="E275">IF(INDEX(I:I,ROW())&lt;&gt;"",VALUE(TRIM(LEFT(INDEX(I:I,ROW()),6))),0)</f>
        <v>0</v>
      </c>
      <c r="F275" s="314"/>
      <c r="G275" s="247"/>
      <c r="H275" s="261"/>
      <c r="I275" s="248"/>
      <c r="J275" s="261"/>
      <c r="K275" s="261"/>
      <c r="L275" s="262"/>
      <c r="M275" s="49"/>
      <c r="N275" s="49"/>
    </row>
    <row r="276" spans="1:14">
      <c r="A276" s="43" cm="1">
        <f t="array" ref="A276">IF(INDEX(B:B,ROW()), COUNTIF($B$6:INDEX(B:B,ROW()), TRUE), 0)</f>
        <v>0</v>
      </c>
      <c r="B276" s="43" t="b" cm="1">
        <f t="array" ref="B276">AND(分科號=INDEX(E:E,ROW()),INDEX(D:D,ROW())&gt;=分起日,INDEX(D:D,ROW())&lt;=分訖日,OR(分專案="全部",INDEX(J:J,ROW())=分專案))</f>
        <v>0</v>
      </c>
      <c r="C276" s="44" cm="1">
        <f t="array" ref="C276">IF(INDEX(F:F,ROW())&lt;&gt;"",INDEX(F:F,ROW()),IF(INDEX(E:E,ROW())&lt;&gt;0,INDEX(C:C,ROW()-1),0))</f>
        <v>0</v>
      </c>
      <c r="D276" s="43" cm="1">
        <f t="array" ref="D276">IF(INDEX(G:G,ROW())&lt;&gt;"",INDEX(G:G,ROW()),IF(INDEX(E:E,ROW())&lt;&gt;0,INDEX(D:D,ROW()-1),0))</f>
        <v>0</v>
      </c>
      <c r="E276" s="313" cm="1">
        <f t="array" ref="E276">IF(INDEX(I:I,ROW())&lt;&gt;"",VALUE(TRIM(LEFT(INDEX(I:I,ROW()),6))),0)</f>
        <v>0</v>
      </c>
      <c r="F276" s="314"/>
      <c r="G276" s="247"/>
      <c r="H276" s="261"/>
      <c r="I276" s="248"/>
      <c r="J276" s="261"/>
      <c r="K276" s="261"/>
      <c r="L276" s="262"/>
      <c r="M276" s="49"/>
      <c r="N276" s="49"/>
    </row>
    <row r="277" spans="1:14">
      <c r="A277" s="43" cm="1">
        <f t="array" ref="A277">IF(INDEX(B:B,ROW()), COUNTIF($B$6:INDEX(B:B,ROW()), TRUE), 0)</f>
        <v>0</v>
      </c>
      <c r="B277" s="43" t="b" cm="1">
        <f t="array" ref="B277">AND(分科號=INDEX(E:E,ROW()),INDEX(D:D,ROW())&gt;=分起日,INDEX(D:D,ROW())&lt;=分訖日,OR(分專案="全部",INDEX(J:J,ROW())=分專案))</f>
        <v>0</v>
      </c>
      <c r="C277" s="44" cm="1">
        <f t="array" ref="C277">IF(INDEX(F:F,ROW())&lt;&gt;"",INDEX(F:F,ROW()),IF(INDEX(E:E,ROW())&lt;&gt;0,INDEX(C:C,ROW()-1),0))</f>
        <v>0</v>
      </c>
      <c r="D277" s="43" cm="1">
        <f t="array" ref="D277">IF(INDEX(G:G,ROW())&lt;&gt;"",INDEX(G:G,ROW()),IF(INDEX(E:E,ROW())&lt;&gt;0,INDEX(D:D,ROW()-1),0))</f>
        <v>0</v>
      </c>
      <c r="E277" s="313" cm="1">
        <f t="array" ref="E277">IF(INDEX(I:I,ROW())&lt;&gt;"",VALUE(TRIM(LEFT(INDEX(I:I,ROW()),6))),0)</f>
        <v>0</v>
      </c>
      <c r="F277" s="314"/>
      <c r="G277" s="247"/>
      <c r="H277" s="261"/>
      <c r="I277" s="248"/>
      <c r="J277" s="261"/>
      <c r="K277" s="261"/>
      <c r="L277" s="262"/>
      <c r="M277" s="49"/>
      <c r="N277" s="49"/>
    </row>
    <row r="278" spans="1:14">
      <c r="A278" s="43" cm="1">
        <f t="array" ref="A278">IF(INDEX(B:B,ROW()), COUNTIF($B$6:INDEX(B:B,ROW()), TRUE), 0)</f>
        <v>0</v>
      </c>
      <c r="B278" s="43" t="b" cm="1">
        <f t="array" ref="B278">AND(分科號=INDEX(E:E,ROW()),INDEX(D:D,ROW())&gt;=分起日,INDEX(D:D,ROW())&lt;=分訖日,OR(分專案="全部",INDEX(J:J,ROW())=分專案))</f>
        <v>0</v>
      </c>
      <c r="C278" s="44" cm="1">
        <f t="array" ref="C278">IF(INDEX(F:F,ROW())&lt;&gt;"",INDEX(F:F,ROW()),IF(INDEX(E:E,ROW())&lt;&gt;0,INDEX(C:C,ROW()-1),0))</f>
        <v>0</v>
      </c>
      <c r="D278" s="43" cm="1">
        <f t="array" ref="D278">IF(INDEX(G:G,ROW())&lt;&gt;"",INDEX(G:G,ROW()),IF(INDEX(E:E,ROW())&lt;&gt;0,INDEX(D:D,ROW()-1),0))</f>
        <v>0</v>
      </c>
      <c r="E278" s="313" cm="1">
        <f t="array" ref="E278">IF(INDEX(I:I,ROW())&lt;&gt;"",VALUE(TRIM(LEFT(INDEX(I:I,ROW()),6))),0)</f>
        <v>0</v>
      </c>
      <c r="F278" s="314"/>
      <c r="G278" s="247"/>
      <c r="H278" s="261"/>
      <c r="I278" s="248"/>
      <c r="J278" s="261"/>
      <c r="K278" s="261"/>
      <c r="L278" s="262"/>
      <c r="M278" s="49"/>
      <c r="N278" s="49"/>
    </row>
    <row r="279" spans="1:14">
      <c r="A279" s="43" cm="1">
        <f t="array" ref="A279">IF(INDEX(B:B,ROW()), COUNTIF($B$6:INDEX(B:B,ROW()), TRUE), 0)</f>
        <v>0</v>
      </c>
      <c r="B279" s="43" t="b" cm="1">
        <f t="array" ref="B279">AND(分科號=INDEX(E:E,ROW()),INDEX(D:D,ROW())&gt;=分起日,INDEX(D:D,ROW())&lt;=分訖日,OR(分專案="全部",INDEX(J:J,ROW())=分專案))</f>
        <v>0</v>
      </c>
      <c r="C279" s="44" cm="1">
        <f t="array" ref="C279">IF(INDEX(F:F,ROW())&lt;&gt;"",INDEX(F:F,ROW()),IF(INDEX(E:E,ROW())&lt;&gt;0,INDEX(C:C,ROW()-1),0))</f>
        <v>0</v>
      </c>
      <c r="D279" s="43" cm="1">
        <f t="array" ref="D279">IF(INDEX(G:G,ROW())&lt;&gt;"",INDEX(G:G,ROW()),IF(INDEX(E:E,ROW())&lt;&gt;0,INDEX(D:D,ROW()-1),0))</f>
        <v>0</v>
      </c>
      <c r="E279" s="313" cm="1">
        <f t="array" ref="E279">IF(INDEX(I:I,ROW())&lt;&gt;"",VALUE(TRIM(LEFT(INDEX(I:I,ROW()),6))),0)</f>
        <v>0</v>
      </c>
      <c r="F279" s="314"/>
      <c r="G279" s="247"/>
      <c r="H279" s="261"/>
      <c r="I279" s="248"/>
      <c r="J279" s="261"/>
      <c r="K279" s="261"/>
      <c r="L279" s="262"/>
      <c r="M279" s="49"/>
      <c r="N279" s="49"/>
    </row>
    <row r="280" spans="1:14">
      <c r="A280" s="43" cm="1">
        <f t="array" ref="A280">IF(INDEX(B:B,ROW()), COUNTIF($B$6:INDEX(B:B,ROW()), TRUE), 0)</f>
        <v>0</v>
      </c>
      <c r="B280" s="43" t="b" cm="1">
        <f t="array" ref="B280">AND(分科號=INDEX(E:E,ROW()),INDEX(D:D,ROW())&gt;=分起日,INDEX(D:D,ROW())&lt;=分訖日,OR(分專案="全部",INDEX(J:J,ROW())=分專案))</f>
        <v>0</v>
      </c>
      <c r="C280" s="44" cm="1">
        <f t="array" ref="C280">IF(INDEX(F:F,ROW())&lt;&gt;"",INDEX(F:F,ROW()),IF(INDEX(E:E,ROW())&lt;&gt;0,INDEX(C:C,ROW()-1),0))</f>
        <v>0</v>
      </c>
      <c r="D280" s="43" cm="1">
        <f t="array" ref="D280">IF(INDEX(G:G,ROW())&lt;&gt;"",INDEX(G:G,ROW()),IF(INDEX(E:E,ROW())&lt;&gt;0,INDEX(D:D,ROW()-1),0))</f>
        <v>0</v>
      </c>
      <c r="E280" s="313" cm="1">
        <f t="array" ref="E280">IF(INDEX(I:I,ROW())&lt;&gt;"",VALUE(TRIM(LEFT(INDEX(I:I,ROW()),6))),0)</f>
        <v>0</v>
      </c>
      <c r="F280" s="314"/>
      <c r="G280" s="247"/>
      <c r="H280" s="261"/>
      <c r="I280" s="248"/>
      <c r="J280" s="261"/>
      <c r="K280" s="261"/>
      <c r="L280" s="262"/>
      <c r="M280" s="49"/>
      <c r="N280" s="49"/>
    </row>
    <row r="281" spans="1:14">
      <c r="A281" s="43" cm="1">
        <f t="array" ref="A281">IF(INDEX(B:B,ROW()), COUNTIF($B$6:INDEX(B:B,ROW()), TRUE), 0)</f>
        <v>0</v>
      </c>
      <c r="B281" s="43" t="b" cm="1">
        <f t="array" ref="B281">AND(分科號=INDEX(E:E,ROW()),INDEX(D:D,ROW())&gt;=分起日,INDEX(D:D,ROW())&lt;=分訖日,OR(分專案="全部",INDEX(J:J,ROW())=分專案))</f>
        <v>0</v>
      </c>
      <c r="C281" s="44" cm="1">
        <f t="array" ref="C281">IF(INDEX(F:F,ROW())&lt;&gt;"",INDEX(F:F,ROW()),IF(INDEX(E:E,ROW())&lt;&gt;0,INDEX(C:C,ROW()-1),0))</f>
        <v>0</v>
      </c>
      <c r="D281" s="43" cm="1">
        <f t="array" ref="D281">IF(INDEX(G:G,ROW())&lt;&gt;"",INDEX(G:G,ROW()),IF(INDEX(E:E,ROW())&lt;&gt;0,INDEX(D:D,ROW()-1),0))</f>
        <v>0</v>
      </c>
      <c r="E281" s="313" cm="1">
        <f t="array" ref="E281">IF(INDEX(I:I,ROW())&lt;&gt;"",VALUE(TRIM(LEFT(INDEX(I:I,ROW()),6))),0)</f>
        <v>0</v>
      </c>
      <c r="F281" s="314"/>
      <c r="G281" s="247"/>
      <c r="H281" s="261"/>
      <c r="I281" s="248"/>
      <c r="J281" s="261"/>
      <c r="K281" s="261"/>
      <c r="L281" s="262"/>
      <c r="M281" s="49"/>
      <c r="N281" s="49"/>
    </row>
    <row r="282" spans="1:14">
      <c r="A282" s="43" cm="1">
        <f t="array" ref="A282">IF(INDEX(B:B,ROW()), COUNTIF($B$6:INDEX(B:B,ROW()), TRUE), 0)</f>
        <v>0</v>
      </c>
      <c r="B282" s="43" t="b" cm="1">
        <f t="array" ref="B282">AND(分科號=INDEX(E:E,ROW()),INDEX(D:D,ROW())&gt;=分起日,INDEX(D:D,ROW())&lt;=分訖日,OR(分專案="全部",INDEX(J:J,ROW())=分專案))</f>
        <v>0</v>
      </c>
      <c r="C282" s="44" cm="1">
        <f t="array" ref="C282">IF(INDEX(F:F,ROW())&lt;&gt;"",INDEX(F:F,ROW()),IF(INDEX(E:E,ROW())&lt;&gt;0,INDEX(C:C,ROW()-1),0))</f>
        <v>0</v>
      </c>
      <c r="D282" s="43" cm="1">
        <f t="array" ref="D282">IF(INDEX(G:G,ROW())&lt;&gt;"",INDEX(G:G,ROW()),IF(INDEX(E:E,ROW())&lt;&gt;0,INDEX(D:D,ROW()-1),0))</f>
        <v>0</v>
      </c>
      <c r="E282" s="313" cm="1">
        <f t="array" ref="E282">IF(INDEX(I:I,ROW())&lt;&gt;"",VALUE(TRIM(LEFT(INDEX(I:I,ROW()),6))),0)</f>
        <v>0</v>
      </c>
      <c r="F282" s="314"/>
      <c r="G282" s="247"/>
      <c r="H282" s="261"/>
      <c r="I282" s="248"/>
      <c r="J282" s="261"/>
      <c r="K282" s="261"/>
      <c r="L282" s="262"/>
      <c r="M282" s="49"/>
      <c r="N282" s="49"/>
    </row>
    <row r="283" spans="1:14">
      <c r="A283" s="43" cm="1">
        <f t="array" ref="A283">IF(INDEX(B:B,ROW()), COUNTIF($B$6:INDEX(B:B,ROW()), TRUE), 0)</f>
        <v>0</v>
      </c>
      <c r="B283" s="43" t="b" cm="1">
        <f t="array" ref="B283">AND(分科號=INDEX(E:E,ROW()),INDEX(D:D,ROW())&gt;=分起日,INDEX(D:D,ROW())&lt;=分訖日,OR(分專案="全部",INDEX(J:J,ROW())=分專案))</f>
        <v>0</v>
      </c>
      <c r="C283" s="44" cm="1">
        <f t="array" ref="C283">IF(INDEX(F:F,ROW())&lt;&gt;"",INDEX(F:F,ROW()),IF(INDEX(E:E,ROW())&lt;&gt;0,INDEX(C:C,ROW()-1),0))</f>
        <v>0</v>
      </c>
      <c r="D283" s="43" cm="1">
        <f t="array" ref="D283">IF(INDEX(G:G,ROW())&lt;&gt;"",INDEX(G:G,ROW()),IF(INDEX(E:E,ROW())&lt;&gt;0,INDEX(D:D,ROW()-1),0))</f>
        <v>0</v>
      </c>
      <c r="E283" s="313" cm="1">
        <f t="array" ref="E283">IF(INDEX(I:I,ROW())&lt;&gt;"",VALUE(TRIM(LEFT(INDEX(I:I,ROW()),6))),0)</f>
        <v>0</v>
      </c>
      <c r="F283" s="314"/>
      <c r="G283" s="247"/>
      <c r="H283" s="261"/>
      <c r="I283" s="248"/>
      <c r="J283" s="261"/>
      <c r="K283" s="261"/>
      <c r="L283" s="262"/>
      <c r="M283" s="49"/>
      <c r="N283" s="49"/>
    </row>
    <row r="284" spans="1:14">
      <c r="A284" s="43" cm="1">
        <f t="array" ref="A284">IF(INDEX(B:B,ROW()), COUNTIF($B$6:INDEX(B:B,ROW()), TRUE), 0)</f>
        <v>0</v>
      </c>
      <c r="B284" s="43" t="b" cm="1">
        <f t="array" ref="B284">AND(分科號=INDEX(E:E,ROW()),INDEX(D:D,ROW())&gt;=分起日,INDEX(D:D,ROW())&lt;=分訖日,OR(分專案="全部",INDEX(J:J,ROW())=分專案))</f>
        <v>0</v>
      </c>
      <c r="C284" s="44" cm="1">
        <f t="array" ref="C284">IF(INDEX(F:F,ROW())&lt;&gt;"",INDEX(F:F,ROW()),IF(INDEX(E:E,ROW())&lt;&gt;0,INDEX(C:C,ROW()-1),0))</f>
        <v>0</v>
      </c>
      <c r="D284" s="43" cm="1">
        <f t="array" ref="D284">IF(INDEX(G:G,ROW())&lt;&gt;"",INDEX(G:G,ROW()),IF(INDEX(E:E,ROW())&lt;&gt;0,INDEX(D:D,ROW()-1),0))</f>
        <v>0</v>
      </c>
      <c r="E284" s="313" cm="1">
        <f t="array" ref="E284">IF(INDEX(I:I,ROW())&lt;&gt;"",VALUE(TRIM(LEFT(INDEX(I:I,ROW()),6))),0)</f>
        <v>0</v>
      </c>
      <c r="F284" s="314"/>
      <c r="G284" s="247"/>
      <c r="H284" s="261"/>
      <c r="I284" s="248"/>
      <c r="J284" s="261"/>
      <c r="K284" s="261"/>
      <c r="L284" s="262"/>
      <c r="M284" s="49"/>
      <c r="N284" s="49"/>
    </row>
    <row r="285" spans="1:14">
      <c r="A285" s="43" cm="1">
        <f t="array" ref="A285">IF(INDEX(B:B,ROW()), COUNTIF($B$6:INDEX(B:B,ROW()), TRUE), 0)</f>
        <v>0</v>
      </c>
      <c r="B285" s="43" t="b" cm="1">
        <f t="array" ref="B285">AND(分科號=INDEX(E:E,ROW()),INDEX(D:D,ROW())&gt;=分起日,INDEX(D:D,ROW())&lt;=分訖日,OR(分專案="全部",INDEX(J:J,ROW())=分專案))</f>
        <v>0</v>
      </c>
      <c r="C285" s="44" cm="1">
        <f t="array" ref="C285">IF(INDEX(F:F,ROW())&lt;&gt;"",INDEX(F:F,ROW()),IF(INDEX(E:E,ROW())&lt;&gt;0,INDEX(C:C,ROW()-1),0))</f>
        <v>0</v>
      </c>
      <c r="D285" s="43" cm="1">
        <f t="array" ref="D285">IF(INDEX(G:G,ROW())&lt;&gt;"",INDEX(G:G,ROW()),IF(INDEX(E:E,ROW())&lt;&gt;0,INDEX(D:D,ROW()-1),0))</f>
        <v>0</v>
      </c>
      <c r="E285" s="313" cm="1">
        <f t="array" ref="E285">IF(INDEX(I:I,ROW())&lt;&gt;"",VALUE(TRIM(LEFT(INDEX(I:I,ROW()),6))),0)</f>
        <v>0</v>
      </c>
      <c r="F285" s="314"/>
      <c r="G285" s="247"/>
      <c r="H285" s="261"/>
      <c r="I285" s="248"/>
      <c r="J285" s="261"/>
      <c r="K285" s="261"/>
      <c r="L285" s="262"/>
      <c r="M285" s="49"/>
      <c r="N285" s="49"/>
    </row>
    <row r="286" spans="1:14">
      <c r="A286" s="43" cm="1">
        <f t="array" ref="A286">IF(INDEX(B:B,ROW()), COUNTIF($B$6:INDEX(B:B,ROW()), TRUE), 0)</f>
        <v>0</v>
      </c>
      <c r="B286" s="43" t="b" cm="1">
        <f t="array" ref="B286">AND(分科號=INDEX(E:E,ROW()),INDEX(D:D,ROW())&gt;=分起日,INDEX(D:D,ROW())&lt;=分訖日,OR(分專案="全部",INDEX(J:J,ROW())=分專案))</f>
        <v>0</v>
      </c>
      <c r="C286" s="44" cm="1">
        <f t="array" ref="C286">IF(INDEX(F:F,ROW())&lt;&gt;"",INDEX(F:F,ROW()),IF(INDEX(E:E,ROW())&lt;&gt;0,INDEX(C:C,ROW()-1),0))</f>
        <v>0</v>
      </c>
      <c r="D286" s="43" cm="1">
        <f t="array" ref="D286">IF(INDEX(G:G,ROW())&lt;&gt;"",INDEX(G:G,ROW()),IF(INDEX(E:E,ROW())&lt;&gt;0,INDEX(D:D,ROW()-1),0))</f>
        <v>0</v>
      </c>
      <c r="E286" s="313" cm="1">
        <f t="array" ref="E286">IF(INDEX(I:I,ROW())&lt;&gt;"",VALUE(TRIM(LEFT(INDEX(I:I,ROW()),6))),0)</f>
        <v>0</v>
      </c>
      <c r="F286" s="314"/>
      <c r="G286" s="247"/>
      <c r="H286" s="261"/>
      <c r="I286" s="248"/>
      <c r="J286" s="261"/>
      <c r="K286" s="261"/>
      <c r="L286" s="262"/>
      <c r="M286" s="49"/>
      <c r="N286" s="49"/>
    </row>
    <row r="287" spans="1:14">
      <c r="A287" s="43" cm="1">
        <f t="array" ref="A287">IF(INDEX(B:B,ROW()), COUNTIF($B$6:INDEX(B:B,ROW()), TRUE), 0)</f>
        <v>0</v>
      </c>
      <c r="B287" s="43" t="b" cm="1">
        <f t="array" ref="B287">AND(分科號=INDEX(E:E,ROW()),INDEX(D:D,ROW())&gt;=分起日,INDEX(D:D,ROW())&lt;=分訖日,OR(分專案="全部",INDEX(J:J,ROW())=分專案))</f>
        <v>0</v>
      </c>
      <c r="C287" s="44" cm="1">
        <f t="array" ref="C287">IF(INDEX(F:F,ROW())&lt;&gt;"",INDEX(F:F,ROW()),IF(INDEX(E:E,ROW())&lt;&gt;0,INDEX(C:C,ROW()-1),0))</f>
        <v>0</v>
      </c>
      <c r="D287" s="43" cm="1">
        <f t="array" ref="D287">IF(INDEX(G:G,ROW())&lt;&gt;"",INDEX(G:G,ROW()),IF(INDEX(E:E,ROW())&lt;&gt;0,INDEX(D:D,ROW()-1),0))</f>
        <v>0</v>
      </c>
      <c r="E287" s="313" cm="1">
        <f t="array" ref="E287">IF(INDEX(I:I,ROW())&lt;&gt;"",VALUE(TRIM(LEFT(INDEX(I:I,ROW()),6))),0)</f>
        <v>0</v>
      </c>
      <c r="F287" s="314"/>
      <c r="G287" s="247"/>
      <c r="H287" s="261"/>
      <c r="I287" s="248"/>
      <c r="J287" s="261"/>
      <c r="K287" s="261"/>
      <c r="L287" s="262"/>
      <c r="M287" s="49"/>
      <c r="N287" s="49"/>
    </row>
    <row r="288" spans="1:14">
      <c r="A288" s="43" cm="1">
        <f t="array" ref="A288">IF(INDEX(B:B,ROW()), COUNTIF($B$6:INDEX(B:B,ROW()), TRUE), 0)</f>
        <v>0</v>
      </c>
      <c r="B288" s="43" t="b" cm="1">
        <f t="array" ref="B288">AND(分科號=INDEX(E:E,ROW()),INDEX(D:D,ROW())&gt;=分起日,INDEX(D:D,ROW())&lt;=分訖日,OR(分專案="全部",INDEX(J:J,ROW())=分專案))</f>
        <v>0</v>
      </c>
      <c r="C288" s="44" cm="1">
        <f t="array" ref="C288">IF(INDEX(F:F,ROW())&lt;&gt;"",INDEX(F:F,ROW()),IF(INDEX(E:E,ROW())&lt;&gt;0,INDEX(C:C,ROW()-1),0))</f>
        <v>0</v>
      </c>
      <c r="D288" s="43" cm="1">
        <f t="array" ref="D288">IF(INDEX(G:G,ROW())&lt;&gt;"",INDEX(G:G,ROW()),IF(INDEX(E:E,ROW())&lt;&gt;0,INDEX(D:D,ROW()-1),0))</f>
        <v>0</v>
      </c>
      <c r="E288" s="313" cm="1">
        <f t="array" ref="E288">IF(INDEX(I:I,ROW())&lt;&gt;"",VALUE(TRIM(LEFT(INDEX(I:I,ROW()),6))),0)</f>
        <v>0</v>
      </c>
      <c r="F288" s="314"/>
      <c r="G288" s="247"/>
      <c r="H288" s="261"/>
      <c r="I288" s="248"/>
      <c r="J288" s="261"/>
      <c r="K288" s="261"/>
      <c r="L288" s="262"/>
      <c r="M288" s="49"/>
      <c r="N288" s="49"/>
    </row>
    <row r="289" spans="1:14">
      <c r="A289" s="43" cm="1">
        <f t="array" ref="A289">IF(INDEX(B:B,ROW()), COUNTIF($B$6:INDEX(B:B,ROW()), TRUE), 0)</f>
        <v>0</v>
      </c>
      <c r="B289" s="43" t="b" cm="1">
        <f t="array" ref="B289">AND(分科號=INDEX(E:E,ROW()),INDEX(D:D,ROW())&gt;=分起日,INDEX(D:D,ROW())&lt;=分訖日,OR(分專案="全部",INDEX(J:J,ROW())=分專案))</f>
        <v>0</v>
      </c>
      <c r="C289" s="44" cm="1">
        <f t="array" ref="C289">IF(INDEX(F:F,ROW())&lt;&gt;"",INDEX(F:F,ROW()),IF(INDEX(E:E,ROW())&lt;&gt;0,INDEX(C:C,ROW()-1),0))</f>
        <v>0</v>
      </c>
      <c r="D289" s="43" cm="1">
        <f t="array" ref="D289">IF(INDEX(G:G,ROW())&lt;&gt;"",INDEX(G:G,ROW()),IF(INDEX(E:E,ROW())&lt;&gt;0,INDEX(D:D,ROW()-1),0))</f>
        <v>0</v>
      </c>
      <c r="E289" s="313" cm="1">
        <f t="array" ref="E289">IF(INDEX(I:I,ROW())&lt;&gt;"",VALUE(TRIM(LEFT(INDEX(I:I,ROW()),6))),0)</f>
        <v>0</v>
      </c>
      <c r="F289" s="314"/>
      <c r="G289" s="247"/>
      <c r="H289" s="261"/>
      <c r="I289" s="248"/>
      <c r="J289" s="261"/>
      <c r="K289" s="261"/>
      <c r="L289" s="262"/>
      <c r="M289" s="49"/>
      <c r="N289" s="49"/>
    </row>
    <row r="290" spans="1:14">
      <c r="A290" s="43" cm="1">
        <f t="array" ref="A290">IF(INDEX(B:B,ROW()), COUNTIF($B$6:INDEX(B:B,ROW()), TRUE), 0)</f>
        <v>0</v>
      </c>
      <c r="B290" s="43" t="b" cm="1">
        <f t="array" ref="B290">AND(分科號=INDEX(E:E,ROW()),INDEX(D:D,ROW())&gt;=分起日,INDEX(D:D,ROW())&lt;=分訖日,OR(分專案="全部",INDEX(J:J,ROW())=分專案))</f>
        <v>0</v>
      </c>
      <c r="C290" s="44" cm="1">
        <f t="array" ref="C290">IF(INDEX(F:F,ROW())&lt;&gt;"",INDEX(F:F,ROW()),IF(INDEX(E:E,ROW())&lt;&gt;0,INDEX(C:C,ROW()-1),0))</f>
        <v>0</v>
      </c>
      <c r="D290" s="43" cm="1">
        <f t="array" ref="D290">IF(INDEX(G:G,ROW())&lt;&gt;"",INDEX(G:G,ROW()),IF(INDEX(E:E,ROW())&lt;&gt;0,INDEX(D:D,ROW()-1),0))</f>
        <v>0</v>
      </c>
      <c r="E290" s="313" cm="1">
        <f t="array" ref="E290">IF(INDEX(I:I,ROW())&lt;&gt;"",VALUE(TRIM(LEFT(INDEX(I:I,ROW()),6))),0)</f>
        <v>0</v>
      </c>
      <c r="F290" s="314"/>
      <c r="G290" s="247"/>
      <c r="H290" s="261"/>
      <c r="I290" s="248"/>
      <c r="J290" s="261"/>
      <c r="K290" s="261"/>
      <c r="L290" s="262"/>
      <c r="M290" s="49"/>
      <c r="N290" s="49"/>
    </row>
    <row r="291" spans="1:14">
      <c r="A291" s="43" cm="1">
        <f t="array" ref="A291">IF(INDEX(B:B,ROW()), COUNTIF($B$6:INDEX(B:B,ROW()), TRUE), 0)</f>
        <v>0</v>
      </c>
      <c r="B291" s="43" t="b" cm="1">
        <f t="array" ref="B291">AND(分科號=INDEX(E:E,ROW()),INDEX(D:D,ROW())&gt;=分起日,INDEX(D:D,ROW())&lt;=分訖日,OR(分專案="全部",INDEX(J:J,ROW())=分專案))</f>
        <v>0</v>
      </c>
      <c r="C291" s="44" cm="1">
        <f t="array" ref="C291">IF(INDEX(F:F,ROW())&lt;&gt;"",INDEX(F:F,ROW()),IF(INDEX(E:E,ROW())&lt;&gt;0,INDEX(C:C,ROW()-1),0))</f>
        <v>0</v>
      </c>
      <c r="D291" s="43" cm="1">
        <f t="array" ref="D291">IF(INDEX(G:G,ROW())&lt;&gt;"",INDEX(G:G,ROW()),IF(INDEX(E:E,ROW())&lt;&gt;0,INDEX(D:D,ROW()-1),0))</f>
        <v>0</v>
      </c>
      <c r="E291" s="313" cm="1">
        <f t="array" ref="E291">IF(INDEX(I:I,ROW())&lt;&gt;"",VALUE(TRIM(LEFT(INDEX(I:I,ROW()),6))),0)</f>
        <v>0</v>
      </c>
      <c r="F291" s="314"/>
      <c r="G291" s="247"/>
      <c r="H291" s="261"/>
      <c r="I291" s="248"/>
      <c r="J291" s="261"/>
      <c r="K291" s="261"/>
      <c r="L291" s="262"/>
      <c r="M291" s="49"/>
      <c r="N291" s="49"/>
    </row>
    <row r="292" spans="1:14">
      <c r="A292" s="43" cm="1">
        <f t="array" ref="A292">IF(INDEX(B:B,ROW()), COUNTIF($B$6:INDEX(B:B,ROW()), TRUE), 0)</f>
        <v>0</v>
      </c>
      <c r="B292" s="43" t="b" cm="1">
        <f t="array" ref="B292">AND(分科號=INDEX(E:E,ROW()),INDEX(D:D,ROW())&gt;=分起日,INDEX(D:D,ROW())&lt;=分訖日,OR(分專案="全部",INDEX(J:J,ROW())=分專案))</f>
        <v>0</v>
      </c>
      <c r="C292" s="44" cm="1">
        <f t="array" ref="C292">IF(INDEX(F:F,ROW())&lt;&gt;"",INDEX(F:F,ROW()),IF(INDEX(E:E,ROW())&lt;&gt;0,INDEX(C:C,ROW()-1),0))</f>
        <v>0</v>
      </c>
      <c r="D292" s="43" cm="1">
        <f t="array" ref="D292">IF(INDEX(G:G,ROW())&lt;&gt;"",INDEX(G:G,ROW()),IF(INDEX(E:E,ROW())&lt;&gt;0,INDEX(D:D,ROW()-1),0))</f>
        <v>0</v>
      </c>
      <c r="E292" s="313" cm="1">
        <f t="array" ref="E292">IF(INDEX(I:I,ROW())&lt;&gt;"",VALUE(TRIM(LEFT(INDEX(I:I,ROW()),6))),0)</f>
        <v>0</v>
      </c>
      <c r="F292" s="314"/>
      <c r="G292" s="247"/>
      <c r="H292" s="261"/>
      <c r="I292" s="248"/>
      <c r="J292" s="261"/>
      <c r="K292" s="261"/>
      <c r="L292" s="262"/>
      <c r="M292" s="49"/>
      <c r="N292" s="49"/>
    </row>
    <row r="293" spans="1:14">
      <c r="A293" s="43" cm="1">
        <f t="array" ref="A293">IF(INDEX(B:B,ROW()), COUNTIF($B$6:INDEX(B:B,ROW()), TRUE), 0)</f>
        <v>0</v>
      </c>
      <c r="B293" s="43" t="b" cm="1">
        <f t="array" ref="B293">AND(分科號=INDEX(E:E,ROW()),INDEX(D:D,ROW())&gt;=分起日,INDEX(D:D,ROW())&lt;=分訖日,OR(分專案="全部",INDEX(J:J,ROW())=分專案))</f>
        <v>0</v>
      </c>
      <c r="C293" s="44" cm="1">
        <f t="array" ref="C293">IF(INDEX(F:F,ROW())&lt;&gt;"",INDEX(F:F,ROW()),IF(INDEX(E:E,ROW())&lt;&gt;0,INDEX(C:C,ROW()-1),0))</f>
        <v>0</v>
      </c>
      <c r="D293" s="43" cm="1">
        <f t="array" ref="D293">IF(INDEX(G:G,ROW())&lt;&gt;"",INDEX(G:G,ROW()),IF(INDEX(E:E,ROW())&lt;&gt;0,INDEX(D:D,ROW()-1),0))</f>
        <v>0</v>
      </c>
      <c r="E293" s="313" cm="1">
        <f t="array" ref="E293">IF(INDEX(I:I,ROW())&lt;&gt;"",VALUE(TRIM(LEFT(INDEX(I:I,ROW()),6))),0)</f>
        <v>0</v>
      </c>
      <c r="F293" s="314"/>
      <c r="G293" s="247"/>
      <c r="H293" s="261"/>
      <c r="I293" s="248"/>
      <c r="J293" s="261"/>
      <c r="K293" s="261"/>
      <c r="L293" s="262"/>
      <c r="M293" s="49"/>
      <c r="N293" s="49"/>
    </row>
    <row r="294" spans="1:14">
      <c r="A294" s="43" cm="1">
        <f t="array" ref="A294">IF(INDEX(B:B,ROW()), COUNTIF($B$6:INDEX(B:B,ROW()), TRUE), 0)</f>
        <v>0</v>
      </c>
      <c r="B294" s="43" t="b" cm="1">
        <f t="array" ref="B294">AND(分科號=INDEX(E:E,ROW()),INDEX(D:D,ROW())&gt;=分起日,INDEX(D:D,ROW())&lt;=分訖日,OR(分專案="全部",INDEX(J:J,ROW())=分專案))</f>
        <v>0</v>
      </c>
      <c r="C294" s="44" cm="1">
        <f t="array" ref="C294">IF(INDEX(F:F,ROW())&lt;&gt;"",INDEX(F:F,ROW()),IF(INDEX(E:E,ROW())&lt;&gt;0,INDEX(C:C,ROW()-1),0))</f>
        <v>0</v>
      </c>
      <c r="D294" s="43" cm="1">
        <f t="array" ref="D294">IF(INDEX(G:G,ROW())&lt;&gt;"",INDEX(G:G,ROW()),IF(INDEX(E:E,ROW())&lt;&gt;0,INDEX(D:D,ROW()-1),0))</f>
        <v>0</v>
      </c>
      <c r="E294" s="313" cm="1">
        <f t="array" ref="E294">IF(INDEX(I:I,ROW())&lt;&gt;"",VALUE(TRIM(LEFT(INDEX(I:I,ROW()),6))),0)</f>
        <v>0</v>
      </c>
      <c r="F294" s="314"/>
      <c r="G294" s="247"/>
      <c r="H294" s="261"/>
      <c r="I294" s="248"/>
      <c r="J294" s="261"/>
      <c r="K294" s="261"/>
      <c r="L294" s="262"/>
      <c r="M294" s="49"/>
      <c r="N294" s="49"/>
    </row>
    <row r="295" spans="1:14">
      <c r="A295" s="43" cm="1">
        <f t="array" ref="A295">IF(INDEX(B:B,ROW()), COUNTIF($B$6:INDEX(B:B,ROW()), TRUE), 0)</f>
        <v>0</v>
      </c>
      <c r="B295" s="43" t="b" cm="1">
        <f t="array" ref="B295">AND(分科號=INDEX(E:E,ROW()),INDEX(D:D,ROW())&gt;=分起日,INDEX(D:D,ROW())&lt;=分訖日,OR(分專案="全部",INDEX(J:J,ROW())=分專案))</f>
        <v>0</v>
      </c>
      <c r="C295" s="44" cm="1">
        <f t="array" ref="C295">IF(INDEX(F:F,ROW())&lt;&gt;"",INDEX(F:F,ROW()),IF(INDEX(E:E,ROW())&lt;&gt;0,INDEX(C:C,ROW()-1),0))</f>
        <v>0</v>
      </c>
      <c r="D295" s="43" cm="1">
        <f t="array" ref="D295">IF(INDEX(G:G,ROW())&lt;&gt;"",INDEX(G:G,ROW()),IF(INDEX(E:E,ROW())&lt;&gt;0,INDEX(D:D,ROW()-1),0))</f>
        <v>0</v>
      </c>
      <c r="E295" s="313" cm="1">
        <f t="array" ref="E295">IF(INDEX(I:I,ROW())&lt;&gt;"",VALUE(TRIM(LEFT(INDEX(I:I,ROW()),6))),0)</f>
        <v>0</v>
      </c>
      <c r="F295" s="314"/>
      <c r="G295" s="247"/>
      <c r="H295" s="261"/>
      <c r="I295" s="248"/>
      <c r="J295" s="261"/>
      <c r="K295" s="261"/>
      <c r="L295" s="262"/>
      <c r="M295" s="49"/>
      <c r="N295" s="49"/>
    </row>
    <row r="296" spans="1:14">
      <c r="A296" s="43" cm="1">
        <f t="array" ref="A296">IF(INDEX(B:B,ROW()), COUNTIF($B$6:INDEX(B:B,ROW()), TRUE), 0)</f>
        <v>0</v>
      </c>
      <c r="B296" s="43" t="b" cm="1">
        <f t="array" ref="B296">AND(分科號=INDEX(E:E,ROW()),INDEX(D:D,ROW())&gt;=分起日,INDEX(D:D,ROW())&lt;=分訖日,OR(分專案="全部",INDEX(J:J,ROW())=分專案))</f>
        <v>0</v>
      </c>
      <c r="C296" s="44" cm="1">
        <f t="array" ref="C296">IF(INDEX(F:F,ROW())&lt;&gt;"",INDEX(F:F,ROW()),IF(INDEX(E:E,ROW())&lt;&gt;0,INDEX(C:C,ROW()-1),0))</f>
        <v>0</v>
      </c>
      <c r="D296" s="43" cm="1">
        <f t="array" ref="D296">IF(INDEX(G:G,ROW())&lt;&gt;"",INDEX(G:G,ROW()),IF(INDEX(E:E,ROW())&lt;&gt;0,INDEX(D:D,ROW()-1),0))</f>
        <v>0</v>
      </c>
      <c r="E296" s="313" cm="1">
        <f t="array" ref="E296">IF(INDEX(I:I,ROW())&lt;&gt;"",VALUE(TRIM(LEFT(INDEX(I:I,ROW()),6))),0)</f>
        <v>0</v>
      </c>
      <c r="F296" s="314"/>
      <c r="G296" s="247"/>
      <c r="H296" s="261"/>
      <c r="I296" s="248"/>
      <c r="J296" s="261"/>
      <c r="K296" s="261"/>
      <c r="L296" s="262"/>
      <c r="M296" s="49"/>
      <c r="N296" s="49"/>
    </row>
    <row r="297" spans="1:14">
      <c r="A297" s="43" cm="1">
        <f t="array" ref="A297">IF(INDEX(B:B,ROW()), COUNTIF($B$6:INDEX(B:B,ROW()), TRUE), 0)</f>
        <v>0</v>
      </c>
      <c r="B297" s="43" t="b" cm="1">
        <f t="array" ref="B297">AND(分科號=INDEX(E:E,ROW()),INDEX(D:D,ROW())&gt;=分起日,INDEX(D:D,ROW())&lt;=分訖日,OR(分專案="全部",INDEX(J:J,ROW())=分專案))</f>
        <v>0</v>
      </c>
      <c r="C297" s="44" cm="1">
        <f t="array" ref="C297">IF(INDEX(F:F,ROW())&lt;&gt;"",INDEX(F:F,ROW()),IF(INDEX(E:E,ROW())&lt;&gt;0,INDEX(C:C,ROW()-1),0))</f>
        <v>0</v>
      </c>
      <c r="D297" s="43" cm="1">
        <f t="array" ref="D297">IF(INDEX(G:G,ROW())&lt;&gt;"",INDEX(G:G,ROW()),IF(INDEX(E:E,ROW())&lt;&gt;0,INDEX(D:D,ROW()-1),0))</f>
        <v>0</v>
      </c>
      <c r="E297" s="313" cm="1">
        <f t="array" ref="E297">IF(INDEX(I:I,ROW())&lt;&gt;"",VALUE(TRIM(LEFT(INDEX(I:I,ROW()),6))),0)</f>
        <v>0</v>
      </c>
      <c r="F297" s="314"/>
      <c r="G297" s="247"/>
      <c r="H297" s="261"/>
      <c r="I297" s="248"/>
      <c r="J297" s="261"/>
      <c r="K297" s="261"/>
      <c r="L297" s="262"/>
      <c r="M297" s="49"/>
      <c r="N297" s="49"/>
    </row>
    <row r="298" spans="1:14">
      <c r="A298" s="43" cm="1">
        <f t="array" ref="A298">IF(INDEX(B:B,ROW()), COUNTIF($B$6:INDEX(B:B,ROW()), TRUE), 0)</f>
        <v>0</v>
      </c>
      <c r="B298" s="43" t="b" cm="1">
        <f t="array" ref="B298">AND(分科號=INDEX(E:E,ROW()),INDEX(D:D,ROW())&gt;=分起日,INDEX(D:D,ROW())&lt;=分訖日,OR(分專案="全部",INDEX(J:J,ROW())=分專案))</f>
        <v>0</v>
      </c>
      <c r="C298" s="44" cm="1">
        <f t="array" ref="C298">IF(INDEX(F:F,ROW())&lt;&gt;"",INDEX(F:F,ROW()),IF(INDEX(E:E,ROW())&lt;&gt;0,INDEX(C:C,ROW()-1),0))</f>
        <v>0</v>
      </c>
      <c r="D298" s="43" cm="1">
        <f t="array" ref="D298">IF(INDEX(G:G,ROW())&lt;&gt;"",INDEX(G:G,ROW()),IF(INDEX(E:E,ROW())&lt;&gt;0,INDEX(D:D,ROW()-1),0))</f>
        <v>0</v>
      </c>
      <c r="E298" s="313" cm="1">
        <f t="array" ref="E298">IF(INDEX(I:I,ROW())&lt;&gt;"",VALUE(TRIM(LEFT(INDEX(I:I,ROW()),6))),0)</f>
        <v>0</v>
      </c>
      <c r="F298" s="314"/>
      <c r="G298" s="247"/>
      <c r="H298" s="261"/>
      <c r="I298" s="248"/>
      <c r="J298" s="261"/>
      <c r="K298" s="261"/>
      <c r="L298" s="262"/>
      <c r="M298" s="49"/>
      <c r="N298" s="49"/>
    </row>
    <row r="299" spans="1:14">
      <c r="A299" s="43" cm="1">
        <f t="array" ref="A299">IF(INDEX(B:B,ROW()), COUNTIF($B$6:INDEX(B:B,ROW()), TRUE), 0)</f>
        <v>0</v>
      </c>
      <c r="B299" s="43" t="b" cm="1">
        <f t="array" ref="B299">AND(分科號=INDEX(E:E,ROW()),INDEX(D:D,ROW())&gt;=分起日,INDEX(D:D,ROW())&lt;=分訖日,OR(分專案="全部",INDEX(J:J,ROW())=分專案))</f>
        <v>0</v>
      </c>
      <c r="C299" s="44" cm="1">
        <f t="array" ref="C299">IF(INDEX(F:F,ROW())&lt;&gt;"",INDEX(F:F,ROW()),IF(INDEX(E:E,ROW())&lt;&gt;0,INDEX(C:C,ROW()-1),0))</f>
        <v>0</v>
      </c>
      <c r="D299" s="43" cm="1">
        <f t="array" ref="D299">IF(INDEX(G:G,ROW())&lt;&gt;"",INDEX(G:G,ROW()),IF(INDEX(E:E,ROW())&lt;&gt;0,INDEX(D:D,ROW()-1),0))</f>
        <v>0</v>
      </c>
      <c r="E299" s="313" cm="1">
        <f t="array" ref="E299">IF(INDEX(I:I,ROW())&lt;&gt;"",VALUE(TRIM(LEFT(INDEX(I:I,ROW()),6))),0)</f>
        <v>0</v>
      </c>
      <c r="F299" s="314"/>
      <c r="G299" s="247"/>
      <c r="H299" s="261"/>
      <c r="I299" s="248"/>
      <c r="J299" s="261"/>
      <c r="K299" s="261"/>
      <c r="L299" s="262"/>
      <c r="M299" s="49"/>
      <c r="N299" s="49"/>
    </row>
    <row r="300" spans="1:14">
      <c r="A300" s="43" cm="1">
        <f t="array" ref="A300">IF(INDEX(B:B,ROW()), COUNTIF($B$6:INDEX(B:B,ROW()), TRUE), 0)</f>
        <v>0</v>
      </c>
      <c r="B300" s="43" t="b" cm="1">
        <f t="array" ref="B300">AND(分科號=INDEX(E:E,ROW()),INDEX(D:D,ROW())&gt;=分起日,INDEX(D:D,ROW())&lt;=分訖日,OR(分專案="全部",INDEX(J:J,ROW())=分專案))</f>
        <v>0</v>
      </c>
      <c r="C300" s="44" cm="1">
        <f t="array" ref="C300">IF(INDEX(F:F,ROW())&lt;&gt;"",INDEX(F:F,ROW()),IF(INDEX(E:E,ROW())&lt;&gt;0,INDEX(C:C,ROW()-1),0))</f>
        <v>0</v>
      </c>
      <c r="D300" s="43" cm="1">
        <f t="array" ref="D300">IF(INDEX(G:G,ROW())&lt;&gt;"",INDEX(G:G,ROW()),IF(INDEX(E:E,ROW())&lt;&gt;0,INDEX(D:D,ROW()-1),0))</f>
        <v>0</v>
      </c>
      <c r="E300" s="313" cm="1">
        <f t="array" ref="E300">IF(INDEX(I:I,ROW())&lt;&gt;"",VALUE(TRIM(LEFT(INDEX(I:I,ROW()),6))),0)</f>
        <v>0</v>
      </c>
      <c r="F300" s="314"/>
      <c r="G300" s="247"/>
      <c r="H300" s="261"/>
      <c r="I300" s="248"/>
      <c r="J300" s="261"/>
      <c r="K300" s="261"/>
      <c r="L300" s="262"/>
      <c r="M300" s="49"/>
      <c r="N300" s="49"/>
    </row>
    <row r="301" spans="1:14">
      <c r="A301" s="43" cm="1">
        <f t="array" ref="A301">IF(INDEX(B:B,ROW()), COUNTIF($B$6:INDEX(B:B,ROW()), TRUE), 0)</f>
        <v>0</v>
      </c>
      <c r="B301" s="43" t="b" cm="1">
        <f t="array" ref="B301">AND(分科號=INDEX(E:E,ROW()),INDEX(D:D,ROW())&gt;=分起日,INDEX(D:D,ROW())&lt;=分訖日,OR(分專案="全部",INDEX(J:J,ROW())=分專案))</f>
        <v>0</v>
      </c>
      <c r="C301" s="44" cm="1">
        <f t="array" ref="C301">IF(INDEX(F:F,ROW())&lt;&gt;"",INDEX(F:F,ROW()),IF(INDEX(E:E,ROW())&lt;&gt;0,INDEX(C:C,ROW()-1),0))</f>
        <v>0</v>
      </c>
      <c r="D301" s="43" cm="1">
        <f t="array" ref="D301">IF(INDEX(G:G,ROW())&lt;&gt;"",INDEX(G:G,ROW()),IF(INDEX(E:E,ROW())&lt;&gt;0,INDEX(D:D,ROW()-1),0))</f>
        <v>0</v>
      </c>
      <c r="E301" s="313" cm="1">
        <f t="array" ref="E301">IF(INDEX(I:I,ROW())&lt;&gt;"",VALUE(TRIM(LEFT(INDEX(I:I,ROW()),6))),0)</f>
        <v>0</v>
      </c>
      <c r="F301" s="314"/>
      <c r="G301" s="247"/>
      <c r="H301" s="261"/>
      <c r="I301" s="248"/>
      <c r="J301" s="261"/>
      <c r="K301" s="261"/>
      <c r="L301" s="262"/>
      <c r="M301" s="49"/>
      <c r="N301" s="49"/>
    </row>
    <row r="302" spans="1:14">
      <c r="A302" s="43" cm="1">
        <f t="array" ref="A302">IF(INDEX(B:B,ROW()), COUNTIF($B$6:INDEX(B:B,ROW()), TRUE), 0)</f>
        <v>0</v>
      </c>
      <c r="B302" s="43" t="b" cm="1">
        <f t="array" ref="B302">AND(分科號=INDEX(E:E,ROW()),INDEX(D:D,ROW())&gt;=分起日,INDEX(D:D,ROW())&lt;=分訖日,OR(分專案="全部",INDEX(J:J,ROW())=分專案))</f>
        <v>0</v>
      </c>
      <c r="C302" s="44" cm="1">
        <f t="array" ref="C302">IF(INDEX(F:F,ROW())&lt;&gt;"",INDEX(F:F,ROW()),IF(INDEX(E:E,ROW())&lt;&gt;0,INDEX(C:C,ROW()-1),0))</f>
        <v>0</v>
      </c>
      <c r="D302" s="43" cm="1">
        <f t="array" ref="D302">IF(INDEX(G:G,ROW())&lt;&gt;"",INDEX(G:G,ROW()),IF(INDEX(E:E,ROW())&lt;&gt;0,INDEX(D:D,ROW()-1),0))</f>
        <v>0</v>
      </c>
      <c r="E302" s="313" cm="1">
        <f t="array" ref="E302">IF(INDEX(I:I,ROW())&lt;&gt;"",VALUE(TRIM(LEFT(INDEX(I:I,ROW()),6))),0)</f>
        <v>0</v>
      </c>
      <c r="F302" s="314"/>
      <c r="G302" s="247"/>
      <c r="H302" s="261"/>
      <c r="I302" s="248"/>
      <c r="J302" s="261"/>
      <c r="K302" s="261"/>
      <c r="L302" s="262"/>
      <c r="M302" s="49"/>
      <c r="N302" s="49"/>
    </row>
    <row r="303" spans="1:14">
      <c r="A303" s="43" cm="1">
        <f t="array" ref="A303">IF(INDEX(B:B,ROW()), COUNTIF($B$6:INDEX(B:B,ROW()), TRUE), 0)</f>
        <v>0</v>
      </c>
      <c r="B303" s="43" t="b" cm="1">
        <f t="array" ref="B303">AND(分科號=INDEX(E:E,ROW()),INDEX(D:D,ROW())&gt;=分起日,INDEX(D:D,ROW())&lt;=分訖日,OR(分專案="全部",INDEX(J:J,ROW())=分專案))</f>
        <v>0</v>
      </c>
      <c r="C303" s="44" cm="1">
        <f t="array" ref="C303">IF(INDEX(F:F,ROW())&lt;&gt;"",INDEX(F:F,ROW()),IF(INDEX(E:E,ROW())&lt;&gt;0,INDEX(C:C,ROW()-1),0))</f>
        <v>0</v>
      </c>
      <c r="D303" s="43" cm="1">
        <f t="array" ref="D303">IF(INDEX(G:G,ROW())&lt;&gt;"",INDEX(G:G,ROW()),IF(INDEX(E:E,ROW())&lt;&gt;0,INDEX(D:D,ROW()-1),0))</f>
        <v>0</v>
      </c>
      <c r="E303" s="313" cm="1">
        <f t="array" ref="E303">IF(INDEX(I:I,ROW())&lt;&gt;"",VALUE(TRIM(LEFT(INDEX(I:I,ROW()),6))),0)</f>
        <v>0</v>
      </c>
      <c r="F303" s="314"/>
      <c r="G303" s="247"/>
      <c r="H303" s="261"/>
      <c r="I303" s="248"/>
      <c r="J303" s="261"/>
      <c r="K303" s="261"/>
      <c r="L303" s="262"/>
      <c r="M303" s="49"/>
      <c r="N303" s="49"/>
    </row>
    <row r="304" spans="1:14">
      <c r="A304" s="43" cm="1">
        <f t="array" ref="A304">IF(INDEX(B:B,ROW()), COUNTIF($B$6:INDEX(B:B,ROW()), TRUE), 0)</f>
        <v>0</v>
      </c>
      <c r="B304" s="43" t="b" cm="1">
        <f t="array" ref="B304">AND(分科號=INDEX(E:E,ROW()),INDEX(D:D,ROW())&gt;=分起日,INDEX(D:D,ROW())&lt;=分訖日,OR(分專案="全部",INDEX(J:J,ROW())=分專案))</f>
        <v>0</v>
      </c>
      <c r="C304" s="44" cm="1">
        <f t="array" ref="C304">IF(INDEX(F:F,ROW())&lt;&gt;"",INDEX(F:F,ROW()),IF(INDEX(E:E,ROW())&lt;&gt;0,INDEX(C:C,ROW()-1),0))</f>
        <v>0</v>
      </c>
      <c r="D304" s="43" cm="1">
        <f t="array" ref="D304">IF(INDEX(G:G,ROW())&lt;&gt;"",INDEX(G:G,ROW()),IF(INDEX(E:E,ROW())&lt;&gt;0,INDEX(D:D,ROW()-1),0))</f>
        <v>0</v>
      </c>
      <c r="E304" s="313" cm="1">
        <f t="array" ref="E304">IF(INDEX(I:I,ROW())&lt;&gt;"",VALUE(TRIM(LEFT(INDEX(I:I,ROW()),6))),0)</f>
        <v>0</v>
      </c>
      <c r="F304" s="314"/>
      <c r="G304" s="247"/>
      <c r="H304" s="261"/>
      <c r="I304" s="248"/>
      <c r="J304" s="261"/>
      <c r="K304" s="261"/>
      <c r="L304" s="262"/>
      <c r="M304" s="49"/>
      <c r="N304" s="49"/>
    </row>
    <row r="305" spans="1:14">
      <c r="A305" s="43" cm="1">
        <f t="array" ref="A305">IF(INDEX(B:B,ROW()), COUNTIF($B$6:INDEX(B:B,ROW()), TRUE), 0)</f>
        <v>0</v>
      </c>
      <c r="B305" s="43" t="b" cm="1">
        <f t="array" ref="B305">AND(分科號=INDEX(E:E,ROW()),INDEX(D:D,ROW())&gt;=分起日,INDEX(D:D,ROW())&lt;=分訖日,OR(分專案="全部",INDEX(J:J,ROW())=分專案))</f>
        <v>0</v>
      </c>
      <c r="C305" s="44" cm="1">
        <f t="array" ref="C305">IF(INDEX(F:F,ROW())&lt;&gt;"",INDEX(F:F,ROW()),IF(INDEX(E:E,ROW())&lt;&gt;0,INDEX(C:C,ROW()-1),0))</f>
        <v>0</v>
      </c>
      <c r="D305" s="43" cm="1">
        <f t="array" ref="D305">IF(INDEX(G:G,ROW())&lt;&gt;"",INDEX(G:G,ROW()),IF(INDEX(E:E,ROW())&lt;&gt;0,INDEX(D:D,ROW()-1),0))</f>
        <v>0</v>
      </c>
      <c r="E305" s="313" cm="1">
        <f t="array" ref="E305">IF(INDEX(I:I,ROW())&lt;&gt;"",VALUE(TRIM(LEFT(INDEX(I:I,ROW()),6))),0)</f>
        <v>0</v>
      </c>
      <c r="F305" s="314"/>
      <c r="G305" s="247"/>
      <c r="H305" s="261"/>
      <c r="I305" s="248"/>
      <c r="J305" s="261"/>
      <c r="K305" s="261"/>
      <c r="L305" s="262"/>
      <c r="M305" s="49"/>
      <c r="N305" s="49"/>
    </row>
    <row r="306" spans="1:14">
      <c r="A306" s="43" cm="1">
        <f t="array" ref="A306">IF(INDEX(B:B,ROW()), COUNTIF($B$6:INDEX(B:B,ROW()), TRUE), 0)</f>
        <v>0</v>
      </c>
      <c r="B306" s="43" t="b" cm="1">
        <f t="array" ref="B306">AND(分科號=INDEX(E:E,ROW()),INDEX(D:D,ROW())&gt;=分起日,INDEX(D:D,ROW())&lt;=分訖日,OR(分專案="全部",INDEX(J:J,ROW())=分專案))</f>
        <v>0</v>
      </c>
      <c r="C306" s="44" cm="1">
        <f t="array" ref="C306">IF(INDEX(F:F,ROW())&lt;&gt;"",INDEX(F:F,ROW()),IF(INDEX(E:E,ROW())&lt;&gt;0,INDEX(C:C,ROW()-1),0))</f>
        <v>0</v>
      </c>
      <c r="D306" s="43" cm="1">
        <f t="array" ref="D306">IF(INDEX(G:G,ROW())&lt;&gt;"",INDEX(G:G,ROW()),IF(INDEX(E:E,ROW())&lt;&gt;0,INDEX(D:D,ROW()-1),0))</f>
        <v>0</v>
      </c>
      <c r="E306" s="313" cm="1">
        <f t="array" ref="E306">IF(INDEX(I:I,ROW())&lt;&gt;"",VALUE(TRIM(LEFT(INDEX(I:I,ROW()),6))),0)</f>
        <v>0</v>
      </c>
      <c r="F306" s="314"/>
      <c r="G306" s="247"/>
      <c r="H306" s="261"/>
      <c r="I306" s="248"/>
      <c r="J306" s="261"/>
      <c r="K306" s="261"/>
      <c r="L306" s="262"/>
      <c r="M306" s="49"/>
      <c r="N306" s="49"/>
    </row>
    <row r="307" spans="1:14">
      <c r="A307" s="43" cm="1">
        <f t="array" ref="A307">IF(INDEX(B:B,ROW()), COUNTIF($B$6:INDEX(B:B,ROW()), TRUE), 0)</f>
        <v>0</v>
      </c>
      <c r="B307" s="43" t="b" cm="1">
        <f t="array" ref="B307">AND(分科號=INDEX(E:E,ROW()),INDEX(D:D,ROW())&gt;=分起日,INDEX(D:D,ROW())&lt;=分訖日,OR(分專案="全部",INDEX(J:J,ROW())=分專案))</f>
        <v>0</v>
      </c>
      <c r="C307" s="44" cm="1">
        <f t="array" ref="C307">IF(INDEX(F:F,ROW())&lt;&gt;"",INDEX(F:F,ROW()),IF(INDEX(E:E,ROW())&lt;&gt;0,INDEX(C:C,ROW()-1),0))</f>
        <v>0</v>
      </c>
      <c r="D307" s="43" cm="1">
        <f t="array" ref="D307">IF(INDEX(G:G,ROW())&lt;&gt;"",INDEX(G:G,ROW()),IF(INDEX(E:E,ROW())&lt;&gt;0,INDEX(D:D,ROW()-1),0))</f>
        <v>0</v>
      </c>
      <c r="E307" s="313" cm="1">
        <f t="array" ref="E307">IF(INDEX(I:I,ROW())&lt;&gt;"",VALUE(TRIM(LEFT(INDEX(I:I,ROW()),6))),0)</f>
        <v>0</v>
      </c>
      <c r="F307" s="314"/>
      <c r="G307" s="247"/>
      <c r="H307" s="261"/>
      <c r="I307" s="248"/>
      <c r="J307" s="261"/>
      <c r="K307" s="261"/>
      <c r="L307" s="262"/>
      <c r="M307" s="49"/>
      <c r="N307" s="49"/>
    </row>
    <row r="308" spans="1:14">
      <c r="A308" s="43" cm="1">
        <f t="array" ref="A308">IF(INDEX(B:B,ROW()), COUNTIF($B$6:INDEX(B:B,ROW()), TRUE), 0)</f>
        <v>0</v>
      </c>
      <c r="B308" s="43" t="b" cm="1">
        <f t="array" ref="B308">AND(分科號=INDEX(E:E,ROW()),INDEX(D:D,ROW())&gt;=分起日,INDEX(D:D,ROW())&lt;=分訖日,OR(分專案="全部",INDEX(J:J,ROW())=分專案))</f>
        <v>0</v>
      </c>
      <c r="C308" s="44" cm="1">
        <f t="array" ref="C308">IF(INDEX(F:F,ROW())&lt;&gt;"",INDEX(F:F,ROW()),IF(INDEX(E:E,ROW())&lt;&gt;0,INDEX(C:C,ROW()-1),0))</f>
        <v>0</v>
      </c>
      <c r="D308" s="43" cm="1">
        <f t="array" ref="D308">IF(INDEX(G:G,ROW())&lt;&gt;"",INDEX(G:G,ROW()),IF(INDEX(E:E,ROW())&lt;&gt;0,INDEX(D:D,ROW()-1),0))</f>
        <v>0</v>
      </c>
      <c r="E308" s="313" cm="1">
        <f t="array" ref="E308">IF(INDEX(I:I,ROW())&lt;&gt;"",VALUE(TRIM(LEFT(INDEX(I:I,ROW()),6))),0)</f>
        <v>0</v>
      </c>
      <c r="F308" s="314"/>
      <c r="G308" s="247"/>
      <c r="H308" s="261"/>
      <c r="I308" s="248"/>
      <c r="J308" s="261"/>
      <c r="K308" s="261"/>
      <c r="L308" s="262"/>
      <c r="M308" s="49"/>
      <c r="N308" s="49"/>
    </row>
    <row r="309" spans="1:14">
      <c r="A309" s="43" cm="1">
        <f t="array" ref="A309">IF(INDEX(B:B,ROW()), COUNTIF($B$6:INDEX(B:B,ROW()), TRUE), 0)</f>
        <v>0</v>
      </c>
      <c r="B309" s="43" t="b" cm="1">
        <f t="array" ref="B309">AND(分科號=INDEX(E:E,ROW()),INDEX(D:D,ROW())&gt;=分起日,INDEX(D:D,ROW())&lt;=分訖日,OR(分專案="全部",INDEX(J:J,ROW())=分專案))</f>
        <v>0</v>
      </c>
      <c r="C309" s="44" cm="1">
        <f t="array" ref="C309">IF(INDEX(F:F,ROW())&lt;&gt;"",INDEX(F:F,ROW()),IF(INDEX(E:E,ROW())&lt;&gt;0,INDEX(C:C,ROW()-1),0))</f>
        <v>0</v>
      </c>
      <c r="D309" s="43" cm="1">
        <f t="array" ref="D309">IF(INDEX(G:G,ROW())&lt;&gt;"",INDEX(G:G,ROW()),IF(INDEX(E:E,ROW())&lt;&gt;0,INDEX(D:D,ROW()-1),0))</f>
        <v>0</v>
      </c>
      <c r="E309" s="313" cm="1">
        <f t="array" ref="E309">IF(INDEX(I:I,ROW())&lt;&gt;"",VALUE(TRIM(LEFT(INDEX(I:I,ROW()),6))),0)</f>
        <v>0</v>
      </c>
      <c r="F309" s="314"/>
      <c r="G309" s="247"/>
      <c r="H309" s="261"/>
      <c r="I309" s="248"/>
      <c r="J309" s="261"/>
      <c r="K309" s="261"/>
      <c r="L309" s="262"/>
      <c r="M309" s="49"/>
      <c r="N309" s="49"/>
    </row>
    <row r="310" spans="1:14">
      <c r="A310" s="43" cm="1">
        <f t="array" ref="A310">IF(INDEX(B:B,ROW()), COUNTIF($B$6:INDEX(B:B,ROW()), TRUE), 0)</f>
        <v>0</v>
      </c>
      <c r="B310" s="43" t="b" cm="1">
        <f t="array" ref="B310">AND(分科號=INDEX(E:E,ROW()),INDEX(D:D,ROW())&gt;=分起日,INDEX(D:D,ROW())&lt;=分訖日,OR(分專案="全部",INDEX(J:J,ROW())=分專案))</f>
        <v>0</v>
      </c>
      <c r="C310" s="44" cm="1">
        <f t="array" ref="C310">IF(INDEX(F:F,ROW())&lt;&gt;"",INDEX(F:F,ROW()),IF(INDEX(E:E,ROW())&lt;&gt;0,INDEX(C:C,ROW()-1),0))</f>
        <v>0</v>
      </c>
      <c r="D310" s="43" cm="1">
        <f t="array" ref="D310">IF(INDEX(G:G,ROW())&lt;&gt;"",INDEX(G:G,ROW()),IF(INDEX(E:E,ROW())&lt;&gt;0,INDEX(D:D,ROW()-1),0))</f>
        <v>0</v>
      </c>
      <c r="E310" s="313" cm="1">
        <f t="array" ref="E310">IF(INDEX(I:I,ROW())&lt;&gt;"",VALUE(TRIM(LEFT(INDEX(I:I,ROW()),6))),0)</f>
        <v>0</v>
      </c>
      <c r="F310" s="314"/>
      <c r="G310" s="247"/>
      <c r="H310" s="261"/>
      <c r="I310" s="248"/>
      <c r="J310" s="261"/>
      <c r="K310" s="261"/>
      <c r="L310" s="262"/>
      <c r="M310" s="49"/>
      <c r="N310" s="49"/>
    </row>
    <row r="311" spans="1:14">
      <c r="A311" s="43" cm="1">
        <f t="array" ref="A311">IF(INDEX(B:B,ROW()), COUNTIF($B$6:INDEX(B:B,ROW()), TRUE), 0)</f>
        <v>0</v>
      </c>
      <c r="B311" s="43" t="b" cm="1">
        <f t="array" ref="B311">AND(分科號=INDEX(E:E,ROW()),INDEX(D:D,ROW())&gt;=分起日,INDEX(D:D,ROW())&lt;=分訖日,OR(分專案="全部",INDEX(J:J,ROW())=分專案))</f>
        <v>0</v>
      </c>
      <c r="C311" s="44" cm="1">
        <f t="array" ref="C311">IF(INDEX(F:F,ROW())&lt;&gt;"",INDEX(F:F,ROW()),IF(INDEX(E:E,ROW())&lt;&gt;0,INDEX(C:C,ROW()-1),0))</f>
        <v>0</v>
      </c>
      <c r="D311" s="43" cm="1">
        <f t="array" ref="D311">IF(INDEX(G:G,ROW())&lt;&gt;"",INDEX(G:G,ROW()),IF(INDEX(E:E,ROW())&lt;&gt;0,INDEX(D:D,ROW()-1),0))</f>
        <v>0</v>
      </c>
      <c r="E311" s="313" cm="1">
        <f t="array" ref="E311">IF(INDEX(I:I,ROW())&lt;&gt;"",VALUE(TRIM(LEFT(INDEX(I:I,ROW()),6))),0)</f>
        <v>0</v>
      </c>
      <c r="F311" s="314"/>
      <c r="G311" s="247"/>
      <c r="H311" s="261"/>
      <c r="I311" s="248"/>
      <c r="J311" s="261"/>
      <c r="K311" s="261"/>
      <c r="L311" s="262"/>
      <c r="M311" s="49"/>
      <c r="N311" s="49"/>
    </row>
    <row r="312" spans="1:14">
      <c r="A312" s="43" cm="1">
        <f t="array" ref="A312">IF(INDEX(B:B,ROW()), COUNTIF($B$6:INDEX(B:B,ROW()), TRUE), 0)</f>
        <v>0</v>
      </c>
      <c r="B312" s="43" t="b" cm="1">
        <f t="array" ref="B312">AND(分科號=INDEX(E:E,ROW()),INDEX(D:D,ROW())&gt;=分起日,INDEX(D:D,ROW())&lt;=分訖日,OR(分專案="全部",INDEX(J:J,ROW())=分專案))</f>
        <v>0</v>
      </c>
      <c r="C312" s="44" cm="1">
        <f t="array" ref="C312">IF(INDEX(F:F,ROW())&lt;&gt;"",INDEX(F:F,ROW()),IF(INDEX(E:E,ROW())&lt;&gt;0,INDEX(C:C,ROW()-1),0))</f>
        <v>0</v>
      </c>
      <c r="D312" s="43" cm="1">
        <f t="array" ref="D312">IF(INDEX(G:G,ROW())&lt;&gt;"",INDEX(G:G,ROW()),IF(INDEX(E:E,ROW())&lt;&gt;0,INDEX(D:D,ROW()-1),0))</f>
        <v>0</v>
      </c>
      <c r="E312" s="313" cm="1">
        <f t="array" ref="E312">IF(INDEX(I:I,ROW())&lt;&gt;"",VALUE(TRIM(LEFT(INDEX(I:I,ROW()),6))),0)</f>
        <v>0</v>
      </c>
      <c r="F312" s="314"/>
      <c r="G312" s="247"/>
      <c r="H312" s="261"/>
      <c r="I312" s="248"/>
      <c r="J312" s="261"/>
      <c r="K312" s="261"/>
      <c r="L312" s="262"/>
      <c r="M312" s="49"/>
      <c r="N312" s="49"/>
    </row>
    <row r="313" spans="1:14">
      <c r="A313" s="43" cm="1">
        <f t="array" ref="A313">IF(INDEX(B:B,ROW()), COUNTIF($B$6:INDEX(B:B,ROW()), TRUE), 0)</f>
        <v>0</v>
      </c>
      <c r="B313" s="43" t="b" cm="1">
        <f t="array" ref="B313">AND(分科號=INDEX(E:E,ROW()),INDEX(D:D,ROW())&gt;=分起日,INDEX(D:D,ROW())&lt;=分訖日,OR(分專案="全部",INDEX(J:J,ROW())=分專案))</f>
        <v>0</v>
      </c>
      <c r="C313" s="44" cm="1">
        <f t="array" ref="C313">IF(INDEX(F:F,ROW())&lt;&gt;"",INDEX(F:F,ROW()),IF(INDEX(E:E,ROW())&lt;&gt;0,INDEX(C:C,ROW()-1),0))</f>
        <v>0</v>
      </c>
      <c r="D313" s="43" cm="1">
        <f t="array" ref="D313">IF(INDEX(G:G,ROW())&lt;&gt;"",INDEX(G:G,ROW()),IF(INDEX(E:E,ROW())&lt;&gt;0,INDEX(D:D,ROW()-1),0))</f>
        <v>0</v>
      </c>
      <c r="E313" s="313" cm="1">
        <f t="array" ref="E313">IF(INDEX(I:I,ROW())&lt;&gt;"",VALUE(TRIM(LEFT(INDEX(I:I,ROW()),6))),0)</f>
        <v>0</v>
      </c>
      <c r="F313" s="314"/>
      <c r="G313" s="247"/>
      <c r="H313" s="261"/>
      <c r="I313" s="248"/>
      <c r="J313" s="261"/>
      <c r="K313" s="261"/>
      <c r="L313" s="262"/>
      <c r="M313" s="49"/>
      <c r="N313" s="49"/>
    </row>
    <row r="314" spans="1:14">
      <c r="A314" s="43" cm="1">
        <f t="array" ref="A314">IF(INDEX(B:B,ROW()), COUNTIF($B$6:INDEX(B:B,ROW()), TRUE), 0)</f>
        <v>0</v>
      </c>
      <c r="B314" s="43" t="b" cm="1">
        <f t="array" ref="B314">AND(分科號=INDEX(E:E,ROW()),INDEX(D:D,ROW())&gt;=分起日,INDEX(D:D,ROW())&lt;=分訖日,OR(分專案="全部",INDEX(J:J,ROW())=分專案))</f>
        <v>0</v>
      </c>
      <c r="C314" s="44" cm="1">
        <f t="array" ref="C314">IF(INDEX(F:F,ROW())&lt;&gt;"",INDEX(F:F,ROW()),IF(INDEX(E:E,ROW())&lt;&gt;0,INDEX(C:C,ROW()-1),0))</f>
        <v>0</v>
      </c>
      <c r="D314" s="43" cm="1">
        <f t="array" ref="D314">IF(INDEX(G:G,ROW())&lt;&gt;"",INDEX(G:G,ROW()),IF(INDEX(E:E,ROW())&lt;&gt;0,INDEX(D:D,ROW()-1),0))</f>
        <v>0</v>
      </c>
      <c r="E314" s="313" cm="1">
        <f t="array" ref="E314">IF(INDEX(I:I,ROW())&lt;&gt;"",VALUE(TRIM(LEFT(INDEX(I:I,ROW()),6))),0)</f>
        <v>0</v>
      </c>
      <c r="F314" s="314"/>
      <c r="G314" s="247"/>
      <c r="H314" s="261"/>
      <c r="I314" s="248"/>
      <c r="J314" s="261"/>
      <c r="K314" s="261"/>
      <c r="L314" s="262"/>
      <c r="M314" s="49"/>
      <c r="N314" s="49"/>
    </row>
    <row r="315" spans="1:14">
      <c r="A315" s="43" cm="1">
        <f t="array" ref="A315">IF(INDEX(B:B,ROW()), COUNTIF($B$6:INDEX(B:B,ROW()), TRUE), 0)</f>
        <v>0</v>
      </c>
      <c r="B315" s="43" t="b" cm="1">
        <f t="array" ref="B315">AND(分科號=INDEX(E:E,ROW()),INDEX(D:D,ROW())&gt;=分起日,INDEX(D:D,ROW())&lt;=分訖日,OR(分專案="全部",INDEX(J:J,ROW())=分專案))</f>
        <v>0</v>
      </c>
      <c r="C315" s="44" cm="1">
        <f t="array" ref="C315">IF(INDEX(F:F,ROW())&lt;&gt;"",INDEX(F:F,ROW()),IF(INDEX(E:E,ROW())&lt;&gt;0,INDEX(C:C,ROW()-1),0))</f>
        <v>0</v>
      </c>
      <c r="D315" s="43" cm="1">
        <f t="array" ref="D315">IF(INDEX(G:G,ROW())&lt;&gt;"",INDEX(G:G,ROW()),IF(INDEX(E:E,ROW())&lt;&gt;0,INDEX(D:D,ROW()-1),0))</f>
        <v>0</v>
      </c>
      <c r="E315" s="313" cm="1">
        <f t="array" ref="E315">IF(INDEX(I:I,ROW())&lt;&gt;"",VALUE(TRIM(LEFT(INDEX(I:I,ROW()),6))),0)</f>
        <v>0</v>
      </c>
      <c r="F315" s="314"/>
      <c r="G315" s="247"/>
      <c r="H315" s="261"/>
      <c r="I315" s="248"/>
      <c r="J315" s="261"/>
      <c r="K315" s="261"/>
      <c r="L315" s="262"/>
      <c r="M315" s="49"/>
      <c r="N315" s="49"/>
    </row>
    <row r="316" spans="1:14">
      <c r="A316" s="43" cm="1">
        <f t="array" ref="A316">IF(INDEX(B:B,ROW()), COUNTIF($B$6:INDEX(B:B,ROW()), TRUE), 0)</f>
        <v>0</v>
      </c>
      <c r="B316" s="43" t="b" cm="1">
        <f t="array" ref="B316">AND(分科號=INDEX(E:E,ROW()),INDEX(D:D,ROW())&gt;=分起日,INDEX(D:D,ROW())&lt;=分訖日,OR(分專案="全部",INDEX(J:J,ROW())=分專案))</f>
        <v>0</v>
      </c>
      <c r="C316" s="44" cm="1">
        <f t="array" ref="C316">IF(INDEX(F:F,ROW())&lt;&gt;"",INDEX(F:F,ROW()),IF(INDEX(E:E,ROW())&lt;&gt;0,INDEX(C:C,ROW()-1),0))</f>
        <v>0</v>
      </c>
      <c r="D316" s="43" cm="1">
        <f t="array" ref="D316">IF(INDEX(G:G,ROW())&lt;&gt;"",INDEX(G:G,ROW()),IF(INDEX(E:E,ROW())&lt;&gt;0,INDEX(D:D,ROW()-1),0))</f>
        <v>0</v>
      </c>
      <c r="E316" s="313" cm="1">
        <f t="array" ref="E316">IF(INDEX(I:I,ROW())&lt;&gt;"",VALUE(TRIM(LEFT(INDEX(I:I,ROW()),6))),0)</f>
        <v>0</v>
      </c>
      <c r="F316" s="314"/>
      <c r="G316" s="247"/>
      <c r="H316" s="261"/>
      <c r="I316" s="248"/>
      <c r="J316" s="261"/>
      <c r="K316" s="261"/>
      <c r="L316" s="262"/>
      <c r="M316" s="49"/>
      <c r="N316" s="49"/>
    </row>
    <row r="317" spans="1:14">
      <c r="A317" s="43" cm="1">
        <f t="array" ref="A317">IF(INDEX(B:B,ROW()), COUNTIF($B$6:INDEX(B:B,ROW()), TRUE), 0)</f>
        <v>0</v>
      </c>
      <c r="B317" s="43" t="b" cm="1">
        <f t="array" ref="B317">AND(分科號=INDEX(E:E,ROW()),INDEX(D:D,ROW())&gt;=分起日,INDEX(D:D,ROW())&lt;=分訖日,OR(分專案="全部",INDEX(J:J,ROW())=分專案))</f>
        <v>0</v>
      </c>
      <c r="C317" s="44" cm="1">
        <f t="array" ref="C317">IF(INDEX(F:F,ROW())&lt;&gt;"",INDEX(F:F,ROW()),IF(INDEX(E:E,ROW())&lt;&gt;0,INDEX(C:C,ROW()-1),0))</f>
        <v>0</v>
      </c>
      <c r="D317" s="43" cm="1">
        <f t="array" ref="D317">IF(INDEX(G:G,ROW())&lt;&gt;"",INDEX(G:G,ROW()),IF(INDEX(E:E,ROW())&lt;&gt;0,INDEX(D:D,ROW()-1),0))</f>
        <v>0</v>
      </c>
      <c r="E317" s="313" cm="1">
        <f t="array" ref="E317">IF(INDEX(I:I,ROW())&lt;&gt;"",VALUE(TRIM(LEFT(INDEX(I:I,ROW()),6))),0)</f>
        <v>0</v>
      </c>
      <c r="F317" s="314"/>
      <c r="G317" s="247"/>
      <c r="H317" s="261"/>
      <c r="I317" s="248"/>
      <c r="J317" s="261"/>
      <c r="K317" s="261"/>
      <c r="L317" s="262"/>
      <c r="M317" s="49"/>
      <c r="N317" s="49"/>
    </row>
    <row r="318" spans="1:14">
      <c r="A318" s="43" cm="1">
        <f t="array" ref="A318">IF(INDEX(B:B,ROW()), COUNTIF($B$6:INDEX(B:B,ROW()), TRUE), 0)</f>
        <v>0</v>
      </c>
      <c r="B318" s="43" t="b" cm="1">
        <f t="array" ref="B318">AND(分科號=INDEX(E:E,ROW()),INDEX(D:D,ROW())&gt;=分起日,INDEX(D:D,ROW())&lt;=分訖日,OR(分專案="全部",INDEX(J:J,ROW())=分專案))</f>
        <v>0</v>
      </c>
      <c r="C318" s="44" cm="1">
        <f t="array" ref="C318">IF(INDEX(F:F,ROW())&lt;&gt;"",INDEX(F:F,ROW()),IF(INDEX(E:E,ROW())&lt;&gt;0,INDEX(C:C,ROW()-1),0))</f>
        <v>0</v>
      </c>
      <c r="D318" s="43" cm="1">
        <f t="array" ref="D318">IF(INDEX(G:G,ROW())&lt;&gt;"",INDEX(G:G,ROW()),IF(INDEX(E:E,ROW())&lt;&gt;0,INDEX(D:D,ROW()-1),0))</f>
        <v>0</v>
      </c>
      <c r="E318" s="313" cm="1">
        <f t="array" ref="E318">IF(INDEX(I:I,ROW())&lt;&gt;"",VALUE(TRIM(LEFT(INDEX(I:I,ROW()),6))),0)</f>
        <v>0</v>
      </c>
      <c r="F318" s="314"/>
      <c r="G318" s="247"/>
      <c r="H318" s="261"/>
      <c r="I318" s="248"/>
      <c r="J318" s="261"/>
      <c r="K318" s="261"/>
      <c r="L318" s="262"/>
      <c r="M318" s="49"/>
      <c r="N318" s="49"/>
    </row>
    <row r="319" spans="1:14">
      <c r="A319" s="43" cm="1">
        <f t="array" ref="A319">IF(INDEX(B:B,ROW()), COUNTIF($B$6:INDEX(B:B,ROW()), TRUE), 0)</f>
        <v>0</v>
      </c>
      <c r="B319" s="43" t="b" cm="1">
        <f t="array" ref="B319">AND(分科號=INDEX(E:E,ROW()),INDEX(D:D,ROW())&gt;=分起日,INDEX(D:D,ROW())&lt;=分訖日,OR(分專案="全部",INDEX(J:J,ROW())=分專案))</f>
        <v>0</v>
      </c>
      <c r="C319" s="44" cm="1">
        <f t="array" ref="C319">IF(INDEX(F:F,ROW())&lt;&gt;"",INDEX(F:F,ROW()),IF(INDEX(E:E,ROW())&lt;&gt;0,INDEX(C:C,ROW()-1),0))</f>
        <v>0</v>
      </c>
      <c r="D319" s="43" cm="1">
        <f t="array" ref="D319">IF(INDEX(G:G,ROW())&lt;&gt;"",INDEX(G:G,ROW()),IF(INDEX(E:E,ROW())&lt;&gt;0,INDEX(D:D,ROW()-1),0))</f>
        <v>0</v>
      </c>
      <c r="E319" s="313" cm="1">
        <f t="array" ref="E319">IF(INDEX(I:I,ROW())&lt;&gt;"",VALUE(TRIM(LEFT(INDEX(I:I,ROW()),6))),0)</f>
        <v>0</v>
      </c>
      <c r="F319" s="314"/>
      <c r="G319" s="247"/>
      <c r="H319" s="261"/>
      <c r="I319" s="248"/>
      <c r="J319" s="261"/>
      <c r="K319" s="261"/>
      <c r="L319" s="262"/>
      <c r="M319" s="49"/>
      <c r="N319" s="49"/>
    </row>
    <row r="320" spans="1:14">
      <c r="A320" s="43" cm="1">
        <f t="array" ref="A320">IF(INDEX(B:B,ROW()), COUNTIF($B$6:INDEX(B:B,ROW()), TRUE), 0)</f>
        <v>0</v>
      </c>
      <c r="B320" s="43" t="b" cm="1">
        <f t="array" ref="B320">AND(分科號=INDEX(E:E,ROW()),INDEX(D:D,ROW())&gt;=分起日,INDEX(D:D,ROW())&lt;=分訖日,OR(分專案="全部",INDEX(J:J,ROW())=分專案))</f>
        <v>0</v>
      </c>
      <c r="C320" s="44" cm="1">
        <f t="array" ref="C320">IF(INDEX(F:F,ROW())&lt;&gt;"",INDEX(F:F,ROW()),IF(INDEX(E:E,ROW())&lt;&gt;0,INDEX(C:C,ROW()-1),0))</f>
        <v>0</v>
      </c>
      <c r="D320" s="43" cm="1">
        <f t="array" ref="D320">IF(INDEX(G:G,ROW())&lt;&gt;"",INDEX(G:G,ROW()),IF(INDEX(E:E,ROW())&lt;&gt;0,INDEX(D:D,ROW()-1),0))</f>
        <v>0</v>
      </c>
      <c r="E320" s="313" cm="1">
        <f t="array" ref="E320">IF(INDEX(I:I,ROW())&lt;&gt;"",VALUE(TRIM(LEFT(INDEX(I:I,ROW()),6))),0)</f>
        <v>0</v>
      </c>
      <c r="F320" s="314"/>
      <c r="G320" s="247"/>
      <c r="H320" s="261"/>
      <c r="I320" s="248"/>
      <c r="J320" s="261"/>
      <c r="K320" s="261"/>
      <c r="L320" s="262"/>
      <c r="M320" s="49"/>
      <c r="N320" s="49"/>
    </row>
    <row r="321" spans="1:14">
      <c r="A321" s="43" cm="1">
        <f t="array" ref="A321">IF(INDEX(B:B,ROW()), COUNTIF($B$6:INDEX(B:B,ROW()), TRUE), 0)</f>
        <v>0</v>
      </c>
      <c r="B321" s="43" t="b" cm="1">
        <f t="array" ref="B321">AND(分科號=INDEX(E:E,ROW()),INDEX(D:D,ROW())&gt;=分起日,INDEX(D:D,ROW())&lt;=分訖日,OR(分專案="全部",INDEX(J:J,ROW())=分專案))</f>
        <v>0</v>
      </c>
      <c r="C321" s="44" cm="1">
        <f t="array" ref="C321">IF(INDEX(F:F,ROW())&lt;&gt;"",INDEX(F:F,ROW()),IF(INDEX(E:E,ROW())&lt;&gt;0,INDEX(C:C,ROW()-1),0))</f>
        <v>0</v>
      </c>
      <c r="D321" s="43" cm="1">
        <f t="array" ref="D321">IF(INDEX(G:G,ROW())&lt;&gt;"",INDEX(G:G,ROW()),IF(INDEX(E:E,ROW())&lt;&gt;0,INDEX(D:D,ROW()-1),0))</f>
        <v>0</v>
      </c>
      <c r="E321" s="313" cm="1">
        <f t="array" ref="E321">IF(INDEX(I:I,ROW())&lt;&gt;"",VALUE(TRIM(LEFT(INDEX(I:I,ROW()),6))),0)</f>
        <v>0</v>
      </c>
      <c r="F321" s="314"/>
      <c r="G321" s="247"/>
      <c r="H321" s="261"/>
      <c r="I321" s="248"/>
      <c r="J321" s="261"/>
      <c r="K321" s="261"/>
      <c r="L321" s="262"/>
      <c r="M321" s="49"/>
      <c r="N321" s="49"/>
    </row>
    <row r="322" spans="1:14">
      <c r="A322" s="43" cm="1">
        <f t="array" ref="A322">IF(INDEX(B:B,ROW()), COUNTIF($B$6:INDEX(B:B,ROW()), TRUE), 0)</f>
        <v>0</v>
      </c>
      <c r="B322" s="43" t="b" cm="1">
        <f t="array" ref="B322">AND(分科號=INDEX(E:E,ROW()),INDEX(D:D,ROW())&gt;=分起日,INDEX(D:D,ROW())&lt;=分訖日,OR(分專案="全部",INDEX(J:J,ROW())=分專案))</f>
        <v>0</v>
      </c>
      <c r="C322" s="44" cm="1">
        <f t="array" ref="C322">IF(INDEX(F:F,ROW())&lt;&gt;"",INDEX(F:F,ROW()),IF(INDEX(E:E,ROW())&lt;&gt;0,INDEX(C:C,ROW()-1),0))</f>
        <v>0</v>
      </c>
      <c r="D322" s="43" cm="1">
        <f t="array" ref="D322">IF(INDEX(G:G,ROW())&lt;&gt;"",INDEX(G:G,ROW()),IF(INDEX(E:E,ROW())&lt;&gt;0,INDEX(D:D,ROW()-1),0))</f>
        <v>0</v>
      </c>
      <c r="E322" s="313" cm="1">
        <f t="array" ref="E322">IF(INDEX(I:I,ROW())&lt;&gt;"",VALUE(TRIM(LEFT(INDEX(I:I,ROW()),6))),0)</f>
        <v>0</v>
      </c>
      <c r="F322" s="314"/>
      <c r="G322" s="247"/>
      <c r="H322" s="261"/>
      <c r="I322" s="248"/>
      <c r="J322" s="261"/>
      <c r="K322" s="261"/>
      <c r="L322" s="262"/>
      <c r="M322" s="49"/>
      <c r="N322" s="49"/>
    </row>
    <row r="323" spans="1:14">
      <c r="A323" s="43" cm="1">
        <f t="array" ref="A323">IF(INDEX(B:B,ROW()), COUNTIF($B$6:INDEX(B:B,ROW()), TRUE), 0)</f>
        <v>0</v>
      </c>
      <c r="B323" s="43" t="b" cm="1">
        <f t="array" ref="B323">AND(分科號=INDEX(E:E,ROW()),INDEX(D:D,ROW())&gt;=分起日,INDEX(D:D,ROW())&lt;=分訖日,OR(分專案="全部",INDEX(J:J,ROW())=分專案))</f>
        <v>0</v>
      </c>
      <c r="C323" s="44" cm="1">
        <f t="array" ref="C323">IF(INDEX(F:F,ROW())&lt;&gt;"",INDEX(F:F,ROW()),IF(INDEX(E:E,ROW())&lt;&gt;0,INDEX(C:C,ROW()-1),0))</f>
        <v>0</v>
      </c>
      <c r="D323" s="43" cm="1">
        <f t="array" ref="D323">IF(INDEX(G:G,ROW())&lt;&gt;"",INDEX(G:G,ROW()),IF(INDEX(E:E,ROW())&lt;&gt;0,INDEX(D:D,ROW()-1),0))</f>
        <v>0</v>
      </c>
      <c r="E323" s="313" cm="1">
        <f t="array" ref="E323">IF(INDEX(I:I,ROW())&lt;&gt;"",VALUE(TRIM(LEFT(INDEX(I:I,ROW()),6))),0)</f>
        <v>0</v>
      </c>
      <c r="F323" s="314"/>
      <c r="G323" s="247"/>
      <c r="H323" s="261"/>
      <c r="I323" s="248"/>
      <c r="J323" s="261"/>
      <c r="K323" s="261"/>
      <c r="L323" s="262"/>
      <c r="M323" s="49"/>
      <c r="N323" s="49"/>
    </row>
    <row r="324" spans="1:14">
      <c r="A324" s="43" cm="1">
        <f t="array" ref="A324">IF(INDEX(B:B,ROW()), COUNTIF($B$6:INDEX(B:B,ROW()), TRUE), 0)</f>
        <v>0</v>
      </c>
      <c r="B324" s="43" t="b" cm="1">
        <f t="array" ref="B324">AND(分科號=INDEX(E:E,ROW()),INDEX(D:D,ROW())&gt;=分起日,INDEX(D:D,ROW())&lt;=分訖日,OR(分專案="全部",INDEX(J:J,ROW())=分專案))</f>
        <v>0</v>
      </c>
      <c r="C324" s="44" cm="1">
        <f t="array" ref="C324">IF(INDEX(F:F,ROW())&lt;&gt;"",INDEX(F:F,ROW()),IF(INDEX(E:E,ROW())&lt;&gt;0,INDEX(C:C,ROW()-1),0))</f>
        <v>0</v>
      </c>
      <c r="D324" s="43" cm="1">
        <f t="array" ref="D324">IF(INDEX(G:G,ROW())&lt;&gt;"",INDEX(G:G,ROW()),IF(INDEX(E:E,ROW())&lt;&gt;0,INDEX(D:D,ROW()-1),0))</f>
        <v>0</v>
      </c>
      <c r="E324" s="313" cm="1">
        <f t="array" ref="E324">IF(INDEX(I:I,ROW())&lt;&gt;"",VALUE(TRIM(LEFT(INDEX(I:I,ROW()),6))),0)</f>
        <v>0</v>
      </c>
      <c r="F324" s="314"/>
      <c r="G324" s="247"/>
      <c r="H324" s="261"/>
      <c r="I324" s="248"/>
      <c r="J324" s="261"/>
      <c r="K324" s="261"/>
      <c r="L324" s="262"/>
      <c r="M324" s="49"/>
      <c r="N324" s="49"/>
    </row>
    <row r="325" spans="1:14">
      <c r="A325" s="43" cm="1">
        <f t="array" ref="A325">IF(INDEX(B:B,ROW()), COUNTIF($B$6:INDEX(B:B,ROW()), TRUE), 0)</f>
        <v>0</v>
      </c>
      <c r="B325" s="43" t="b" cm="1">
        <f t="array" ref="B325">AND(分科號=INDEX(E:E,ROW()),INDEX(D:D,ROW())&gt;=分起日,INDEX(D:D,ROW())&lt;=分訖日,OR(分專案="全部",INDEX(J:J,ROW())=分專案))</f>
        <v>0</v>
      </c>
      <c r="C325" s="44" cm="1">
        <f t="array" ref="C325">IF(INDEX(F:F,ROW())&lt;&gt;"",INDEX(F:F,ROW()),IF(INDEX(E:E,ROW())&lt;&gt;0,INDEX(C:C,ROW()-1),0))</f>
        <v>0</v>
      </c>
      <c r="D325" s="43" cm="1">
        <f t="array" ref="D325">IF(INDEX(G:G,ROW())&lt;&gt;"",INDEX(G:G,ROW()),IF(INDEX(E:E,ROW())&lt;&gt;0,INDEX(D:D,ROW()-1),0))</f>
        <v>0</v>
      </c>
      <c r="E325" s="313" cm="1">
        <f t="array" ref="E325">IF(INDEX(I:I,ROW())&lt;&gt;"",VALUE(TRIM(LEFT(INDEX(I:I,ROW()),6))),0)</f>
        <v>0</v>
      </c>
      <c r="F325" s="314"/>
      <c r="G325" s="247"/>
      <c r="H325" s="261"/>
      <c r="I325" s="248"/>
      <c r="J325" s="261"/>
      <c r="K325" s="261"/>
      <c r="L325" s="262"/>
      <c r="M325" s="49"/>
      <c r="N325" s="49"/>
    </row>
    <row r="326" spans="1:14">
      <c r="A326" s="43" cm="1">
        <f t="array" ref="A326">IF(INDEX(B:B,ROW()), COUNTIF($B$6:INDEX(B:B,ROW()), TRUE), 0)</f>
        <v>0</v>
      </c>
      <c r="B326" s="43" t="b" cm="1">
        <f t="array" ref="B326">AND(分科號=INDEX(E:E,ROW()),INDEX(D:D,ROW())&gt;=分起日,INDEX(D:D,ROW())&lt;=分訖日,OR(分專案="全部",INDEX(J:J,ROW())=分專案))</f>
        <v>0</v>
      </c>
      <c r="C326" s="44" cm="1">
        <f t="array" ref="C326">IF(INDEX(F:F,ROW())&lt;&gt;"",INDEX(F:F,ROW()),IF(INDEX(E:E,ROW())&lt;&gt;0,INDEX(C:C,ROW()-1),0))</f>
        <v>0</v>
      </c>
      <c r="D326" s="43" cm="1">
        <f t="array" ref="D326">IF(INDEX(G:G,ROW())&lt;&gt;"",INDEX(G:G,ROW()),IF(INDEX(E:E,ROW())&lt;&gt;0,INDEX(D:D,ROW()-1),0))</f>
        <v>0</v>
      </c>
      <c r="E326" s="313" cm="1">
        <f t="array" ref="E326">IF(INDEX(I:I,ROW())&lt;&gt;"",VALUE(TRIM(LEFT(INDEX(I:I,ROW()),6))),0)</f>
        <v>0</v>
      </c>
      <c r="F326" s="314"/>
      <c r="G326" s="247"/>
      <c r="H326" s="261"/>
      <c r="I326" s="248"/>
      <c r="J326" s="261"/>
      <c r="K326" s="261"/>
      <c r="L326" s="262"/>
      <c r="M326" s="49"/>
      <c r="N326" s="49"/>
    </row>
    <row r="327" spans="1:14">
      <c r="A327" s="43" cm="1">
        <f t="array" ref="A327">IF(INDEX(B:B,ROW()), COUNTIF($B$6:INDEX(B:B,ROW()), TRUE), 0)</f>
        <v>0</v>
      </c>
      <c r="B327" s="43" t="b" cm="1">
        <f t="array" ref="B327">AND(分科號=INDEX(E:E,ROW()),INDEX(D:D,ROW())&gt;=分起日,INDEX(D:D,ROW())&lt;=分訖日,OR(分專案="全部",INDEX(J:J,ROW())=分專案))</f>
        <v>0</v>
      </c>
      <c r="C327" s="44" cm="1">
        <f t="array" ref="C327">IF(INDEX(F:F,ROW())&lt;&gt;"",INDEX(F:F,ROW()),IF(INDEX(E:E,ROW())&lt;&gt;0,INDEX(C:C,ROW()-1),0))</f>
        <v>0</v>
      </c>
      <c r="D327" s="43" cm="1">
        <f t="array" ref="D327">IF(INDEX(G:G,ROW())&lt;&gt;"",INDEX(G:G,ROW()),IF(INDEX(E:E,ROW())&lt;&gt;0,INDEX(D:D,ROW()-1),0))</f>
        <v>0</v>
      </c>
      <c r="E327" s="313" cm="1">
        <f t="array" ref="E327">IF(INDEX(I:I,ROW())&lt;&gt;"",VALUE(TRIM(LEFT(INDEX(I:I,ROW()),6))),0)</f>
        <v>0</v>
      </c>
      <c r="F327" s="314"/>
      <c r="G327" s="247"/>
      <c r="H327" s="261"/>
      <c r="I327" s="248"/>
      <c r="J327" s="261"/>
      <c r="K327" s="261"/>
      <c r="L327" s="262"/>
      <c r="M327" s="49"/>
      <c r="N327" s="49"/>
    </row>
    <row r="328" spans="1:14">
      <c r="A328" s="43" cm="1">
        <f t="array" ref="A328">IF(INDEX(B:B,ROW()), COUNTIF($B$6:INDEX(B:B,ROW()), TRUE), 0)</f>
        <v>0</v>
      </c>
      <c r="B328" s="43" t="b" cm="1">
        <f t="array" ref="B328">AND(分科號=INDEX(E:E,ROW()),INDEX(D:D,ROW())&gt;=分起日,INDEX(D:D,ROW())&lt;=分訖日,OR(分專案="全部",INDEX(J:J,ROW())=分專案))</f>
        <v>0</v>
      </c>
      <c r="C328" s="44" cm="1">
        <f t="array" ref="C328">IF(INDEX(F:F,ROW())&lt;&gt;"",INDEX(F:F,ROW()),IF(INDEX(E:E,ROW())&lt;&gt;0,INDEX(C:C,ROW()-1),0))</f>
        <v>0</v>
      </c>
      <c r="D328" s="43" cm="1">
        <f t="array" ref="D328">IF(INDEX(G:G,ROW())&lt;&gt;"",INDEX(G:G,ROW()),IF(INDEX(E:E,ROW())&lt;&gt;0,INDEX(D:D,ROW()-1),0))</f>
        <v>0</v>
      </c>
      <c r="E328" s="313" cm="1">
        <f t="array" ref="E328">IF(INDEX(I:I,ROW())&lt;&gt;"",VALUE(TRIM(LEFT(INDEX(I:I,ROW()),6))),0)</f>
        <v>0</v>
      </c>
      <c r="F328" s="314"/>
      <c r="G328" s="247"/>
      <c r="H328" s="261"/>
      <c r="I328" s="248"/>
      <c r="J328" s="261"/>
      <c r="K328" s="261"/>
      <c r="L328" s="262"/>
      <c r="M328" s="49"/>
      <c r="N328" s="49"/>
    </row>
    <row r="329" spans="1:14">
      <c r="A329" s="43" cm="1">
        <f t="array" ref="A329">IF(INDEX(B:B,ROW()), COUNTIF($B$6:INDEX(B:B,ROW()), TRUE), 0)</f>
        <v>0</v>
      </c>
      <c r="B329" s="43" t="b" cm="1">
        <f t="array" ref="B329">AND(分科號=INDEX(E:E,ROW()),INDEX(D:D,ROW())&gt;=分起日,INDEX(D:D,ROW())&lt;=分訖日,OR(分專案="全部",INDEX(J:J,ROW())=分專案))</f>
        <v>0</v>
      </c>
      <c r="C329" s="44" cm="1">
        <f t="array" ref="C329">IF(INDEX(F:F,ROW())&lt;&gt;"",INDEX(F:F,ROW()),IF(INDEX(E:E,ROW())&lt;&gt;0,INDEX(C:C,ROW()-1),0))</f>
        <v>0</v>
      </c>
      <c r="D329" s="43" cm="1">
        <f t="array" ref="D329">IF(INDEX(G:G,ROW())&lt;&gt;"",INDEX(G:G,ROW()),IF(INDEX(E:E,ROW())&lt;&gt;0,INDEX(D:D,ROW()-1),0))</f>
        <v>0</v>
      </c>
      <c r="E329" s="313" cm="1">
        <f t="array" ref="E329">IF(INDEX(I:I,ROW())&lt;&gt;"",VALUE(TRIM(LEFT(INDEX(I:I,ROW()),6))),0)</f>
        <v>0</v>
      </c>
      <c r="F329" s="314"/>
      <c r="G329" s="247"/>
      <c r="H329" s="261"/>
      <c r="I329" s="248"/>
      <c r="J329" s="261"/>
      <c r="K329" s="261"/>
      <c r="L329" s="262"/>
      <c r="M329" s="49"/>
      <c r="N329" s="49"/>
    </row>
    <row r="330" spans="1:14">
      <c r="A330" s="43" cm="1">
        <f t="array" ref="A330">IF(INDEX(B:B,ROW()), COUNTIF($B$6:INDEX(B:B,ROW()), TRUE), 0)</f>
        <v>0</v>
      </c>
      <c r="B330" s="43" t="b" cm="1">
        <f t="array" ref="B330">AND(分科號=INDEX(E:E,ROW()),INDEX(D:D,ROW())&gt;=分起日,INDEX(D:D,ROW())&lt;=分訖日,OR(分專案="全部",INDEX(J:J,ROW())=分專案))</f>
        <v>0</v>
      </c>
      <c r="C330" s="44" cm="1">
        <f t="array" ref="C330">IF(INDEX(F:F,ROW())&lt;&gt;"",INDEX(F:F,ROW()),IF(INDEX(E:E,ROW())&lt;&gt;0,INDEX(C:C,ROW()-1),0))</f>
        <v>0</v>
      </c>
      <c r="D330" s="43" cm="1">
        <f t="array" ref="D330">IF(INDEX(G:G,ROW())&lt;&gt;"",INDEX(G:G,ROW()),IF(INDEX(E:E,ROW())&lt;&gt;0,INDEX(D:D,ROW()-1),0))</f>
        <v>0</v>
      </c>
      <c r="E330" s="313" cm="1">
        <f t="array" ref="E330">IF(INDEX(I:I,ROW())&lt;&gt;"",VALUE(TRIM(LEFT(INDEX(I:I,ROW()),6))),0)</f>
        <v>0</v>
      </c>
      <c r="F330" s="314"/>
      <c r="G330" s="247"/>
      <c r="H330" s="261"/>
      <c r="I330" s="248"/>
      <c r="J330" s="261"/>
      <c r="K330" s="261"/>
      <c r="L330" s="262"/>
      <c r="M330" s="49"/>
      <c r="N330" s="49"/>
    </row>
    <row r="331" spans="1:14">
      <c r="A331" s="43" cm="1">
        <f t="array" ref="A331">IF(INDEX(B:B,ROW()), COUNTIF($B$6:INDEX(B:B,ROW()), TRUE), 0)</f>
        <v>0</v>
      </c>
      <c r="B331" s="43" t="b" cm="1">
        <f t="array" ref="B331">AND(分科號=INDEX(E:E,ROW()),INDEX(D:D,ROW())&gt;=分起日,INDEX(D:D,ROW())&lt;=分訖日,OR(分專案="全部",INDEX(J:J,ROW())=分專案))</f>
        <v>0</v>
      </c>
      <c r="C331" s="44" cm="1">
        <f t="array" ref="C331">IF(INDEX(F:F,ROW())&lt;&gt;"",INDEX(F:F,ROW()),IF(INDEX(E:E,ROW())&lt;&gt;0,INDEX(C:C,ROW()-1),0))</f>
        <v>0</v>
      </c>
      <c r="D331" s="43" cm="1">
        <f t="array" ref="D331">IF(INDEX(G:G,ROW())&lt;&gt;"",INDEX(G:G,ROW()),IF(INDEX(E:E,ROW())&lt;&gt;0,INDEX(D:D,ROW()-1),0))</f>
        <v>0</v>
      </c>
      <c r="E331" s="313" cm="1">
        <f t="array" ref="E331">IF(INDEX(I:I,ROW())&lt;&gt;"",VALUE(TRIM(LEFT(INDEX(I:I,ROW()),6))),0)</f>
        <v>0</v>
      </c>
      <c r="F331" s="314"/>
      <c r="G331" s="247"/>
      <c r="H331" s="261"/>
      <c r="I331" s="248"/>
      <c r="J331" s="261"/>
      <c r="K331" s="261"/>
      <c r="L331" s="262"/>
      <c r="M331" s="49"/>
      <c r="N331" s="49"/>
    </row>
    <row r="332" spans="1:14">
      <c r="A332" s="43" cm="1">
        <f t="array" ref="A332">IF(INDEX(B:B,ROW()), COUNTIF($B$6:INDEX(B:B,ROW()), TRUE), 0)</f>
        <v>0</v>
      </c>
      <c r="B332" s="43" t="b" cm="1">
        <f t="array" ref="B332">AND(分科號=INDEX(E:E,ROW()),INDEX(D:D,ROW())&gt;=分起日,INDEX(D:D,ROW())&lt;=分訖日,OR(分專案="全部",INDEX(J:J,ROW())=分專案))</f>
        <v>0</v>
      </c>
      <c r="C332" s="44" cm="1">
        <f t="array" ref="C332">IF(INDEX(F:F,ROW())&lt;&gt;"",INDEX(F:F,ROW()),IF(INDEX(E:E,ROW())&lt;&gt;0,INDEX(C:C,ROW()-1),0))</f>
        <v>0</v>
      </c>
      <c r="D332" s="43" cm="1">
        <f t="array" ref="D332">IF(INDEX(G:G,ROW())&lt;&gt;"",INDEX(G:G,ROW()),IF(INDEX(E:E,ROW())&lt;&gt;0,INDEX(D:D,ROW()-1),0))</f>
        <v>0</v>
      </c>
      <c r="E332" s="313" cm="1">
        <f t="array" ref="E332">IF(INDEX(I:I,ROW())&lt;&gt;"",VALUE(TRIM(LEFT(INDEX(I:I,ROW()),6))),0)</f>
        <v>0</v>
      </c>
      <c r="F332" s="314"/>
      <c r="G332" s="247"/>
      <c r="H332" s="261"/>
      <c r="I332" s="248"/>
      <c r="J332" s="261"/>
      <c r="K332" s="261"/>
      <c r="L332" s="262"/>
      <c r="M332" s="49"/>
      <c r="N332" s="49"/>
    </row>
    <row r="333" spans="1:14">
      <c r="A333" s="43" cm="1">
        <f t="array" ref="A333">IF(INDEX(B:B,ROW()), COUNTIF($B$6:INDEX(B:B,ROW()), TRUE), 0)</f>
        <v>0</v>
      </c>
      <c r="B333" s="43" t="b" cm="1">
        <f t="array" ref="B333">AND(分科號=INDEX(E:E,ROW()),INDEX(D:D,ROW())&gt;=分起日,INDEX(D:D,ROW())&lt;=分訖日,OR(分專案="全部",INDEX(J:J,ROW())=分專案))</f>
        <v>0</v>
      </c>
      <c r="C333" s="44" cm="1">
        <f t="array" ref="C333">IF(INDEX(F:F,ROW())&lt;&gt;"",INDEX(F:F,ROW()),IF(INDEX(E:E,ROW())&lt;&gt;0,INDEX(C:C,ROW()-1),0))</f>
        <v>0</v>
      </c>
      <c r="D333" s="43" cm="1">
        <f t="array" ref="D333">IF(INDEX(G:G,ROW())&lt;&gt;"",INDEX(G:G,ROW()),IF(INDEX(E:E,ROW())&lt;&gt;0,INDEX(D:D,ROW()-1),0))</f>
        <v>0</v>
      </c>
      <c r="E333" s="313" cm="1">
        <f t="array" ref="E333">IF(INDEX(I:I,ROW())&lt;&gt;"",VALUE(TRIM(LEFT(INDEX(I:I,ROW()),6))),0)</f>
        <v>0</v>
      </c>
      <c r="F333" s="314"/>
      <c r="G333" s="247"/>
      <c r="H333" s="261"/>
      <c r="I333" s="248"/>
      <c r="J333" s="261"/>
      <c r="K333" s="261"/>
      <c r="L333" s="262"/>
      <c r="M333" s="49"/>
      <c r="N333" s="49"/>
    </row>
    <row r="334" spans="1:14">
      <c r="A334" s="43" cm="1">
        <f t="array" ref="A334">IF(INDEX(B:B,ROW()), COUNTIF($B$6:INDEX(B:B,ROW()), TRUE), 0)</f>
        <v>0</v>
      </c>
      <c r="B334" s="43" t="b" cm="1">
        <f t="array" ref="B334">AND(分科號=INDEX(E:E,ROW()),INDEX(D:D,ROW())&gt;=分起日,INDEX(D:D,ROW())&lt;=分訖日,OR(分專案="全部",INDEX(J:J,ROW())=分專案))</f>
        <v>0</v>
      </c>
      <c r="C334" s="44" cm="1">
        <f t="array" ref="C334">IF(INDEX(F:F,ROW())&lt;&gt;"",INDEX(F:F,ROW()),IF(INDEX(E:E,ROW())&lt;&gt;0,INDEX(C:C,ROW()-1),0))</f>
        <v>0</v>
      </c>
      <c r="D334" s="43" cm="1">
        <f t="array" ref="D334">IF(INDEX(G:G,ROW())&lt;&gt;"",INDEX(G:G,ROW()),IF(INDEX(E:E,ROW())&lt;&gt;0,INDEX(D:D,ROW()-1),0))</f>
        <v>0</v>
      </c>
      <c r="E334" s="313" cm="1">
        <f t="array" ref="E334">IF(INDEX(I:I,ROW())&lt;&gt;"",VALUE(TRIM(LEFT(INDEX(I:I,ROW()),6))),0)</f>
        <v>0</v>
      </c>
      <c r="F334" s="314"/>
      <c r="G334" s="247"/>
      <c r="H334" s="261"/>
      <c r="I334" s="248"/>
      <c r="J334" s="261"/>
      <c r="K334" s="261"/>
      <c r="L334" s="262"/>
      <c r="M334" s="49"/>
      <c r="N334" s="49"/>
    </row>
    <row r="335" spans="1:14">
      <c r="A335" s="43" cm="1">
        <f t="array" ref="A335">IF(INDEX(B:B,ROW()), COUNTIF($B$6:INDEX(B:B,ROW()), TRUE), 0)</f>
        <v>0</v>
      </c>
      <c r="B335" s="43" t="b" cm="1">
        <f t="array" ref="B335">AND(分科號=INDEX(E:E,ROW()),INDEX(D:D,ROW())&gt;=分起日,INDEX(D:D,ROW())&lt;=分訖日,OR(分專案="全部",INDEX(J:J,ROW())=分專案))</f>
        <v>0</v>
      </c>
      <c r="C335" s="44" cm="1">
        <f t="array" ref="C335">IF(INDEX(F:F,ROW())&lt;&gt;"",INDEX(F:F,ROW()),IF(INDEX(E:E,ROW())&lt;&gt;0,INDEX(C:C,ROW()-1),0))</f>
        <v>0</v>
      </c>
      <c r="D335" s="43" cm="1">
        <f t="array" ref="D335">IF(INDEX(G:G,ROW())&lt;&gt;"",INDEX(G:G,ROW()),IF(INDEX(E:E,ROW())&lt;&gt;0,INDEX(D:D,ROW()-1),0))</f>
        <v>0</v>
      </c>
      <c r="E335" s="313" cm="1">
        <f t="array" ref="E335">IF(INDEX(I:I,ROW())&lt;&gt;"",VALUE(TRIM(LEFT(INDEX(I:I,ROW()),6))),0)</f>
        <v>0</v>
      </c>
      <c r="F335" s="314"/>
      <c r="G335" s="247"/>
      <c r="H335" s="261"/>
      <c r="I335" s="248"/>
      <c r="J335" s="261"/>
      <c r="K335" s="261"/>
      <c r="L335" s="262"/>
      <c r="M335" s="49"/>
      <c r="N335" s="49"/>
    </row>
    <row r="336" spans="1:14">
      <c r="A336" s="43" cm="1">
        <f t="array" ref="A336">IF(INDEX(B:B,ROW()), COUNTIF($B$6:INDEX(B:B,ROW()), TRUE), 0)</f>
        <v>0</v>
      </c>
      <c r="B336" s="43" t="b" cm="1">
        <f t="array" ref="B336">AND(分科號=INDEX(E:E,ROW()),INDEX(D:D,ROW())&gt;=分起日,INDEX(D:D,ROW())&lt;=分訖日,OR(分專案="全部",INDEX(J:J,ROW())=分專案))</f>
        <v>0</v>
      </c>
      <c r="C336" s="44" cm="1">
        <f t="array" ref="C336">IF(INDEX(F:F,ROW())&lt;&gt;"",INDEX(F:F,ROW()),IF(INDEX(E:E,ROW())&lt;&gt;0,INDEX(C:C,ROW()-1),0))</f>
        <v>0</v>
      </c>
      <c r="D336" s="43" cm="1">
        <f t="array" ref="D336">IF(INDEX(G:G,ROW())&lt;&gt;"",INDEX(G:G,ROW()),IF(INDEX(E:E,ROW())&lt;&gt;0,INDEX(D:D,ROW()-1),0))</f>
        <v>0</v>
      </c>
      <c r="E336" s="313" cm="1">
        <f t="array" ref="E336">IF(INDEX(I:I,ROW())&lt;&gt;"",VALUE(TRIM(LEFT(INDEX(I:I,ROW()),6))),0)</f>
        <v>0</v>
      </c>
      <c r="F336" s="314"/>
      <c r="G336" s="247"/>
      <c r="H336" s="261"/>
      <c r="I336" s="248"/>
      <c r="J336" s="261"/>
      <c r="K336" s="261"/>
      <c r="L336" s="262"/>
      <c r="M336" s="49"/>
      <c r="N336" s="49"/>
    </row>
    <row r="337" spans="1:14">
      <c r="A337" s="43" cm="1">
        <f t="array" ref="A337">IF(INDEX(B:B,ROW()), COUNTIF($B$6:INDEX(B:B,ROW()), TRUE), 0)</f>
        <v>0</v>
      </c>
      <c r="B337" s="43" t="b" cm="1">
        <f t="array" ref="B337">AND(分科號=INDEX(E:E,ROW()),INDEX(D:D,ROW())&gt;=分起日,INDEX(D:D,ROW())&lt;=分訖日,OR(分專案="全部",INDEX(J:J,ROW())=分專案))</f>
        <v>0</v>
      </c>
      <c r="C337" s="44" cm="1">
        <f t="array" ref="C337">IF(INDEX(F:F,ROW())&lt;&gt;"",INDEX(F:F,ROW()),IF(INDEX(E:E,ROW())&lt;&gt;0,INDEX(C:C,ROW()-1),0))</f>
        <v>0</v>
      </c>
      <c r="D337" s="43" cm="1">
        <f t="array" ref="D337">IF(INDEX(G:G,ROW())&lt;&gt;"",INDEX(G:G,ROW()),IF(INDEX(E:E,ROW())&lt;&gt;0,INDEX(D:D,ROW()-1),0))</f>
        <v>0</v>
      </c>
      <c r="E337" s="313" cm="1">
        <f t="array" ref="E337">IF(INDEX(I:I,ROW())&lt;&gt;"",VALUE(TRIM(LEFT(INDEX(I:I,ROW()),6))),0)</f>
        <v>0</v>
      </c>
      <c r="F337" s="314"/>
      <c r="G337" s="247"/>
      <c r="H337" s="261"/>
      <c r="I337" s="248"/>
      <c r="J337" s="261"/>
      <c r="K337" s="261"/>
      <c r="L337" s="262"/>
      <c r="M337" s="49"/>
      <c r="N337" s="49"/>
    </row>
    <row r="338" spans="1:14">
      <c r="A338" s="43" cm="1">
        <f t="array" ref="A338">IF(INDEX(B:B,ROW()), COUNTIF($B$6:INDEX(B:B,ROW()), TRUE), 0)</f>
        <v>0</v>
      </c>
      <c r="B338" s="43" t="b" cm="1">
        <f t="array" ref="B338">AND(分科號=INDEX(E:E,ROW()),INDEX(D:D,ROW())&gt;=分起日,INDEX(D:D,ROW())&lt;=分訖日,OR(分專案="全部",INDEX(J:J,ROW())=分專案))</f>
        <v>0</v>
      </c>
      <c r="C338" s="44" cm="1">
        <f t="array" ref="C338">IF(INDEX(F:F,ROW())&lt;&gt;"",INDEX(F:F,ROW()),IF(INDEX(E:E,ROW())&lt;&gt;0,INDEX(C:C,ROW()-1),0))</f>
        <v>0</v>
      </c>
      <c r="D338" s="43" cm="1">
        <f t="array" ref="D338">IF(INDEX(G:G,ROW())&lt;&gt;"",INDEX(G:G,ROW()),IF(INDEX(E:E,ROW())&lt;&gt;0,INDEX(D:D,ROW()-1),0))</f>
        <v>0</v>
      </c>
      <c r="E338" s="313" cm="1">
        <f t="array" ref="E338">IF(INDEX(I:I,ROW())&lt;&gt;"",VALUE(TRIM(LEFT(INDEX(I:I,ROW()),6))),0)</f>
        <v>0</v>
      </c>
      <c r="F338" s="314"/>
      <c r="G338" s="247"/>
      <c r="H338" s="261"/>
      <c r="I338" s="248"/>
      <c r="J338" s="261"/>
      <c r="K338" s="261"/>
      <c r="L338" s="262"/>
      <c r="M338" s="49"/>
      <c r="N338" s="49"/>
    </row>
    <row r="339" spans="1:14">
      <c r="A339" s="43" cm="1">
        <f t="array" ref="A339">IF(INDEX(B:B,ROW()), COUNTIF($B$6:INDEX(B:B,ROW()), TRUE), 0)</f>
        <v>0</v>
      </c>
      <c r="B339" s="43" t="b" cm="1">
        <f t="array" ref="B339">AND(分科號=INDEX(E:E,ROW()),INDEX(D:D,ROW())&gt;=分起日,INDEX(D:D,ROW())&lt;=分訖日,OR(分專案="全部",INDEX(J:J,ROW())=分專案))</f>
        <v>0</v>
      </c>
      <c r="C339" s="44" cm="1">
        <f t="array" ref="C339">IF(INDEX(F:F,ROW())&lt;&gt;"",INDEX(F:F,ROW()),IF(INDEX(E:E,ROW())&lt;&gt;0,INDEX(C:C,ROW()-1),0))</f>
        <v>0</v>
      </c>
      <c r="D339" s="43" cm="1">
        <f t="array" ref="D339">IF(INDEX(G:G,ROW())&lt;&gt;"",INDEX(G:G,ROW()),IF(INDEX(E:E,ROW())&lt;&gt;0,INDEX(D:D,ROW()-1),0))</f>
        <v>0</v>
      </c>
      <c r="E339" s="313" cm="1">
        <f t="array" ref="E339">IF(INDEX(I:I,ROW())&lt;&gt;"",VALUE(TRIM(LEFT(INDEX(I:I,ROW()),6))),0)</f>
        <v>0</v>
      </c>
      <c r="F339" s="314"/>
      <c r="G339" s="247"/>
      <c r="H339" s="261"/>
      <c r="I339" s="248"/>
      <c r="J339" s="261"/>
      <c r="K339" s="261"/>
      <c r="L339" s="262"/>
      <c r="M339" s="49"/>
      <c r="N339" s="49"/>
    </row>
    <row r="340" spans="1:14">
      <c r="A340" s="43" cm="1">
        <f t="array" ref="A340">IF(INDEX(B:B,ROW()), COUNTIF($B$6:INDEX(B:B,ROW()), TRUE), 0)</f>
        <v>0</v>
      </c>
      <c r="B340" s="43" t="b" cm="1">
        <f t="array" ref="B340">AND(分科號=INDEX(E:E,ROW()),INDEX(D:D,ROW())&gt;=分起日,INDEX(D:D,ROW())&lt;=分訖日,OR(分專案="全部",INDEX(J:J,ROW())=分專案))</f>
        <v>0</v>
      </c>
      <c r="C340" s="44" cm="1">
        <f t="array" ref="C340">IF(INDEX(F:F,ROW())&lt;&gt;"",INDEX(F:F,ROW()),IF(INDEX(E:E,ROW())&lt;&gt;0,INDEX(C:C,ROW()-1),0))</f>
        <v>0</v>
      </c>
      <c r="D340" s="43" cm="1">
        <f t="array" ref="D340">IF(INDEX(G:G,ROW())&lt;&gt;"",INDEX(G:G,ROW()),IF(INDEX(E:E,ROW())&lt;&gt;0,INDEX(D:D,ROW()-1),0))</f>
        <v>0</v>
      </c>
      <c r="E340" s="313" cm="1">
        <f t="array" ref="E340">IF(INDEX(I:I,ROW())&lt;&gt;"",VALUE(TRIM(LEFT(INDEX(I:I,ROW()),6))),0)</f>
        <v>0</v>
      </c>
      <c r="F340" s="314"/>
      <c r="G340" s="247"/>
      <c r="H340" s="261"/>
      <c r="I340" s="248"/>
      <c r="J340" s="261"/>
      <c r="K340" s="261"/>
      <c r="L340" s="262"/>
      <c r="M340" s="49"/>
      <c r="N340" s="49"/>
    </row>
    <row r="341" spans="1:14">
      <c r="A341" s="43" cm="1">
        <f t="array" ref="A341">IF(INDEX(B:B,ROW()), COUNTIF($B$6:INDEX(B:B,ROW()), TRUE), 0)</f>
        <v>0</v>
      </c>
      <c r="B341" s="43" t="b" cm="1">
        <f t="array" ref="B341">AND(分科號=INDEX(E:E,ROW()),INDEX(D:D,ROW())&gt;=分起日,INDEX(D:D,ROW())&lt;=分訖日,OR(分專案="全部",INDEX(J:J,ROW())=分專案))</f>
        <v>0</v>
      </c>
      <c r="C341" s="44" cm="1">
        <f t="array" ref="C341">IF(INDEX(F:F,ROW())&lt;&gt;"",INDEX(F:F,ROW()),IF(INDEX(E:E,ROW())&lt;&gt;0,INDEX(C:C,ROW()-1),0))</f>
        <v>0</v>
      </c>
      <c r="D341" s="43" cm="1">
        <f t="array" ref="D341">IF(INDEX(G:G,ROW())&lt;&gt;"",INDEX(G:G,ROW()),IF(INDEX(E:E,ROW())&lt;&gt;0,INDEX(D:D,ROW()-1),0))</f>
        <v>0</v>
      </c>
      <c r="E341" s="313" cm="1">
        <f t="array" ref="E341">IF(INDEX(I:I,ROW())&lt;&gt;"",VALUE(TRIM(LEFT(INDEX(I:I,ROW()),6))),0)</f>
        <v>0</v>
      </c>
      <c r="F341" s="314"/>
      <c r="G341" s="247"/>
      <c r="H341" s="261"/>
      <c r="I341" s="248"/>
      <c r="J341" s="261"/>
      <c r="K341" s="261"/>
      <c r="L341" s="262"/>
      <c r="M341" s="49"/>
      <c r="N341" s="49"/>
    </row>
    <row r="342" spans="1:14">
      <c r="A342" s="43" cm="1">
        <f t="array" ref="A342">IF(INDEX(B:B,ROW()), COUNTIF($B$6:INDEX(B:B,ROW()), TRUE), 0)</f>
        <v>0</v>
      </c>
      <c r="B342" s="43" t="b" cm="1">
        <f t="array" ref="B342">AND(分科號=INDEX(E:E,ROW()),INDEX(D:D,ROW())&gt;=分起日,INDEX(D:D,ROW())&lt;=分訖日,OR(分專案="全部",INDEX(J:J,ROW())=分專案))</f>
        <v>0</v>
      </c>
      <c r="C342" s="44" cm="1">
        <f t="array" ref="C342">IF(INDEX(F:F,ROW())&lt;&gt;"",INDEX(F:F,ROW()),IF(INDEX(E:E,ROW())&lt;&gt;0,INDEX(C:C,ROW()-1),0))</f>
        <v>0</v>
      </c>
      <c r="D342" s="43" cm="1">
        <f t="array" ref="D342">IF(INDEX(G:G,ROW())&lt;&gt;"",INDEX(G:G,ROW()),IF(INDEX(E:E,ROW())&lt;&gt;0,INDEX(D:D,ROW()-1),0))</f>
        <v>0</v>
      </c>
      <c r="E342" s="313" cm="1">
        <f t="array" ref="E342">IF(INDEX(I:I,ROW())&lt;&gt;"",VALUE(TRIM(LEFT(INDEX(I:I,ROW()),6))),0)</f>
        <v>0</v>
      </c>
      <c r="F342" s="314"/>
      <c r="G342" s="247"/>
      <c r="H342" s="261"/>
      <c r="I342" s="248"/>
      <c r="J342" s="261"/>
      <c r="K342" s="261"/>
      <c r="L342" s="262"/>
      <c r="M342" s="49"/>
      <c r="N342" s="49"/>
    </row>
    <row r="343" spans="1:14">
      <c r="A343" s="43" cm="1">
        <f t="array" ref="A343">IF(INDEX(B:B,ROW()), COUNTIF($B$6:INDEX(B:B,ROW()), TRUE), 0)</f>
        <v>0</v>
      </c>
      <c r="B343" s="43" t="b" cm="1">
        <f t="array" ref="B343">AND(分科號=INDEX(E:E,ROW()),INDEX(D:D,ROW())&gt;=分起日,INDEX(D:D,ROW())&lt;=分訖日,OR(分專案="全部",INDEX(J:J,ROW())=分專案))</f>
        <v>0</v>
      </c>
      <c r="C343" s="44" cm="1">
        <f t="array" ref="C343">IF(INDEX(F:F,ROW())&lt;&gt;"",INDEX(F:F,ROW()),IF(INDEX(E:E,ROW())&lt;&gt;0,INDEX(C:C,ROW()-1),0))</f>
        <v>0</v>
      </c>
      <c r="D343" s="43" cm="1">
        <f t="array" ref="D343">IF(INDEX(G:G,ROW())&lt;&gt;"",INDEX(G:G,ROW()),IF(INDEX(E:E,ROW())&lt;&gt;0,INDEX(D:D,ROW()-1),0))</f>
        <v>0</v>
      </c>
      <c r="E343" s="313" cm="1">
        <f t="array" ref="E343">IF(INDEX(I:I,ROW())&lt;&gt;"",VALUE(TRIM(LEFT(INDEX(I:I,ROW()),6))),0)</f>
        <v>0</v>
      </c>
      <c r="F343" s="314"/>
      <c r="G343" s="247"/>
      <c r="H343" s="261"/>
      <c r="I343" s="248"/>
      <c r="J343" s="261"/>
      <c r="K343" s="261"/>
      <c r="L343" s="262"/>
      <c r="M343" s="49"/>
      <c r="N343" s="49"/>
    </row>
    <row r="344" spans="1:14">
      <c r="A344" s="43" cm="1">
        <f t="array" ref="A344">IF(INDEX(B:B,ROW()), COUNTIF($B$6:INDEX(B:B,ROW()), TRUE), 0)</f>
        <v>0</v>
      </c>
      <c r="B344" s="43" t="b" cm="1">
        <f t="array" ref="B344">AND(分科號=INDEX(E:E,ROW()),INDEX(D:D,ROW())&gt;=分起日,INDEX(D:D,ROW())&lt;=分訖日,OR(分專案="全部",INDEX(J:J,ROW())=分專案))</f>
        <v>0</v>
      </c>
      <c r="C344" s="44" cm="1">
        <f t="array" ref="C344">IF(INDEX(F:F,ROW())&lt;&gt;"",INDEX(F:F,ROW()),IF(INDEX(E:E,ROW())&lt;&gt;0,INDEX(C:C,ROW()-1),0))</f>
        <v>0</v>
      </c>
      <c r="D344" s="43" cm="1">
        <f t="array" ref="D344">IF(INDEX(G:G,ROW())&lt;&gt;"",INDEX(G:G,ROW()),IF(INDEX(E:E,ROW())&lt;&gt;0,INDEX(D:D,ROW()-1),0))</f>
        <v>0</v>
      </c>
      <c r="E344" s="313" cm="1">
        <f t="array" ref="E344">IF(INDEX(I:I,ROW())&lt;&gt;"",VALUE(TRIM(LEFT(INDEX(I:I,ROW()),6))),0)</f>
        <v>0</v>
      </c>
      <c r="F344" s="314"/>
      <c r="G344" s="247"/>
      <c r="H344" s="261"/>
      <c r="I344" s="248"/>
      <c r="J344" s="261"/>
      <c r="K344" s="261"/>
      <c r="L344" s="262"/>
      <c r="M344" s="49"/>
      <c r="N344" s="49"/>
    </row>
    <row r="345" spans="1:14">
      <c r="A345" s="43" cm="1">
        <f t="array" ref="A345">IF(INDEX(B:B,ROW()), COUNTIF($B$6:INDEX(B:B,ROW()), TRUE), 0)</f>
        <v>0</v>
      </c>
      <c r="B345" s="43" t="b" cm="1">
        <f t="array" ref="B345">AND(分科號=INDEX(E:E,ROW()),INDEX(D:D,ROW())&gt;=分起日,INDEX(D:D,ROW())&lt;=分訖日,OR(分專案="全部",INDEX(J:J,ROW())=分專案))</f>
        <v>0</v>
      </c>
      <c r="C345" s="44" cm="1">
        <f t="array" ref="C345">IF(INDEX(F:F,ROW())&lt;&gt;"",INDEX(F:F,ROW()),IF(INDEX(E:E,ROW())&lt;&gt;0,INDEX(C:C,ROW()-1),0))</f>
        <v>0</v>
      </c>
      <c r="D345" s="43" cm="1">
        <f t="array" ref="D345">IF(INDEX(G:G,ROW())&lt;&gt;"",INDEX(G:G,ROW()),IF(INDEX(E:E,ROW())&lt;&gt;0,INDEX(D:D,ROW()-1),0))</f>
        <v>0</v>
      </c>
      <c r="E345" s="313" cm="1">
        <f t="array" ref="E345">IF(INDEX(I:I,ROW())&lt;&gt;"",VALUE(TRIM(LEFT(INDEX(I:I,ROW()),6))),0)</f>
        <v>0</v>
      </c>
      <c r="F345" s="314"/>
      <c r="G345" s="247"/>
      <c r="H345" s="261"/>
      <c r="I345" s="248"/>
      <c r="J345" s="261"/>
      <c r="K345" s="261"/>
      <c r="L345" s="262"/>
      <c r="M345" s="49"/>
      <c r="N345" s="49"/>
    </row>
    <row r="346" spans="1:14">
      <c r="A346" s="43" cm="1">
        <f t="array" ref="A346">IF(INDEX(B:B,ROW()), COUNTIF($B$6:INDEX(B:B,ROW()), TRUE), 0)</f>
        <v>0</v>
      </c>
      <c r="B346" s="43" t="b" cm="1">
        <f t="array" ref="B346">AND(分科號=INDEX(E:E,ROW()),INDEX(D:D,ROW())&gt;=分起日,INDEX(D:D,ROW())&lt;=分訖日,OR(分專案="全部",INDEX(J:J,ROW())=分專案))</f>
        <v>0</v>
      </c>
      <c r="C346" s="44" cm="1">
        <f t="array" ref="C346">IF(INDEX(F:F,ROW())&lt;&gt;"",INDEX(F:F,ROW()),IF(INDEX(E:E,ROW())&lt;&gt;0,INDEX(C:C,ROW()-1),0))</f>
        <v>0</v>
      </c>
      <c r="D346" s="43" cm="1">
        <f t="array" ref="D346">IF(INDEX(G:G,ROW())&lt;&gt;"",INDEX(G:G,ROW()),IF(INDEX(E:E,ROW())&lt;&gt;0,INDEX(D:D,ROW()-1),0))</f>
        <v>0</v>
      </c>
      <c r="E346" s="313" cm="1">
        <f t="array" ref="E346">IF(INDEX(I:I,ROW())&lt;&gt;"",VALUE(TRIM(LEFT(INDEX(I:I,ROW()),6))),0)</f>
        <v>0</v>
      </c>
      <c r="F346" s="314"/>
      <c r="G346" s="247"/>
      <c r="H346" s="261"/>
      <c r="I346" s="248"/>
      <c r="J346" s="261"/>
      <c r="K346" s="261"/>
      <c r="L346" s="262"/>
      <c r="M346" s="49"/>
      <c r="N346" s="49"/>
    </row>
    <row r="347" spans="1:14">
      <c r="A347" s="43" cm="1">
        <f t="array" ref="A347">IF(INDEX(B:B,ROW()), COUNTIF($B$6:INDEX(B:B,ROW()), TRUE), 0)</f>
        <v>0</v>
      </c>
      <c r="B347" s="43" t="b" cm="1">
        <f t="array" ref="B347">AND(分科號=INDEX(E:E,ROW()),INDEX(D:D,ROW())&gt;=分起日,INDEX(D:D,ROW())&lt;=分訖日,OR(分專案="全部",INDEX(J:J,ROW())=分專案))</f>
        <v>0</v>
      </c>
      <c r="C347" s="44" cm="1">
        <f t="array" ref="C347">IF(INDEX(F:F,ROW())&lt;&gt;"",INDEX(F:F,ROW()),IF(INDEX(E:E,ROW())&lt;&gt;0,INDEX(C:C,ROW()-1),0))</f>
        <v>0</v>
      </c>
      <c r="D347" s="43" cm="1">
        <f t="array" ref="D347">IF(INDEX(G:G,ROW())&lt;&gt;"",INDEX(G:G,ROW()),IF(INDEX(E:E,ROW())&lt;&gt;0,INDEX(D:D,ROW()-1),0))</f>
        <v>0</v>
      </c>
      <c r="E347" s="313" cm="1">
        <f t="array" ref="E347">IF(INDEX(I:I,ROW())&lt;&gt;"",VALUE(TRIM(LEFT(INDEX(I:I,ROW()),6))),0)</f>
        <v>0</v>
      </c>
      <c r="F347" s="314"/>
      <c r="G347" s="247"/>
      <c r="H347" s="261"/>
      <c r="I347" s="248"/>
      <c r="J347" s="261"/>
      <c r="K347" s="261"/>
      <c r="L347" s="262"/>
      <c r="M347" s="49"/>
      <c r="N347" s="49"/>
    </row>
    <row r="348" spans="1:14">
      <c r="A348" s="43" cm="1">
        <f t="array" ref="A348">IF(INDEX(B:B,ROW()), COUNTIF($B$6:INDEX(B:B,ROW()), TRUE), 0)</f>
        <v>0</v>
      </c>
      <c r="B348" s="43" t="b" cm="1">
        <f t="array" ref="B348">AND(分科號=INDEX(E:E,ROW()),INDEX(D:D,ROW())&gt;=分起日,INDEX(D:D,ROW())&lt;=分訖日,OR(分專案="全部",INDEX(J:J,ROW())=分專案))</f>
        <v>0</v>
      </c>
      <c r="C348" s="44" cm="1">
        <f t="array" ref="C348">IF(INDEX(F:F,ROW())&lt;&gt;"",INDEX(F:F,ROW()),IF(INDEX(E:E,ROW())&lt;&gt;0,INDEX(C:C,ROW()-1),0))</f>
        <v>0</v>
      </c>
      <c r="D348" s="43" cm="1">
        <f t="array" ref="D348">IF(INDEX(G:G,ROW())&lt;&gt;"",INDEX(G:G,ROW()),IF(INDEX(E:E,ROW())&lt;&gt;0,INDEX(D:D,ROW()-1),0))</f>
        <v>0</v>
      </c>
      <c r="E348" s="313" cm="1">
        <f t="array" ref="E348">IF(INDEX(I:I,ROW())&lt;&gt;"",VALUE(TRIM(LEFT(INDEX(I:I,ROW()),6))),0)</f>
        <v>0</v>
      </c>
      <c r="F348" s="314"/>
      <c r="G348" s="247"/>
      <c r="H348" s="261"/>
      <c r="I348" s="248"/>
      <c r="J348" s="261"/>
      <c r="K348" s="261"/>
      <c r="L348" s="262"/>
      <c r="M348" s="49"/>
      <c r="N348" s="49"/>
    </row>
    <row r="349" spans="1:14">
      <c r="A349" s="43" cm="1">
        <f t="array" ref="A349">IF(INDEX(B:B,ROW()), COUNTIF($B$6:INDEX(B:B,ROW()), TRUE), 0)</f>
        <v>0</v>
      </c>
      <c r="B349" s="43" t="b" cm="1">
        <f t="array" ref="B349">AND(分科號=INDEX(E:E,ROW()),INDEX(D:D,ROW())&gt;=分起日,INDEX(D:D,ROW())&lt;=分訖日,OR(分專案="全部",INDEX(J:J,ROW())=分專案))</f>
        <v>0</v>
      </c>
      <c r="C349" s="44" cm="1">
        <f t="array" ref="C349">IF(INDEX(F:F,ROW())&lt;&gt;"",INDEX(F:F,ROW()),IF(INDEX(E:E,ROW())&lt;&gt;0,INDEX(C:C,ROW()-1),0))</f>
        <v>0</v>
      </c>
      <c r="D349" s="43" cm="1">
        <f t="array" ref="D349">IF(INDEX(G:G,ROW())&lt;&gt;"",INDEX(G:G,ROW()),IF(INDEX(E:E,ROW())&lt;&gt;0,INDEX(D:D,ROW()-1),0))</f>
        <v>0</v>
      </c>
      <c r="E349" s="313" cm="1">
        <f t="array" ref="E349">IF(INDEX(I:I,ROW())&lt;&gt;"",VALUE(TRIM(LEFT(INDEX(I:I,ROW()),6))),0)</f>
        <v>0</v>
      </c>
      <c r="F349" s="314"/>
      <c r="G349" s="247"/>
      <c r="H349" s="261"/>
      <c r="I349" s="248"/>
      <c r="J349" s="261"/>
      <c r="K349" s="261"/>
      <c r="L349" s="262"/>
      <c r="M349" s="49"/>
      <c r="N349" s="49"/>
    </row>
    <row r="350" spans="1:14">
      <c r="A350" s="43" cm="1">
        <f t="array" ref="A350">IF(INDEX(B:B,ROW()), COUNTIF($B$6:INDEX(B:B,ROW()), TRUE), 0)</f>
        <v>0</v>
      </c>
      <c r="B350" s="43" t="b" cm="1">
        <f t="array" ref="B350">AND(分科號=INDEX(E:E,ROW()),INDEX(D:D,ROW())&gt;=分起日,INDEX(D:D,ROW())&lt;=分訖日,OR(分專案="全部",INDEX(J:J,ROW())=分專案))</f>
        <v>0</v>
      </c>
      <c r="C350" s="44" cm="1">
        <f t="array" ref="C350">IF(INDEX(F:F,ROW())&lt;&gt;"",INDEX(F:F,ROW()),IF(INDEX(E:E,ROW())&lt;&gt;0,INDEX(C:C,ROW()-1),0))</f>
        <v>0</v>
      </c>
      <c r="D350" s="43" cm="1">
        <f t="array" ref="D350">IF(INDEX(G:G,ROW())&lt;&gt;"",INDEX(G:G,ROW()),IF(INDEX(E:E,ROW())&lt;&gt;0,INDEX(D:D,ROW()-1),0))</f>
        <v>0</v>
      </c>
      <c r="E350" s="313" cm="1">
        <f t="array" ref="E350">IF(INDEX(I:I,ROW())&lt;&gt;"",VALUE(TRIM(LEFT(INDEX(I:I,ROW()),6))),0)</f>
        <v>0</v>
      </c>
      <c r="F350" s="314"/>
      <c r="G350" s="247"/>
      <c r="H350" s="261"/>
      <c r="I350" s="248"/>
      <c r="J350" s="261"/>
      <c r="K350" s="261"/>
      <c r="L350" s="262"/>
      <c r="M350" s="49"/>
      <c r="N350" s="49"/>
    </row>
    <row r="351" spans="1:14">
      <c r="A351" s="43" cm="1">
        <f t="array" ref="A351">IF(INDEX(B:B,ROW()), COUNTIF($B$6:INDEX(B:B,ROW()), TRUE), 0)</f>
        <v>0</v>
      </c>
      <c r="B351" s="43" t="b" cm="1">
        <f t="array" ref="B351">AND(分科號=INDEX(E:E,ROW()),INDEX(D:D,ROW())&gt;=分起日,INDEX(D:D,ROW())&lt;=分訖日,OR(分專案="全部",INDEX(J:J,ROW())=分專案))</f>
        <v>0</v>
      </c>
      <c r="C351" s="44" cm="1">
        <f t="array" ref="C351">IF(INDEX(F:F,ROW())&lt;&gt;"",INDEX(F:F,ROW()),IF(INDEX(E:E,ROW())&lt;&gt;0,INDEX(C:C,ROW()-1),0))</f>
        <v>0</v>
      </c>
      <c r="D351" s="43" cm="1">
        <f t="array" ref="D351">IF(INDEX(G:G,ROW())&lt;&gt;"",INDEX(G:G,ROW()),IF(INDEX(E:E,ROW())&lt;&gt;0,INDEX(D:D,ROW()-1),0))</f>
        <v>0</v>
      </c>
      <c r="E351" s="313" cm="1">
        <f t="array" ref="E351">IF(INDEX(I:I,ROW())&lt;&gt;"",VALUE(TRIM(LEFT(INDEX(I:I,ROW()),6))),0)</f>
        <v>0</v>
      </c>
      <c r="F351" s="314"/>
      <c r="G351" s="247"/>
      <c r="H351" s="261"/>
      <c r="I351" s="248"/>
      <c r="J351" s="261"/>
      <c r="K351" s="261"/>
      <c r="L351" s="262"/>
      <c r="M351" s="49"/>
      <c r="N351" s="49"/>
    </row>
    <row r="352" spans="1:14">
      <c r="A352" s="43" cm="1">
        <f t="array" ref="A352">IF(INDEX(B:B,ROW()), COUNTIF($B$6:INDEX(B:B,ROW()), TRUE), 0)</f>
        <v>0</v>
      </c>
      <c r="B352" s="43" t="b" cm="1">
        <f t="array" ref="B352">AND(分科號=INDEX(E:E,ROW()),INDEX(D:D,ROW())&gt;=分起日,INDEX(D:D,ROW())&lt;=分訖日,OR(分專案="全部",INDEX(J:J,ROW())=分專案))</f>
        <v>0</v>
      </c>
      <c r="C352" s="44" cm="1">
        <f t="array" ref="C352">IF(INDEX(F:F,ROW())&lt;&gt;"",INDEX(F:F,ROW()),IF(INDEX(E:E,ROW())&lt;&gt;0,INDEX(C:C,ROW()-1),0))</f>
        <v>0</v>
      </c>
      <c r="D352" s="43" cm="1">
        <f t="array" ref="D352">IF(INDEX(G:G,ROW())&lt;&gt;"",INDEX(G:G,ROW()),IF(INDEX(E:E,ROW())&lt;&gt;0,INDEX(D:D,ROW()-1),0))</f>
        <v>0</v>
      </c>
      <c r="E352" s="313" cm="1">
        <f t="array" ref="E352">IF(INDEX(I:I,ROW())&lt;&gt;"",VALUE(TRIM(LEFT(INDEX(I:I,ROW()),6))),0)</f>
        <v>0</v>
      </c>
      <c r="F352" s="314"/>
      <c r="G352" s="247"/>
      <c r="H352" s="261"/>
      <c r="I352" s="248"/>
      <c r="J352" s="261"/>
      <c r="K352" s="261"/>
      <c r="L352" s="262"/>
      <c r="M352" s="49"/>
      <c r="N352" s="49"/>
    </row>
    <row r="353" spans="1:14">
      <c r="A353" s="43" cm="1">
        <f t="array" ref="A353">IF(INDEX(B:B,ROW()), COUNTIF($B$6:INDEX(B:B,ROW()), TRUE), 0)</f>
        <v>0</v>
      </c>
      <c r="B353" s="43" t="b" cm="1">
        <f t="array" ref="B353">AND(分科號=INDEX(E:E,ROW()),INDEX(D:D,ROW())&gt;=分起日,INDEX(D:D,ROW())&lt;=分訖日,OR(分專案="全部",INDEX(J:J,ROW())=分專案))</f>
        <v>0</v>
      </c>
      <c r="C353" s="44" cm="1">
        <f t="array" ref="C353">IF(INDEX(F:F,ROW())&lt;&gt;"",INDEX(F:F,ROW()),IF(INDEX(E:E,ROW())&lt;&gt;0,INDEX(C:C,ROW()-1),0))</f>
        <v>0</v>
      </c>
      <c r="D353" s="43" cm="1">
        <f t="array" ref="D353">IF(INDEX(G:G,ROW())&lt;&gt;"",INDEX(G:G,ROW()),IF(INDEX(E:E,ROW())&lt;&gt;0,INDEX(D:D,ROW()-1),0))</f>
        <v>0</v>
      </c>
      <c r="E353" s="313" cm="1">
        <f t="array" ref="E353">IF(INDEX(I:I,ROW())&lt;&gt;"",VALUE(TRIM(LEFT(INDEX(I:I,ROW()),6))),0)</f>
        <v>0</v>
      </c>
      <c r="F353" s="314"/>
      <c r="G353" s="247"/>
      <c r="H353" s="261"/>
      <c r="I353" s="248"/>
      <c r="J353" s="261"/>
      <c r="K353" s="261"/>
      <c r="L353" s="262"/>
      <c r="M353" s="49"/>
      <c r="N353" s="49"/>
    </row>
    <row r="354" spans="1:14">
      <c r="A354" s="43" cm="1">
        <f t="array" ref="A354">IF(INDEX(B:B,ROW()), COUNTIF($B$6:INDEX(B:B,ROW()), TRUE), 0)</f>
        <v>0</v>
      </c>
      <c r="B354" s="43" t="b" cm="1">
        <f t="array" ref="B354">AND(分科號=INDEX(E:E,ROW()),INDEX(D:D,ROW())&gt;=分起日,INDEX(D:D,ROW())&lt;=分訖日,OR(分專案="全部",INDEX(J:J,ROW())=分專案))</f>
        <v>0</v>
      </c>
      <c r="C354" s="44" cm="1">
        <f t="array" ref="C354">IF(INDEX(F:F,ROW())&lt;&gt;"",INDEX(F:F,ROW()),IF(INDEX(E:E,ROW())&lt;&gt;0,INDEX(C:C,ROW()-1),0))</f>
        <v>0</v>
      </c>
      <c r="D354" s="43" cm="1">
        <f t="array" ref="D354">IF(INDEX(G:G,ROW())&lt;&gt;"",INDEX(G:G,ROW()),IF(INDEX(E:E,ROW())&lt;&gt;0,INDEX(D:D,ROW()-1),0))</f>
        <v>0</v>
      </c>
      <c r="E354" s="313" cm="1">
        <f t="array" ref="E354">IF(INDEX(I:I,ROW())&lt;&gt;"",VALUE(TRIM(LEFT(INDEX(I:I,ROW()),6))),0)</f>
        <v>0</v>
      </c>
      <c r="F354" s="314"/>
      <c r="G354" s="247"/>
      <c r="H354" s="261"/>
      <c r="I354" s="248"/>
      <c r="J354" s="261"/>
      <c r="K354" s="261"/>
      <c r="L354" s="262"/>
      <c r="M354" s="49"/>
      <c r="N354" s="49"/>
    </row>
    <row r="355" spans="1:14">
      <c r="A355" s="43" cm="1">
        <f t="array" ref="A355">IF(INDEX(B:B,ROW()), COUNTIF($B$6:INDEX(B:B,ROW()), TRUE), 0)</f>
        <v>0</v>
      </c>
      <c r="B355" s="43" t="b" cm="1">
        <f t="array" ref="B355">AND(分科號=INDEX(E:E,ROW()),INDEX(D:D,ROW())&gt;=分起日,INDEX(D:D,ROW())&lt;=分訖日,OR(分專案="全部",INDEX(J:J,ROW())=分專案))</f>
        <v>0</v>
      </c>
      <c r="C355" s="44" cm="1">
        <f t="array" ref="C355">IF(INDEX(F:F,ROW())&lt;&gt;"",INDEX(F:F,ROW()),IF(INDEX(E:E,ROW())&lt;&gt;0,INDEX(C:C,ROW()-1),0))</f>
        <v>0</v>
      </c>
      <c r="D355" s="43" cm="1">
        <f t="array" ref="D355">IF(INDEX(G:G,ROW())&lt;&gt;"",INDEX(G:G,ROW()),IF(INDEX(E:E,ROW())&lt;&gt;0,INDEX(D:D,ROW()-1),0))</f>
        <v>0</v>
      </c>
      <c r="E355" s="313" cm="1">
        <f t="array" ref="E355">IF(INDEX(I:I,ROW())&lt;&gt;"",VALUE(TRIM(LEFT(INDEX(I:I,ROW()),6))),0)</f>
        <v>0</v>
      </c>
      <c r="F355" s="314"/>
      <c r="G355" s="247"/>
      <c r="H355" s="261"/>
      <c r="I355" s="248"/>
      <c r="J355" s="261"/>
      <c r="K355" s="261"/>
      <c r="L355" s="262"/>
      <c r="M355" s="49"/>
      <c r="N355" s="49"/>
    </row>
    <row r="356" spans="1:14">
      <c r="A356" s="43" cm="1">
        <f t="array" ref="A356">IF(INDEX(B:B,ROW()), COUNTIF($B$6:INDEX(B:B,ROW()), TRUE), 0)</f>
        <v>0</v>
      </c>
      <c r="B356" s="43" t="b" cm="1">
        <f t="array" ref="B356">AND(分科號=INDEX(E:E,ROW()),INDEX(D:D,ROW())&gt;=分起日,INDEX(D:D,ROW())&lt;=分訖日,OR(分專案="全部",INDEX(J:J,ROW())=分專案))</f>
        <v>0</v>
      </c>
      <c r="C356" s="44" cm="1">
        <f t="array" ref="C356">IF(INDEX(F:F,ROW())&lt;&gt;"",INDEX(F:F,ROW()),IF(INDEX(E:E,ROW())&lt;&gt;0,INDEX(C:C,ROW()-1),0))</f>
        <v>0</v>
      </c>
      <c r="D356" s="43" cm="1">
        <f t="array" ref="D356">IF(INDEX(G:G,ROW())&lt;&gt;"",INDEX(G:G,ROW()),IF(INDEX(E:E,ROW())&lt;&gt;0,INDEX(D:D,ROW()-1),0))</f>
        <v>0</v>
      </c>
      <c r="E356" s="313" cm="1">
        <f t="array" ref="E356">IF(INDEX(I:I,ROW())&lt;&gt;"",VALUE(TRIM(LEFT(INDEX(I:I,ROW()),6))),0)</f>
        <v>0</v>
      </c>
      <c r="F356" s="314"/>
      <c r="G356" s="247"/>
      <c r="H356" s="261"/>
      <c r="I356" s="248"/>
      <c r="J356" s="261"/>
      <c r="K356" s="261"/>
      <c r="L356" s="262"/>
      <c r="M356" s="49"/>
      <c r="N356" s="49"/>
    </row>
    <row r="357" spans="1:14">
      <c r="A357" s="43" cm="1">
        <f t="array" ref="A357">IF(INDEX(B:B,ROW()), COUNTIF($B$6:INDEX(B:B,ROW()), TRUE), 0)</f>
        <v>0</v>
      </c>
      <c r="B357" s="43" t="b" cm="1">
        <f t="array" ref="B357">AND(分科號=INDEX(E:E,ROW()),INDEX(D:D,ROW())&gt;=分起日,INDEX(D:D,ROW())&lt;=分訖日,OR(分專案="全部",INDEX(J:J,ROW())=分專案))</f>
        <v>0</v>
      </c>
      <c r="C357" s="44" cm="1">
        <f t="array" ref="C357">IF(INDEX(F:F,ROW())&lt;&gt;"",INDEX(F:F,ROW()),IF(INDEX(E:E,ROW())&lt;&gt;0,INDEX(C:C,ROW()-1),0))</f>
        <v>0</v>
      </c>
      <c r="D357" s="43" cm="1">
        <f t="array" ref="D357">IF(INDEX(G:G,ROW())&lt;&gt;"",INDEX(G:G,ROW()),IF(INDEX(E:E,ROW())&lt;&gt;0,INDEX(D:D,ROW()-1),0))</f>
        <v>0</v>
      </c>
      <c r="E357" s="313" cm="1">
        <f t="array" ref="E357">IF(INDEX(I:I,ROW())&lt;&gt;"",VALUE(TRIM(LEFT(INDEX(I:I,ROW()),6))),0)</f>
        <v>0</v>
      </c>
      <c r="F357" s="314"/>
      <c r="G357" s="247"/>
      <c r="H357" s="261"/>
      <c r="I357" s="248"/>
      <c r="J357" s="261"/>
      <c r="K357" s="261"/>
      <c r="L357" s="262"/>
      <c r="M357" s="49"/>
      <c r="N357" s="49"/>
    </row>
    <row r="358" spans="1:14">
      <c r="A358" s="43" cm="1">
        <f t="array" ref="A358">IF(INDEX(B:B,ROW()), COUNTIF($B$6:INDEX(B:B,ROW()), TRUE), 0)</f>
        <v>0</v>
      </c>
      <c r="B358" s="43" t="b" cm="1">
        <f t="array" ref="B358">AND(分科號=INDEX(E:E,ROW()),INDEX(D:D,ROW())&gt;=分起日,INDEX(D:D,ROW())&lt;=分訖日,OR(分專案="全部",INDEX(J:J,ROW())=分專案))</f>
        <v>0</v>
      </c>
      <c r="C358" s="44" cm="1">
        <f t="array" ref="C358">IF(INDEX(F:F,ROW())&lt;&gt;"",INDEX(F:F,ROW()),IF(INDEX(E:E,ROW())&lt;&gt;0,INDEX(C:C,ROW()-1),0))</f>
        <v>0</v>
      </c>
      <c r="D358" s="43" cm="1">
        <f t="array" ref="D358">IF(INDEX(G:G,ROW())&lt;&gt;"",INDEX(G:G,ROW()),IF(INDEX(E:E,ROW())&lt;&gt;0,INDEX(D:D,ROW()-1),0))</f>
        <v>0</v>
      </c>
      <c r="E358" s="313" cm="1">
        <f t="array" ref="E358">IF(INDEX(I:I,ROW())&lt;&gt;"",VALUE(TRIM(LEFT(INDEX(I:I,ROW()),6))),0)</f>
        <v>0</v>
      </c>
      <c r="F358" s="314"/>
      <c r="G358" s="247"/>
      <c r="H358" s="261"/>
      <c r="I358" s="248"/>
      <c r="J358" s="261"/>
      <c r="K358" s="261"/>
      <c r="L358" s="262"/>
      <c r="M358" s="49"/>
      <c r="N358" s="49"/>
    </row>
    <row r="359" spans="1:14">
      <c r="A359" s="43" cm="1">
        <f t="array" ref="A359">IF(INDEX(B:B,ROW()), COUNTIF($B$6:INDEX(B:B,ROW()), TRUE), 0)</f>
        <v>0</v>
      </c>
      <c r="B359" s="43" t="b" cm="1">
        <f t="array" ref="B359">AND(分科號=INDEX(E:E,ROW()),INDEX(D:D,ROW())&gt;=分起日,INDEX(D:D,ROW())&lt;=分訖日,OR(分專案="全部",INDEX(J:J,ROW())=分專案))</f>
        <v>0</v>
      </c>
      <c r="C359" s="44" cm="1">
        <f t="array" ref="C359">IF(INDEX(F:F,ROW())&lt;&gt;"",INDEX(F:F,ROW()),IF(INDEX(E:E,ROW())&lt;&gt;0,INDEX(C:C,ROW()-1),0))</f>
        <v>0</v>
      </c>
      <c r="D359" s="43" cm="1">
        <f t="array" ref="D359">IF(INDEX(G:G,ROW())&lt;&gt;"",INDEX(G:G,ROW()),IF(INDEX(E:E,ROW())&lt;&gt;0,INDEX(D:D,ROW()-1),0))</f>
        <v>0</v>
      </c>
      <c r="E359" s="313" cm="1">
        <f t="array" ref="E359">IF(INDEX(I:I,ROW())&lt;&gt;"",VALUE(TRIM(LEFT(INDEX(I:I,ROW()),6))),0)</f>
        <v>0</v>
      </c>
      <c r="F359" s="314"/>
      <c r="G359" s="247"/>
      <c r="H359" s="261"/>
      <c r="I359" s="248"/>
      <c r="J359" s="261"/>
      <c r="K359" s="261"/>
      <c r="L359" s="262"/>
      <c r="M359" s="49"/>
      <c r="N359" s="49"/>
    </row>
    <row r="360" spans="1:14">
      <c r="A360" s="43" cm="1">
        <f t="array" ref="A360">IF(INDEX(B:B,ROW()), COUNTIF($B$6:INDEX(B:B,ROW()), TRUE), 0)</f>
        <v>0</v>
      </c>
      <c r="B360" s="43" t="b" cm="1">
        <f t="array" ref="B360">AND(分科號=INDEX(E:E,ROW()),INDEX(D:D,ROW())&gt;=分起日,INDEX(D:D,ROW())&lt;=分訖日,OR(分專案="全部",INDEX(J:J,ROW())=分專案))</f>
        <v>0</v>
      </c>
      <c r="C360" s="44" cm="1">
        <f t="array" ref="C360">IF(INDEX(F:F,ROW())&lt;&gt;"",INDEX(F:F,ROW()),IF(INDEX(E:E,ROW())&lt;&gt;0,INDEX(C:C,ROW()-1),0))</f>
        <v>0</v>
      </c>
      <c r="D360" s="43" cm="1">
        <f t="array" ref="D360">IF(INDEX(G:G,ROW())&lt;&gt;"",INDEX(G:G,ROW()),IF(INDEX(E:E,ROW())&lt;&gt;0,INDEX(D:D,ROW()-1),0))</f>
        <v>0</v>
      </c>
      <c r="E360" s="313" cm="1">
        <f t="array" ref="E360">IF(INDEX(I:I,ROW())&lt;&gt;"",VALUE(TRIM(LEFT(INDEX(I:I,ROW()),6))),0)</f>
        <v>0</v>
      </c>
      <c r="F360" s="314"/>
      <c r="G360" s="247"/>
      <c r="H360" s="261"/>
      <c r="I360" s="248"/>
      <c r="J360" s="261"/>
      <c r="K360" s="261"/>
      <c r="L360" s="262"/>
      <c r="M360" s="49"/>
      <c r="N360" s="49"/>
    </row>
    <row r="361" spans="1:14">
      <c r="A361" s="43" cm="1">
        <f t="array" ref="A361">IF(INDEX(B:B,ROW()), COUNTIF($B$6:INDEX(B:B,ROW()), TRUE), 0)</f>
        <v>0</v>
      </c>
      <c r="B361" s="43" t="b" cm="1">
        <f t="array" ref="B361">AND(分科號=INDEX(E:E,ROW()),INDEX(D:D,ROW())&gt;=分起日,INDEX(D:D,ROW())&lt;=分訖日,OR(分專案="全部",INDEX(J:J,ROW())=分專案))</f>
        <v>0</v>
      </c>
      <c r="C361" s="44" cm="1">
        <f t="array" ref="C361">IF(INDEX(F:F,ROW())&lt;&gt;"",INDEX(F:F,ROW()),IF(INDEX(E:E,ROW())&lt;&gt;0,INDEX(C:C,ROW()-1),0))</f>
        <v>0</v>
      </c>
      <c r="D361" s="43" cm="1">
        <f t="array" ref="D361">IF(INDEX(G:G,ROW())&lt;&gt;"",INDEX(G:G,ROW()),IF(INDEX(E:E,ROW())&lt;&gt;0,INDEX(D:D,ROW()-1),0))</f>
        <v>0</v>
      </c>
      <c r="E361" s="313" cm="1">
        <f t="array" ref="E361">IF(INDEX(I:I,ROW())&lt;&gt;"",VALUE(TRIM(LEFT(INDEX(I:I,ROW()),6))),0)</f>
        <v>0</v>
      </c>
      <c r="F361" s="314"/>
      <c r="G361" s="247"/>
      <c r="H361" s="261"/>
      <c r="I361" s="248"/>
      <c r="J361" s="261"/>
      <c r="K361" s="261"/>
      <c r="L361" s="262"/>
      <c r="M361" s="49"/>
      <c r="N361" s="49"/>
    </row>
    <row r="362" spans="1:14">
      <c r="A362" s="43" cm="1">
        <f t="array" ref="A362">IF(INDEX(B:B,ROW()), COUNTIF($B$6:INDEX(B:B,ROW()), TRUE), 0)</f>
        <v>0</v>
      </c>
      <c r="B362" s="43" t="b" cm="1">
        <f t="array" ref="B362">AND(分科號=INDEX(E:E,ROW()),INDEX(D:D,ROW())&gt;=分起日,INDEX(D:D,ROW())&lt;=分訖日,OR(分專案="全部",INDEX(J:J,ROW())=分專案))</f>
        <v>0</v>
      </c>
      <c r="C362" s="44" cm="1">
        <f t="array" ref="C362">IF(INDEX(F:F,ROW())&lt;&gt;"",INDEX(F:F,ROW()),IF(INDEX(E:E,ROW())&lt;&gt;0,INDEX(C:C,ROW()-1),0))</f>
        <v>0</v>
      </c>
      <c r="D362" s="43" cm="1">
        <f t="array" ref="D362">IF(INDEX(G:G,ROW())&lt;&gt;"",INDEX(G:G,ROW()),IF(INDEX(E:E,ROW())&lt;&gt;0,INDEX(D:D,ROW()-1),0))</f>
        <v>0</v>
      </c>
      <c r="E362" s="313" cm="1">
        <f t="array" ref="E362">IF(INDEX(I:I,ROW())&lt;&gt;"",VALUE(TRIM(LEFT(INDEX(I:I,ROW()),6))),0)</f>
        <v>0</v>
      </c>
      <c r="F362" s="314"/>
      <c r="G362" s="247"/>
      <c r="H362" s="261"/>
      <c r="I362" s="248"/>
      <c r="J362" s="261"/>
      <c r="K362" s="261"/>
      <c r="L362" s="262"/>
      <c r="M362" s="49"/>
      <c r="N362" s="49"/>
    </row>
    <row r="363" spans="1:14">
      <c r="A363" s="43" cm="1">
        <f t="array" ref="A363">IF(INDEX(B:B,ROW()), COUNTIF($B$6:INDEX(B:B,ROW()), TRUE), 0)</f>
        <v>0</v>
      </c>
      <c r="B363" s="43" t="b" cm="1">
        <f t="array" ref="B363">AND(分科號=INDEX(E:E,ROW()),INDEX(D:D,ROW())&gt;=分起日,INDEX(D:D,ROW())&lt;=分訖日,OR(分專案="全部",INDEX(J:J,ROW())=分專案))</f>
        <v>0</v>
      </c>
      <c r="C363" s="44" cm="1">
        <f t="array" ref="C363">IF(INDEX(F:F,ROW())&lt;&gt;"",INDEX(F:F,ROW()),IF(INDEX(E:E,ROW())&lt;&gt;0,INDEX(C:C,ROW()-1),0))</f>
        <v>0</v>
      </c>
      <c r="D363" s="43" cm="1">
        <f t="array" ref="D363">IF(INDEX(G:G,ROW())&lt;&gt;"",INDEX(G:G,ROW()),IF(INDEX(E:E,ROW())&lt;&gt;0,INDEX(D:D,ROW()-1),0))</f>
        <v>0</v>
      </c>
      <c r="E363" s="313" cm="1">
        <f t="array" ref="E363">IF(INDEX(I:I,ROW())&lt;&gt;"",VALUE(TRIM(LEFT(INDEX(I:I,ROW()),6))),0)</f>
        <v>0</v>
      </c>
      <c r="F363" s="314"/>
      <c r="G363" s="247"/>
      <c r="H363" s="261"/>
      <c r="I363" s="248"/>
      <c r="J363" s="261"/>
      <c r="K363" s="261"/>
      <c r="L363" s="262"/>
      <c r="M363" s="49"/>
      <c r="N363" s="49"/>
    </row>
    <row r="364" spans="1:14">
      <c r="A364" s="43" cm="1">
        <f t="array" ref="A364">IF(INDEX(B:B,ROW()), COUNTIF($B$6:INDEX(B:B,ROW()), TRUE), 0)</f>
        <v>0</v>
      </c>
      <c r="B364" s="43" t="b" cm="1">
        <f t="array" ref="B364">AND(分科號=INDEX(E:E,ROW()),INDEX(D:D,ROW())&gt;=分起日,INDEX(D:D,ROW())&lt;=分訖日,OR(分專案="全部",INDEX(J:J,ROW())=分專案))</f>
        <v>0</v>
      </c>
      <c r="C364" s="44" cm="1">
        <f t="array" ref="C364">IF(INDEX(F:F,ROW())&lt;&gt;"",INDEX(F:F,ROW()),IF(INDEX(E:E,ROW())&lt;&gt;0,INDEX(C:C,ROW()-1),0))</f>
        <v>0</v>
      </c>
      <c r="D364" s="43" cm="1">
        <f t="array" ref="D364">IF(INDEX(G:G,ROW())&lt;&gt;"",INDEX(G:G,ROW()),IF(INDEX(E:E,ROW())&lt;&gt;0,INDEX(D:D,ROW()-1),0))</f>
        <v>0</v>
      </c>
      <c r="E364" s="313" cm="1">
        <f t="array" ref="E364">IF(INDEX(I:I,ROW())&lt;&gt;"",VALUE(TRIM(LEFT(INDEX(I:I,ROW()),6))),0)</f>
        <v>0</v>
      </c>
      <c r="F364" s="314"/>
      <c r="G364" s="247"/>
      <c r="H364" s="261"/>
      <c r="I364" s="248"/>
      <c r="J364" s="261"/>
      <c r="K364" s="261"/>
      <c r="L364" s="262"/>
      <c r="M364" s="49"/>
      <c r="N364" s="49"/>
    </row>
    <row r="365" spans="1:14">
      <c r="A365" s="43" cm="1">
        <f t="array" ref="A365">IF(INDEX(B:B,ROW()), COUNTIF($B$6:INDEX(B:B,ROW()), TRUE), 0)</f>
        <v>0</v>
      </c>
      <c r="B365" s="43" t="b" cm="1">
        <f t="array" ref="B365">AND(分科號=INDEX(E:E,ROW()),INDEX(D:D,ROW())&gt;=分起日,INDEX(D:D,ROW())&lt;=分訖日,OR(分專案="全部",INDEX(J:J,ROW())=分專案))</f>
        <v>0</v>
      </c>
      <c r="C365" s="44" cm="1">
        <f t="array" ref="C365">IF(INDEX(F:F,ROW())&lt;&gt;"",INDEX(F:F,ROW()),IF(INDEX(E:E,ROW())&lt;&gt;0,INDEX(C:C,ROW()-1),0))</f>
        <v>0</v>
      </c>
      <c r="D365" s="43" cm="1">
        <f t="array" ref="D365">IF(INDEX(G:G,ROW())&lt;&gt;"",INDEX(G:G,ROW()),IF(INDEX(E:E,ROW())&lt;&gt;0,INDEX(D:D,ROW()-1),0))</f>
        <v>0</v>
      </c>
      <c r="E365" s="313" cm="1">
        <f t="array" ref="E365">IF(INDEX(I:I,ROW())&lt;&gt;"",VALUE(TRIM(LEFT(INDEX(I:I,ROW()),6))),0)</f>
        <v>0</v>
      </c>
      <c r="F365" s="314"/>
      <c r="G365" s="247"/>
      <c r="H365" s="261"/>
      <c r="I365" s="248"/>
      <c r="J365" s="261"/>
      <c r="K365" s="261"/>
      <c r="L365" s="262"/>
      <c r="M365" s="49"/>
      <c r="N365" s="49"/>
    </row>
    <row r="366" spans="1:14">
      <c r="A366" s="43" cm="1">
        <f t="array" ref="A366">IF(INDEX(B:B,ROW()), COUNTIF($B$6:INDEX(B:B,ROW()), TRUE), 0)</f>
        <v>0</v>
      </c>
      <c r="B366" s="43" t="b" cm="1">
        <f t="array" ref="B366">AND(分科號=INDEX(E:E,ROW()),INDEX(D:D,ROW())&gt;=分起日,INDEX(D:D,ROW())&lt;=分訖日,OR(分專案="全部",INDEX(J:J,ROW())=分專案))</f>
        <v>0</v>
      </c>
      <c r="C366" s="44" cm="1">
        <f t="array" ref="C366">IF(INDEX(F:F,ROW())&lt;&gt;"",INDEX(F:F,ROW()),IF(INDEX(E:E,ROW())&lt;&gt;0,INDEX(C:C,ROW()-1),0))</f>
        <v>0</v>
      </c>
      <c r="D366" s="43" cm="1">
        <f t="array" ref="D366">IF(INDEX(G:G,ROW())&lt;&gt;"",INDEX(G:G,ROW()),IF(INDEX(E:E,ROW())&lt;&gt;0,INDEX(D:D,ROW()-1),0))</f>
        <v>0</v>
      </c>
      <c r="E366" s="313" cm="1">
        <f t="array" ref="E366">IF(INDEX(I:I,ROW())&lt;&gt;"",VALUE(TRIM(LEFT(INDEX(I:I,ROW()),6))),0)</f>
        <v>0</v>
      </c>
      <c r="F366" s="314"/>
      <c r="G366" s="247"/>
      <c r="H366" s="261"/>
      <c r="I366" s="248"/>
      <c r="J366" s="261"/>
      <c r="K366" s="261"/>
      <c r="L366" s="262"/>
      <c r="M366" s="49"/>
      <c r="N366" s="49"/>
    </row>
    <row r="367" spans="1:14">
      <c r="A367" s="43" cm="1">
        <f t="array" ref="A367">IF(INDEX(B:B,ROW()), COUNTIF($B$6:INDEX(B:B,ROW()), TRUE), 0)</f>
        <v>0</v>
      </c>
      <c r="B367" s="43" t="b" cm="1">
        <f t="array" ref="B367">AND(分科號=INDEX(E:E,ROW()),INDEX(D:D,ROW())&gt;=分起日,INDEX(D:D,ROW())&lt;=分訖日,OR(分專案="全部",INDEX(J:J,ROW())=分專案))</f>
        <v>0</v>
      </c>
      <c r="C367" s="44" cm="1">
        <f t="array" ref="C367">IF(INDEX(F:F,ROW())&lt;&gt;"",INDEX(F:F,ROW()),IF(INDEX(E:E,ROW())&lt;&gt;0,INDEX(C:C,ROW()-1),0))</f>
        <v>0</v>
      </c>
      <c r="D367" s="43" cm="1">
        <f t="array" ref="D367">IF(INDEX(G:G,ROW())&lt;&gt;"",INDEX(G:G,ROW()),IF(INDEX(E:E,ROW())&lt;&gt;0,INDEX(D:D,ROW()-1),0))</f>
        <v>0</v>
      </c>
      <c r="E367" s="313" cm="1">
        <f t="array" ref="E367">IF(INDEX(I:I,ROW())&lt;&gt;"",VALUE(TRIM(LEFT(INDEX(I:I,ROW()),6))),0)</f>
        <v>0</v>
      </c>
      <c r="F367" s="314"/>
      <c r="G367" s="247"/>
      <c r="H367" s="261"/>
      <c r="I367" s="248"/>
      <c r="J367" s="261"/>
      <c r="K367" s="261"/>
      <c r="L367" s="262"/>
      <c r="M367" s="49"/>
      <c r="N367" s="49"/>
    </row>
    <row r="368" spans="1:14">
      <c r="A368" s="43" cm="1">
        <f t="array" ref="A368">IF(INDEX(B:B,ROW()), COUNTIF($B$6:INDEX(B:B,ROW()), TRUE), 0)</f>
        <v>0</v>
      </c>
      <c r="B368" s="43" t="b" cm="1">
        <f t="array" ref="B368">AND(分科號=INDEX(E:E,ROW()),INDEX(D:D,ROW())&gt;=分起日,INDEX(D:D,ROW())&lt;=分訖日,OR(分專案="全部",INDEX(J:J,ROW())=分專案))</f>
        <v>0</v>
      </c>
      <c r="C368" s="44" cm="1">
        <f t="array" ref="C368">IF(INDEX(F:F,ROW())&lt;&gt;"",INDEX(F:F,ROW()),IF(INDEX(E:E,ROW())&lt;&gt;0,INDEX(C:C,ROW()-1),0))</f>
        <v>0</v>
      </c>
      <c r="D368" s="43" cm="1">
        <f t="array" ref="D368">IF(INDEX(G:G,ROW())&lt;&gt;"",INDEX(G:G,ROW()),IF(INDEX(E:E,ROW())&lt;&gt;0,INDEX(D:D,ROW()-1),0))</f>
        <v>0</v>
      </c>
      <c r="E368" s="313" cm="1">
        <f t="array" ref="E368">IF(INDEX(I:I,ROW())&lt;&gt;"",VALUE(TRIM(LEFT(INDEX(I:I,ROW()),6))),0)</f>
        <v>0</v>
      </c>
      <c r="F368" s="314"/>
      <c r="G368" s="247"/>
      <c r="H368" s="261"/>
      <c r="I368" s="248"/>
      <c r="J368" s="261"/>
      <c r="K368" s="261"/>
      <c r="L368" s="262"/>
      <c r="M368" s="49"/>
      <c r="N368" s="49"/>
    </row>
    <row r="369" spans="1:14">
      <c r="A369" s="43" cm="1">
        <f t="array" ref="A369">IF(INDEX(B:B,ROW()), COUNTIF($B$6:INDEX(B:B,ROW()), TRUE), 0)</f>
        <v>0</v>
      </c>
      <c r="B369" s="43" t="b" cm="1">
        <f t="array" ref="B369">AND(分科號=INDEX(E:E,ROW()),INDEX(D:D,ROW())&gt;=分起日,INDEX(D:D,ROW())&lt;=分訖日,OR(分專案="全部",INDEX(J:J,ROW())=分專案))</f>
        <v>0</v>
      </c>
      <c r="C369" s="44" cm="1">
        <f t="array" ref="C369">IF(INDEX(F:F,ROW())&lt;&gt;"",INDEX(F:F,ROW()),IF(INDEX(E:E,ROW())&lt;&gt;0,INDEX(C:C,ROW()-1),0))</f>
        <v>0</v>
      </c>
      <c r="D369" s="43" cm="1">
        <f t="array" ref="D369">IF(INDEX(G:G,ROW())&lt;&gt;"",INDEX(G:G,ROW()),IF(INDEX(E:E,ROW())&lt;&gt;0,INDEX(D:D,ROW()-1),0))</f>
        <v>0</v>
      </c>
      <c r="E369" s="313" cm="1">
        <f t="array" ref="E369">IF(INDEX(I:I,ROW())&lt;&gt;"",VALUE(TRIM(LEFT(INDEX(I:I,ROW()),6))),0)</f>
        <v>0</v>
      </c>
      <c r="F369" s="314"/>
      <c r="G369" s="247"/>
      <c r="H369" s="261"/>
      <c r="I369" s="248"/>
      <c r="J369" s="261"/>
      <c r="K369" s="261"/>
      <c r="L369" s="262"/>
      <c r="M369" s="49"/>
      <c r="N369" s="49"/>
    </row>
    <row r="370" spans="1:14">
      <c r="A370" s="43" cm="1">
        <f t="array" ref="A370">IF(INDEX(B:B,ROW()), COUNTIF($B$6:INDEX(B:B,ROW()), TRUE), 0)</f>
        <v>0</v>
      </c>
      <c r="B370" s="43" t="b" cm="1">
        <f t="array" ref="B370">AND(分科號=INDEX(E:E,ROW()),INDEX(D:D,ROW())&gt;=分起日,INDEX(D:D,ROW())&lt;=分訖日,OR(分專案="全部",INDEX(J:J,ROW())=分專案))</f>
        <v>0</v>
      </c>
      <c r="C370" s="44" cm="1">
        <f t="array" ref="C370">IF(INDEX(F:F,ROW())&lt;&gt;"",INDEX(F:F,ROW()),IF(INDEX(E:E,ROW())&lt;&gt;0,INDEX(C:C,ROW()-1),0))</f>
        <v>0</v>
      </c>
      <c r="D370" s="43" cm="1">
        <f t="array" ref="D370">IF(INDEX(G:G,ROW())&lt;&gt;"",INDEX(G:G,ROW()),IF(INDEX(E:E,ROW())&lt;&gt;0,INDEX(D:D,ROW()-1),0))</f>
        <v>0</v>
      </c>
      <c r="E370" s="313" cm="1">
        <f t="array" ref="E370">IF(INDEX(I:I,ROW())&lt;&gt;"",VALUE(TRIM(LEFT(INDEX(I:I,ROW()),6))),0)</f>
        <v>0</v>
      </c>
      <c r="F370" s="314"/>
      <c r="G370" s="247"/>
      <c r="H370" s="261"/>
      <c r="I370" s="248"/>
      <c r="J370" s="261"/>
      <c r="K370" s="261"/>
      <c r="L370" s="262"/>
      <c r="M370" s="49"/>
      <c r="N370" s="49"/>
    </row>
    <row r="371" spans="1:14">
      <c r="A371" s="43" cm="1">
        <f t="array" ref="A371">IF(INDEX(B:B,ROW()), COUNTIF($B$6:INDEX(B:B,ROW()), TRUE), 0)</f>
        <v>0</v>
      </c>
      <c r="B371" s="43" t="b" cm="1">
        <f t="array" ref="B371">AND(分科號=INDEX(E:E,ROW()),INDEX(D:D,ROW())&gt;=分起日,INDEX(D:D,ROW())&lt;=分訖日,OR(分專案="全部",INDEX(J:J,ROW())=分專案))</f>
        <v>0</v>
      </c>
      <c r="C371" s="44" cm="1">
        <f t="array" ref="C371">IF(INDEX(F:F,ROW())&lt;&gt;"",INDEX(F:F,ROW()),IF(INDEX(E:E,ROW())&lt;&gt;0,INDEX(C:C,ROW()-1),0))</f>
        <v>0</v>
      </c>
      <c r="D371" s="43" cm="1">
        <f t="array" ref="D371">IF(INDEX(G:G,ROW())&lt;&gt;"",INDEX(G:G,ROW()),IF(INDEX(E:E,ROW())&lt;&gt;0,INDEX(D:D,ROW()-1),0))</f>
        <v>0</v>
      </c>
      <c r="E371" s="313" cm="1">
        <f t="array" ref="E371">IF(INDEX(I:I,ROW())&lt;&gt;"",VALUE(TRIM(LEFT(INDEX(I:I,ROW()),6))),0)</f>
        <v>0</v>
      </c>
      <c r="F371" s="314"/>
      <c r="G371" s="247"/>
      <c r="H371" s="261"/>
      <c r="I371" s="248"/>
      <c r="J371" s="261"/>
      <c r="K371" s="261"/>
      <c r="L371" s="262"/>
      <c r="M371" s="49"/>
      <c r="N371" s="49"/>
    </row>
    <row r="372" spans="1:14">
      <c r="A372" s="43" cm="1">
        <f t="array" ref="A372">IF(INDEX(B:B,ROW()), COUNTIF($B$6:INDEX(B:B,ROW()), TRUE), 0)</f>
        <v>0</v>
      </c>
      <c r="B372" s="43" t="b" cm="1">
        <f t="array" ref="B372">AND(分科號=INDEX(E:E,ROW()),INDEX(D:D,ROW())&gt;=分起日,INDEX(D:D,ROW())&lt;=分訖日,OR(分專案="全部",INDEX(J:J,ROW())=分專案))</f>
        <v>0</v>
      </c>
      <c r="C372" s="44" cm="1">
        <f t="array" ref="C372">IF(INDEX(F:F,ROW())&lt;&gt;"",INDEX(F:F,ROW()),IF(INDEX(E:E,ROW())&lt;&gt;0,INDEX(C:C,ROW()-1),0))</f>
        <v>0</v>
      </c>
      <c r="D372" s="43" cm="1">
        <f t="array" ref="D372">IF(INDEX(G:G,ROW())&lt;&gt;"",INDEX(G:G,ROW()),IF(INDEX(E:E,ROW())&lt;&gt;0,INDEX(D:D,ROW()-1),0))</f>
        <v>0</v>
      </c>
      <c r="E372" s="313" cm="1">
        <f t="array" ref="E372">IF(INDEX(I:I,ROW())&lt;&gt;"",VALUE(TRIM(LEFT(INDEX(I:I,ROW()),6))),0)</f>
        <v>0</v>
      </c>
      <c r="F372" s="314"/>
      <c r="G372" s="247"/>
      <c r="H372" s="261"/>
      <c r="I372" s="248"/>
      <c r="J372" s="261"/>
      <c r="K372" s="261"/>
      <c r="L372" s="262"/>
      <c r="M372" s="49"/>
      <c r="N372" s="49"/>
    </row>
    <row r="373" spans="1:14">
      <c r="A373" s="43" cm="1">
        <f t="array" ref="A373">IF(INDEX(B:B,ROW()), COUNTIF($B$6:INDEX(B:B,ROW()), TRUE), 0)</f>
        <v>0</v>
      </c>
      <c r="B373" s="43" t="b" cm="1">
        <f t="array" ref="B373">AND(分科號=INDEX(E:E,ROW()),INDEX(D:D,ROW())&gt;=分起日,INDEX(D:D,ROW())&lt;=分訖日,OR(分專案="全部",INDEX(J:J,ROW())=分專案))</f>
        <v>0</v>
      </c>
      <c r="C373" s="44" cm="1">
        <f t="array" ref="C373">IF(INDEX(F:F,ROW())&lt;&gt;"",INDEX(F:F,ROW()),IF(INDEX(E:E,ROW())&lt;&gt;0,INDEX(C:C,ROW()-1),0))</f>
        <v>0</v>
      </c>
      <c r="D373" s="43" cm="1">
        <f t="array" ref="D373">IF(INDEX(G:G,ROW())&lt;&gt;"",INDEX(G:G,ROW()),IF(INDEX(E:E,ROW())&lt;&gt;0,INDEX(D:D,ROW()-1),0))</f>
        <v>0</v>
      </c>
      <c r="E373" s="313" cm="1">
        <f t="array" ref="E373">IF(INDEX(I:I,ROW())&lt;&gt;"",VALUE(TRIM(LEFT(INDEX(I:I,ROW()),6))),0)</f>
        <v>0</v>
      </c>
      <c r="F373" s="314"/>
      <c r="G373" s="247"/>
      <c r="H373" s="261"/>
      <c r="I373" s="248"/>
      <c r="J373" s="261"/>
      <c r="K373" s="261"/>
      <c r="L373" s="262"/>
      <c r="M373" s="49"/>
      <c r="N373" s="49"/>
    </row>
    <row r="374" spans="1:14">
      <c r="A374" s="43" cm="1">
        <f t="array" ref="A374">IF(INDEX(B:B,ROW()), COUNTIF($B$6:INDEX(B:B,ROW()), TRUE), 0)</f>
        <v>0</v>
      </c>
      <c r="B374" s="43" t="b" cm="1">
        <f t="array" ref="B374">AND(分科號=INDEX(E:E,ROW()),INDEX(D:D,ROW())&gt;=分起日,INDEX(D:D,ROW())&lt;=分訖日,OR(分專案="全部",INDEX(J:J,ROW())=分專案))</f>
        <v>0</v>
      </c>
      <c r="C374" s="44" cm="1">
        <f t="array" ref="C374">IF(INDEX(F:F,ROW())&lt;&gt;"",INDEX(F:F,ROW()),IF(INDEX(E:E,ROW())&lt;&gt;0,INDEX(C:C,ROW()-1),0))</f>
        <v>0</v>
      </c>
      <c r="D374" s="43" cm="1">
        <f t="array" ref="D374">IF(INDEX(G:G,ROW())&lt;&gt;"",INDEX(G:G,ROW()),IF(INDEX(E:E,ROW())&lt;&gt;0,INDEX(D:D,ROW()-1),0))</f>
        <v>0</v>
      </c>
      <c r="E374" s="313" cm="1">
        <f t="array" ref="E374">IF(INDEX(I:I,ROW())&lt;&gt;"",VALUE(TRIM(LEFT(INDEX(I:I,ROW()),6))),0)</f>
        <v>0</v>
      </c>
      <c r="F374" s="314"/>
      <c r="G374" s="247"/>
      <c r="H374" s="261"/>
      <c r="I374" s="248"/>
      <c r="J374" s="261"/>
      <c r="K374" s="261"/>
      <c r="L374" s="262"/>
      <c r="M374" s="49"/>
      <c r="N374" s="49"/>
    </row>
    <row r="375" spans="1:14">
      <c r="A375" s="43" cm="1">
        <f t="array" ref="A375">IF(INDEX(B:B,ROW()), COUNTIF($B$6:INDEX(B:B,ROW()), TRUE), 0)</f>
        <v>0</v>
      </c>
      <c r="B375" s="43" t="b" cm="1">
        <f t="array" ref="B375">AND(分科號=INDEX(E:E,ROW()),INDEX(D:D,ROW())&gt;=分起日,INDEX(D:D,ROW())&lt;=分訖日,OR(分專案="全部",INDEX(J:J,ROW())=分專案))</f>
        <v>0</v>
      </c>
      <c r="C375" s="44" cm="1">
        <f t="array" ref="C375">IF(INDEX(F:F,ROW())&lt;&gt;"",INDEX(F:F,ROW()),IF(INDEX(E:E,ROW())&lt;&gt;0,INDEX(C:C,ROW()-1),0))</f>
        <v>0</v>
      </c>
      <c r="D375" s="43" cm="1">
        <f t="array" ref="D375">IF(INDEX(G:G,ROW())&lt;&gt;"",INDEX(G:G,ROW()),IF(INDEX(E:E,ROW())&lt;&gt;0,INDEX(D:D,ROW()-1),0))</f>
        <v>0</v>
      </c>
      <c r="E375" s="313" cm="1">
        <f t="array" ref="E375">IF(INDEX(I:I,ROW())&lt;&gt;"",VALUE(TRIM(LEFT(INDEX(I:I,ROW()),6))),0)</f>
        <v>0</v>
      </c>
      <c r="F375" s="314"/>
      <c r="G375" s="247"/>
      <c r="H375" s="261"/>
      <c r="I375" s="248"/>
      <c r="J375" s="261"/>
      <c r="K375" s="261"/>
      <c r="L375" s="262"/>
      <c r="M375" s="49"/>
      <c r="N375" s="49"/>
    </row>
    <row r="376" spans="1:14">
      <c r="A376" s="43" cm="1">
        <f t="array" ref="A376">IF(INDEX(B:B,ROW()), COUNTIF($B$6:INDEX(B:B,ROW()), TRUE), 0)</f>
        <v>0</v>
      </c>
      <c r="B376" s="43" t="b" cm="1">
        <f t="array" ref="B376">AND(分科號=INDEX(E:E,ROW()),INDEX(D:D,ROW())&gt;=分起日,INDEX(D:D,ROW())&lt;=分訖日,OR(分專案="全部",INDEX(J:J,ROW())=分專案))</f>
        <v>0</v>
      </c>
      <c r="C376" s="44" cm="1">
        <f t="array" ref="C376">IF(INDEX(F:F,ROW())&lt;&gt;"",INDEX(F:F,ROW()),IF(INDEX(E:E,ROW())&lt;&gt;0,INDEX(C:C,ROW()-1),0))</f>
        <v>0</v>
      </c>
      <c r="D376" s="43" cm="1">
        <f t="array" ref="D376">IF(INDEX(G:G,ROW())&lt;&gt;"",INDEX(G:G,ROW()),IF(INDEX(E:E,ROW())&lt;&gt;0,INDEX(D:D,ROW()-1),0))</f>
        <v>0</v>
      </c>
      <c r="E376" s="313" cm="1">
        <f t="array" ref="E376">IF(INDEX(I:I,ROW())&lt;&gt;"",VALUE(TRIM(LEFT(INDEX(I:I,ROW()),6))),0)</f>
        <v>0</v>
      </c>
      <c r="F376" s="314"/>
      <c r="G376" s="247"/>
      <c r="H376" s="261"/>
      <c r="I376" s="248"/>
      <c r="J376" s="261"/>
      <c r="K376" s="261"/>
      <c r="L376" s="262"/>
      <c r="M376" s="49"/>
      <c r="N376" s="49"/>
    </row>
    <row r="377" spans="1:14">
      <c r="A377" s="43" cm="1">
        <f t="array" ref="A377">IF(INDEX(B:B,ROW()), COUNTIF($B$6:INDEX(B:B,ROW()), TRUE), 0)</f>
        <v>0</v>
      </c>
      <c r="B377" s="43" t="b" cm="1">
        <f t="array" ref="B377">AND(分科號=INDEX(E:E,ROW()),INDEX(D:D,ROW())&gt;=分起日,INDEX(D:D,ROW())&lt;=分訖日,OR(分專案="全部",INDEX(J:J,ROW())=分專案))</f>
        <v>0</v>
      </c>
      <c r="C377" s="44" cm="1">
        <f t="array" ref="C377">IF(INDEX(F:F,ROW())&lt;&gt;"",INDEX(F:F,ROW()),IF(INDEX(E:E,ROW())&lt;&gt;0,INDEX(C:C,ROW()-1),0))</f>
        <v>0</v>
      </c>
      <c r="D377" s="43" cm="1">
        <f t="array" ref="D377">IF(INDEX(G:G,ROW())&lt;&gt;"",INDEX(G:G,ROW()),IF(INDEX(E:E,ROW())&lt;&gt;0,INDEX(D:D,ROW()-1),0))</f>
        <v>0</v>
      </c>
      <c r="E377" s="313" cm="1">
        <f t="array" ref="E377">IF(INDEX(I:I,ROW())&lt;&gt;"",VALUE(TRIM(LEFT(INDEX(I:I,ROW()),6))),0)</f>
        <v>0</v>
      </c>
      <c r="F377" s="314"/>
      <c r="G377" s="247"/>
      <c r="H377" s="261"/>
      <c r="I377" s="248"/>
      <c r="J377" s="261"/>
      <c r="K377" s="261"/>
      <c r="L377" s="262"/>
      <c r="M377" s="49"/>
      <c r="N377" s="49"/>
    </row>
    <row r="378" spans="1:14">
      <c r="A378" s="43" cm="1">
        <f t="array" ref="A378">IF(INDEX(B:B,ROW()), COUNTIF($B$6:INDEX(B:B,ROW()), TRUE), 0)</f>
        <v>0</v>
      </c>
      <c r="B378" s="43" t="b" cm="1">
        <f t="array" ref="B378">AND(分科號=INDEX(E:E,ROW()),INDEX(D:D,ROW())&gt;=分起日,INDEX(D:D,ROW())&lt;=分訖日,OR(分專案="全部",INDEX(J:J,ROW())=分專案))</f>
        <v>0</v>
      </c>
      <c r="C378" s="44" cm="1">
        <f t="array" ref="C378">IF(INDEX(F:F,ROW())&lt;&gt;"",INDEX(F:F,ROW()),IF(INDEX(E:E,ROW())&lt;&gt;0,INDEX(C:C,ROW()-1),0))</f>
        <v>0</v>
      </c>
      <c r="D378" s="43" cm="1">
        <f t="array" ref="D378">IF(INDEX(G:G,ROW())&lt;&gt;"",INDEX(G:G,ROW()),IF(INDEX(E:E,ROW())&lt;&gt;0,INDEX(D:D,ROW()-1),0))</f>
        <v>0</v>
      </c>
      <c r="E378" s="313" cm="1">
        <f t="array" ref="E378">IF(INDEX(I:I,ROW())&lt;&gt;"",VALUE(TRIM(LEFT(INDEX(I:I,ROW()),6))),0)</f>
        <v>0</v>
      </c>
      <c r="F378" s="314"/>
      <c r="G378" s="247"/>
      <c r="H378" s="261"/>
      <c r="I378" s="248"/>
      <c r="J378" s="261"/>
      <c r="K378" s="261"/>
      <c r="L378" s="262"/>
      <c r="M378" s="49"/>
      <c r="N378" s="49"/>
    </row>
    <row r="379" spans="1:14">
      <c r="A379" s="43" cm="1">
        <f t="array" ref="A379">IF(INDEX(B:B,ROW()), COUNTIF($B$6:INDEX(B:B,ROW()), TRUE), 0)</f>
        <v>0</v>
      </c>
      <c r="B379" s="43" t="b" cm="1">
        <f t="array" ref="B379">AND(分科號=INDEX(E:E,ROW()),INDEX(D:D,ROW())&gt;=分起日,INDEX(D:D,ROW())&lt;=分訖日,OR(分專案="全部",INDEX(J:J,ROW())=分專案))</f>
        <v>0</v>
      </c>
      <c r="C379" s="44" cm="1">
        <f t="array" ref="C379">IF(INDEX(F:F,ROW())&lt;&gt;"",INDEX(F:F,ROW()),IF(INDEX(E:E,ROW())&lt;&gt;0,INDEX(C:C,ROW()-1),0))</f>
        <v>0</v>
      </c>
      <c r="D379" s="43" cm="1">
        <f t="array" ref="D379">IF(INDEX(G:G,ROW())&lt;&gt;"",INDEX(G:G,ROW()),IF(INDEX(E:E,ROW())&lt;&gt;0,INDEX(D:D,ROW()-1),0))</f>
        <v>0</v>
      </c>
      <c r="E379" s="313" cm="1">
        <f t="array" ref="E379">IF(INDEX(I:I,ROW())&lt;&gt;"",VALUE(TRIM(LEFT(INDEX(I:I,ROW()),6))),0)</f>
        <v>0</v>
      </c>
      <c r="F379" s="314"/>
      <c r="G379" s="247"/>
      <c r="H379" s="261"/>
      <c r="I379" s="248"/>
      <c r="J379" s="261"/>
      <c r="K379" s="261"/>
      <c r="L379" s="262"/>
      <c r="M379" s="49"/>
      <c r="N379" s="49"/>
    </row>
    <row r="380" spans="1:14">
      <c r="A380" s="43" cm="1">
        <f t="array" ref="A380">IF(INDEX(B:B,ROW()), COUNTIF($B$6:INDEX(B:B,ROW()), TRUE), 0)</f>
        <v>0</v>
      </c>
      <c r="B380" s="43" t="b" cm="1">
        <f t="array" ref="B380">AND(分科號=INDEX(E:E,ROW()),INDEX(D:D,ROW())&gt;=分起日,INDEX(D:D,ROW())&lt;=分訖日,OR(分專案="全部",INDEX(J:J,ROW())=分專案))</f>
        <v>0</v>
      </c>
      <c r="C380" s="44" cm="1">
        <f t="array" ref="C380">IF(INDEX(F:F,ROW())&lt;&gt;"",INDEX(F:F,ROW()),IF(INDEX(E:E,ROW())&lt;&gt;0,INDEX(C:C,ROW()-1),0))</f>
        <v>0</v>
      </c>
      <c r="D380" s="43" cm="1">
        <f t="array" ref="D380">IF(INDEX(G:G,ROW())&lt;&gt;"",INDEX(G:G,ROW()),IF(INDEX(E:E,ROW())&lt;&gt;0,INDEX(D:D,ROW()-1),0))</f>
        <v>0</v>
      </c>
      <c r="E380" s="313" cm="1">
        <f t="array" ref="E380">IF(INDEX(I:I,ROW())&lt;&gt;"",VALUE(TRIM(LEFT(INDEX(I:I,ROW()),6))),0)</f>
        <v>0</v>
      </c>
      <c r="F380" s="314"/>
      <c r="G380" s="247"/>
      <c r="H380" s="261"/>
      <c r="I380" s="248"/>
      <c r="J380" s="261"/>
      <c r="K380" s="261"/>
      <c r="L380" s="262"/>
      <c r="M380" s="49"/>
      <c r="N380" s="49"/>
    </row>
    <row r="381" spans="1:14">
      <c r="A381" s="43" cm="1">
        <f t="array" ref="A381">IF(INDEX(B:B,ROW()), COUNTIF($B$6:INDEX(B:B,ROW()), TRUE), 0)</f>
        <v>0</v>
      </c>
      <c r="B381" s="43" t="b" cm="1">
        <f t="array" ref="B381">AND(分科號=INDEX(E:E,ROW()),INDEX(D:D,ROW())&gt;=分起日,INDEX(D:D,ROW())&lt;=分訖日,OR(分專案="全部",INDEX(J:J,ROW())=分專案))</f>
        <v>0</v>
      </c>
      <c r="C381" s="44" cm="1">
        <f t="array" ref="C381">IF(INDEX(F:F,ROW())&lt;&gt;"",INDEX(F:F,ROW()),IF(INDEX(E:E,ROW())&lt;&gt;0,INDEX(C:C,ROW()-1),0))</f>
        <v>0</v>
      </c>
      <c r="D381" s="43" cm="1">
        <f t="array" ref="D381">IF(INDEX(G:G,ROW())&lt;&gt;"",INDEX(G:G,ROW()),IF(INDEX(E:E,ROW())&lt;&gt;0,INDEX(D:D,ROW()-1),0))</f>
        <v>0</v>
      </c>
      <c r="E381" s="313" cm="1">
        <f t="array" ref="E381">IF(INDEX(I:I,ROW())&lt;&gt;"",VALUE(TRIM(LEFT(INDEX(I:I,ROW()),6))),0)</f>
        <v>0</v>
      </c>
      <c r="F381" s="314"/>
      <c r="G381" s="247"/>
      <c r="H381" s="261"/>
      <c r="I381" s="248"/>
      <c r="J381" s="261"/>
      <c r="K381" s="261"/>
      <c r="L381" s="262"/>
      <c r="M381" s="49"/>
      <c r="N381" s="49"/>
    </row>
    <row r="382" spans="1:14">
      <c r="A382" s="43" cm="1">
        <f t="array" ref="A382">IF(INDEX(B:B,ROW()), COUNTIF($B$6:INDEX(B:B,ROW()), TRUE), 0)</f>
        <v>0</v>
      </c>
      <c r="B382" s="43" t="b" cm="1">
        <f t="array" ref="B382">AND(分科號=INDEX(E:E,ROW()),INDEX(D:D,ROW())&gt;=分起日,INDEX(D:D,ROW())&lt;=分訖日,OR(分專案="全部",INDEX(J:J,ROW())=分專案))</f>
        <v>0</v>
      </c>
      <c r="C382" s="44" cm="1">
        <f t="array" ref="C382">IF(INDEX(F:F,ROW())&lt;&gt;"",INDEX(F:F,ROW()),IF(INDEX(E:E,ROW())&lt;&gt;0,INDEX(C:C,ROW()-1),0))</f>
        <v>0</v>
      </c>
      <c r="D382" s="43" cm="1">
        <f t="array" ref="D382">IF(INDEX(G:G,ROW())&lt;&gt;"",INDEX(G:G,ROW()),IF(INDEX(E:E,ROW())&lt;&gt;0,INDEX(D:D,ROW()-1),0))</f>
        <v>0</v>
      </c>
      <c r="E382" s="313" cm="1">
        <f t="array" ref="E382">IF(INDEX(I:I,ROW())&lt;&gt;"",VALUE(TRIM(LEFT(INDEX(I:I,ROW()),6))),0)</f>
        <v>0</v>
      </c>
      <c r="F382" s="314"/>
      <c r="G382" s="247"/>
      <c r="H382" s="261"/>
      <c r="I382" s="248"/>
      <c r="J382" s="261"/>
      <c r="K382" s="261"/>
      <c r="L382" s="262"/>
      <c r="M382" s="49"/>
      <c r="N382" s="49"/>
    </row>
    <row r="383" spans="1:14">
      <c r="A383" s="43" cm="1">
        <f t="array" ref="A383">IF(INDEX(B:B,ROW()), COUNTIF($B$6:INDEX(B:B,ROW()), TRUE), 0)</f>
        <v>0</v>
      </c>
      <c r="B383" s="43" t="b" cm="1">
        <f t="array" ref="B383">AND(分科號=INDEX(E:E,ROW()),INDEX(D:D,ROW())&gt;=分起日,INDEX(D:D,ROW())&lt;=分訖日,OR(分專案="全部",INDEX(J:J,ROW())=分專案))</f>
        <v>0</v>
      </c>
      <c r="C383" s="44" cm="1">
        <f t="array" ref="C383">IF(INDEX(F:F,ROW())&lt;&gt;"",INDEX(F:F,ROW()),IF(INDEX(E:E,ROW())&lt;&gt;0,INDEX(C:C,ROW()-1),0))</f>
        <v>0</v>
      </c>
      <c r="D383" s="43" cm="1">
        <f t="array" ref="D383">IF(INDEX(G:G,ROW())&lt;&gt;"",INDEX(G:G,ROW()),IF(INDEX(E:E,ROW())&lt;&gt;0,INDEX(D:D,ROW()-1),0))</f>
        <v>0</v>
      </c>
      <c r="E383" s="313" cm="1">
        <f t="array" ref="E383">IF(INDEX(I:I,ROW())&lt;&gt;"",VALUE(TRIM(LEFT(INDEX(I:I,ROW()),6))),0)</f>
        <v>0</v>
      </c>
      <c r="F383" s="314"/>
      <c r="G383" s="247"/>
      <c r="H383" s="261"/>
      <c r="I383" s="248"/>
      <c r="J383" s="261"/>
      <c r="K383" s="261"/>
      <c r="L383" s="262"/>
      <c r="M383" s="49"/>
      <c r="N383" s="49"/>
    </row>
    <row r="384" spans="1:14">
      <c r="A384" s="43" cm="1">
        <f t="array" ref="A384">IF(INDEX(B:B,ROW()), COUNTIF($B$6:INDEX(B:B,ROW()), TRUE), 0)</f>
        <v>0</v>
      </c>
      <c r="B384" s="43" t="b" cm="1">
        <f t="array" ref="B384">AND(分科號=INDEX(E:E,ROW()),INDEX(D:D,ROW())&gt;=分起日,INDEX(D:D,ROW())&lt;=分訖日,OR(分專案="全部",INDEX(J:J,ROW())=分專案))</f>
        <v>0</v>
      </c>
      <c r="C384" s="44" cm="1">
        <f t="array" ref="C384">IF(INDEX(F:F,ROW())&lt;&gt;"",INDEX(F:F,ROW()),IF(INDEX(E:E,ROW())&lt;&gt;0,INDEX(C:C,ROW()-1),0))</f>
        <v>0</v>
      </c>
      <c r="D384" s="43" cm="1">
        <f t="array" ref="D384">IF(INDEX(G:G,ROW())&lt;&gt;"",INDEX(G:G,ROW()),IF(INDEX(E:E,ROW())&lt;&gt;0,INDEX(D:D,ROW()-1),0))</f>
        <v>0</v>
      </c>
      <c r="E384" s="313" cm="1">
        <f t="array" ref="E384">IF(INDEX(I:I,ROW())&lt;&gt;"",VALUE(TRIM(LEFT(INDEX(I:I,ROW()),6))),0)</f>
        <v>0</v>
      </c>
      <c r="F384" s="314"/>
      <c r="G384" s="247"/>
      <c r="H384" s="261"/>
      <c r="I384" s="248"/>
      <c r="J384" s="261"/>
      <c r="K384" s="261"/>
      <c r="L384" s="262"/>
      <c r="M384" s="49"/>
      <c r="N384" s="49"/>
    </row>
    <row r="385" spans="1:14">
      <c r="A385" s="43" cm="1">
        <f t="array" ref="A385">IF(INDEX(B:B,ROW()), COUNTIF($B$6:INDEX(B:B,ROW()), TRUE), 0)</f>
        <v>0</v>
      </c>
      <c r="B385" s="43" t="b" cm="1">
        <f t="array" ref="B385">AND(分科號=INDEX(E:E,ROW()),INDEX(D:D,ROW())&gt;=分起日,INDEX(D:D,ROW())&lt;=分訖日,OR(分專案="全部",INDEX(J:J,ROW())=分專案))</f>
        <v>0</v>
      </c>
      <c r="C385" s="44" cm="1">
        <f t="array" ref="C385">IF(INDEX(F:F,ROW())&lt;&gt;"",INDEX(F:F,ROW()),IF(INDEX(E:E,ROW())&lt;&gt;0,INDEX(C:C,ROW()-1),0))</f>
        <v>0</v>
      </c>
      <c r="D385" s="43" cm="1">
        <f t="array" ref="D385">IF(INDEX(G:G,ROW())&lt;&gt;"",INDEX(G:G,ROW()),IF(INDEX(E:E,ROW())&lt;&gt;0,INDEX(D:D,ROW()-1),0))</f>
        <v>0</v>
      </c>
      <c r="E385" s="313" cm="1">
        <f t="array" ref="E385">IF(INDEX(I:I,ROW())&lt;&gt;"",VALUE(TRIM(LEFT(INDEX(I:I,ROW()),6))),0)</f>
        <v>0</v>
      </c>
      <c r="F385" s="314"/>
      <c r="G385" s="247"/>
      <c r="H385" s="261"/>
      <c r="I385" s="248"/>
      <c r="J385" s="261"/>
      <c r="K385" s="261"/>
      <c r="L385" s="262"/>
      <c r="M385" s="49"/>
      <c r="N385" s="49"/>
    </row>
    <row r="386" spans="1:14">
      <c r="A386" s="43" cm="1">
        <f t="array" ref="A386">IF(INDEX(B:B,ROW()), COUNTIF($B$6:INDEX(B:B,ROW()), TRUE), 0)</f>
        <v>0</v>
      </c>
      <c r="B386" s="43" t="b" cm="1">
        <f t="array" ref="B386">AND(分科號=INDEX(E:E,ROW()),INDEX(D:D,ROW())&gt;=分起日,INDEX(D:D,ROW())&lt;=分訖日,OR(分專案="全部",INDEX(J:J,ROW())=分專案))</f>
        <v>0</v>
      </c>
      <c r="C386" s="44" cm="1">
        <f t="array" ref="C386">IF(INDEX(F:F,ROW())&lt;&gt;"",INDEX(F:F,ROW()),IF(INDEX(E:E,ROW())&lt;&gt;0,INDEX(C:C,ROW()-1),0))</f>
        <v>0</v>
      </c>
      <c r="D386" s="43" cm="1">
        <f t="array" ref="D386">IF(INDEX(G:G,ROW())&lt;&gt;"",INDEX(G:G,ROW()),IF(INDEX(E:E,ROW())&lt;&gt;0,INDEX(D:D,ROW()-1),0))</f>
        <v>0</v>
      </c>
      <c r="E386" s="313" cm="1">
        <f t="array" ref="E386">IF(INDEX(I:I,ROW())&lt;&gt;"",VALUE(TRIM(LEFT(INDEX(I:I,ROW()),6))),0)</f>
        <v>0</v>
      </c>
      <c r="F386" s="314"/>
      <c r="G386" s="247"/>
      <c r="H386" s="261"/>
      <c r="I386" s="248"/>
      <c r="J386" s="261"/>
      <c r="K386" s="261"/>
      <c r="L386" s="262"/>
      <c r="M386" s="49"/>
      <c r="N386" s="49"/>
    </row>
    <row r="387" spans="1:14">
      <c r="A387" s="43" cm="1">
        <f t="array" ref="A387">IF(INDEX(B:B,ROW()), COUNTIF($B$6:INDEX(B:B,ROW()), TRUE), 0)</f>
        <v>0</v>
      </c>
      <c r="B387" s="43" t="b" cm="1">
        <f t="array" ref="B387">AND(分科號=INDEX(E:E,ROW()),INDEX(D:D,ROW())&gt;=分起日,INDEX(D:D,ROW())&lt;=分訖日,OR(分專案="全部",INDEX(J:J,ROW())=分專案))</f>
        <v>0</v>
      </c>
      <c r="C387" s="44" cm="1">
        <f t="array" ref="C387">IF(INDEX(F:F,ROW())&lt;&gt;"",INDEX(F:F,ROW()),IF(INDEX(E:E,ROW())&lt;&gt;0,INDEX(C:C,ROW()-1),0))</f>
        <v>0</v>
      </c>
      <c r="D387" s="43" cm="1">
        <f t="array" ref="D387">IF(INDEX(G:G,ROW())&lt;&gt;"",INDEX(G:G,ROW()),IF(INDEX(E:E,ROW())&lt;&gt;0,INDEX(D:D,ROW()-1),0))</f>
        <v>0</v>
      </c>
      <c r="E387" s="313" cm="1">
        <f t="array" ref="E387">IF(INDEX(I:I,ROW())&lt;&gt;"",VALUE(TRIM(LEFT(INDEX(I:I,ROW()),6))),0)</f>
        <v>0</v>
      </c>
      <c r="F387" s="314"/>
      <c r="G387" s="247"/>
      <c r="H387" s="261"/>
      <c r="I387" s="248"/>
      <c r="J387" s="261"/>
      <c r="K387" s="261"/>
      <c r="L387" s="262"/>
      <c r="M387" s="49"/>
      <c r="N387" s="49"/>
    </row>
    <row r="388" spans="1:14">
      <c r="A388" s="43" cm="1">
        <f t="array" ref="A388">IF(INDEX(B:B,ROW()), COUNTIF($B$6:INDEX(B:B,ROW()), TRUE), 0)</f>
        <v>0</v>
      </c>
      <c r="B388" s="43" t="b" cm="1">
        <f t="array" ref="B388">AND(分科號=INDEX(E:E,ROW()),INDEX(D:D,ROW())&gt;=分起日,INDEX(D:D,ROW())&lt;=分訖日,OR(分專案="全部",INDEX(J:J,ROW())=分專案))</f>
        <v>0</v>
      </c>
      <c r="C388" s="44" cm="1">
        <f t="array" ref="C388">IF(INDEX(F:F,ROW())&lt;&gt;"",INDEX(F:F,ROW()),IF(INDEX(E:E,ROW())&lt;&gt;0,INDEX(C:C,ROW()-1),0))</f>
        <v>0</v>
      </c>
      <c r="D388" s="43" cm="1">
        <f t="array" ref="D388">IF(INDEX(G:G,ROW())&lt;&gt;"",INDEX(G:G,ROW()),IF(INDEX(E:E,ROW())&lt;&gt;0,INDEX(D:D,ROW()-1),0))</f>
        <v>0</v>
      </c>
      <c r="E388" s="313" cm="1">
        <f t="array" ref="E388">IF(INDEX(I:I,ROW())&lt;&gt;"",VALUE(TRIM(LEFT(INDEX(I:I,ROW()),6))),0)</f>
        <v>0</v>
      </c>
      <c r="F388" s="314"/>
      <c r="G388" s="247"/>
      <c r="H388" s="261"/>
      <c r="I388" s="248"/>
      <c r="J388" s="261"/>
      <c r="K388" s="261"/>
      <c r="L388" s="262"/>
      <c r="M388" s="49"/>
      <c r="N388" s="49"/>
    </row>
    <row r="389" spans="1:14">
      <c r="A389" s="43" cm="1">
        <f t="array" ref="A389">IF(INDEX(B:B,ROW()), COUNTIF($B$6:INDEX(B:B,ROW()), TRUE), 0)</f>
        <v>0</v>
      </c>
      <c r="B389" s="43" t="b" cm="1">
        <f t="array" ref="B389">AND(分科號=INDEX(E:E,ROW()),INDEX(D:D,ROW())&gt;=分起日,INDEX(D:D,ROW())&lt;=分訖日,OR(分專案="全部",INDEX(J:J,ROW())=分專案))</f>
        <v>0</v>
      </c>
      <c r="C389" s="44" cm="1">
        <f t="array" ref="C389">IF(INDEX(F:F,ROW())&lt;&gt;"",INDEX(F:F,ROW()),IF(INDEX(E:E,ROW())&lt;&gt;0,INDEX(C:C,ROW()-1),0))</f>
        <v>0</v>
      </c>
      <c r="D389" s="43" cm="1">
        <f t="array" ref="D389">IF(INDEX(G:G,ROW())&lt;&gt;"",INDEX(G:G,ROW()),IF(INDEX(E:E,ROW())&lt;&gt;0,INDEX(D:D,ROW()-1),0))</f>
        <v>0</v>
      </c>
      <c r="E389" s="313" cm="1">
        <f t="array" ref="E389">IF(INDEX(I:I,ROW())&lt;&gt;"",VALUE(TRIM(LEFT(INDEX(I:I,ROW()),6))),0)</f>
        <v>0</v>
      </c>
      <c r="F389" s="314"/>
      <c r="G389" s="247"/>
      <c r="H389" s="261"/>
      <c r="I389" s="248"/>
      <c r="J389" s="261"/>
      <c r="K389" s="261"/>
      <c r="L389" s="262"/>
      <c r="M389" s="49"/>
      <c r="N389" s="49"/>
    </row>
    <row r="390" spans="1:14">
      <c r="A390" s="43" cm="1">
        <f t="array" ref="A390">IF(INDEX(B:B,ROW()), COUNTIF($B$6:INDEX(B:B,ROW()), TRUE), 0)</f>
        <v>0</v>
      </c>
      <c r="B390" s="43" t="b" cm="1">
        <f t="array" ref="B390">AND(分科號=INDEX(E:E,ROW()),INDEX(D:D,ROW())&gt;=分起日,INDEX(D:D,ROW())&lt;=分訖日,OR(分專案="全部",INDEX(J:J,ROW())=分專案))</f>
        <v>0</v>
      </c>
      <c r="C390" s="44" cm="1">
        <f t="array" ref="C390">IF(INDEX(F:F,ROW())&lt;&gt;"",INDEX(F:F,ROW()),IF(INDEX(E:E,ROW())&lt;&gt;0,INDEX(C:C,ROW()-1),0))</f>
        <v>0</v>
      </c>
      <c r="D390" s="43" cm="1">
        <f t="array" ref="D390">IF(INDEX(G:G,ROW())&lt;&gt;"",INDEX(G:G,ROW()),IF(INDEX(E:E,ROW())&lt;&gt;0,INDEX(D:D,ROW()-1),0))</f>
        <v>0</v>
      </c>
      <c r="E390" s="313" cm="1">
        <f t="array" ref="E390">IF(INDEX(I:I,ROW())&lt;&gt;"",VALUE(TRIM(LEFT(INDEX(I:I,ROW()),6))),0)</f>
        <v>0</v>
      </c>
      <c r="F390" s="314"/>
      <c r="G390" s="247"/>
      <c r="H390" s="261"/>
      <c r="I390" s="248"/>
      <c r="J390" s="261"/>
      <c r="K390" s="261"/>
      <c r="L390" s="262"/>
      <c r="M390" s="49"/>
      <c r="N390" s="49"/>
    </row>
    <row r="391" spans="1:14">
      <c r="A391" s="43" cm="1">
        <f t="array" ref="A391">IF(INDEX(B:B,ROW()), COUNTIF($B$6:INDEX(B:B,ROW()), TRUE), 0)</f>
        <v>0</v>
      </c>
      <c r="B391" s="43" t="b" cm="1">
        <f t="array" ref="B391">AND(分科號=INDEX(E:E,ROW()),INDEX(D:D,ROW())&gt;=分起日,INDEX(D:D,ROW())&lt;=分訖日,OR(分專案="全部",INDEX(J:J,ROW())=分專案))</f>
        <v>0</v>
      </c>
      <c r="C391" s="44" cm="1">
        <f t="array" ref="C391">IF(INDEX(F:F,ROW())&lt;&gt;"",INDEX(F:F,ROW()),IF(INDEX(E:E,ROW())&lt;&gt;0,INDEX(C:C,ROW()-1),0))</f>
        <v>0</v>
      </c>
      <c r="D391" s="43" cm="1">
        <f t="array" ref="D391">IF(INDEX(G:G,ROW())&lt;&gt;"",INDEX(G:G,ROW()),IF(INDEX(E:E,ROW())&lt;&gt;0,INDEX(D:D,ROW()-1),0))</f>
        <v>0</v>
      </c>
      <c r="E391" s="313" cm="1">
        <f t="array" ref="E391">IF(INDEX(I:I,ROW())&lt;&gt;"",VALUE(TRIM(LEFT(INDEX(I:I,ROW()),6))),0)</f>
        <v>0</v>
      </c>
      <c r="F391" s="314"/>
      <c r="G391" s="247"/>
      <c r="H391" s="261"/>
      <c r="I391" s="248"/>
      <c r="J391" s="261"/>
      <c r="K391" s="261"/>
      <c r="L391" s="262"/>
      <c r="M391" s="49"/>
      <c r="N391" s="49"/>
    </row>
    <row r="392" spans="1:14">
      <c r="A392" s="43" cm="1">
        <f t="array" ref="A392">IF(INDEX(B:B,ROW()), COUNTIF($B$6:INDEX(B:B,ROW()), TRUE), 0)</f>
        <v>0</v>
      </c>
      <c r="B392" s="43" t="b" cm="1">
        <f t="array" ref="B392">AND(分科號=INDEX(E:E,ROW()),INDEX(D:D,ROW())&gt;=分起日,INDEX(D:D,ROW())&lt;=分訖日,OR(分專案="全部",INDEX(J:J,ROW())=分專案))</f>
        <v>0</v>
      </c>
      <c r="C392" s="44" cm="1">
        <f t="array" ref="C392">IF(INDEX(F:F,ROW())&lt;&gt;"",INDEX(F:F,ROW()),IF(INDEX(E:E,ROW())&lt;&gt;0,INDEX(C:C,ROW()-1),0))</f>
        <v>0</v>
      </c>
      <c r="D392" s="43" cm="1">
        <f t="array" ref="D392">IF(INDEX(G:G,ROW())&lt;&gt;"",INDEX(G:G,ROW()),IF(INDEX(E:E,ROW())&lt;&gt;0,INDEX(D:D,ROW()-1),0))</f>
        <v>0</v>
      </c>
      <c r="E392" s="313" cm="1">
        <f t="array" ref="E392">IF(INDEX(I:I,ROW())&lt;&gt;"",VALUE(TRIM(LEFT(INDEX(I:I,ROW()),6))),0)</f>
        <v>0</v>
      </c>
      <c r="F392" s="314"/>
      <c r="G392" s="247"/>
      <c r="H392" s="261"/>
      <c r="I392" s="248"/>
      <c r="J392" s="261"/>
      <c r="K392" s="261"/>
      <c r="L392" s="262"/>
      <c r="M392" s="49"/>
      <c r="N392" s="49"/>
    </row>
    <row r="393" spans="1:14">
      <c r="A393" s="43" cm="1">
        <f t="array" ref="A393">IF(INDEX(B:B,ROW()), COUNTIF($B$6:INDEX(B:B,ROW()), TRUE), 0)</f>
        <v>0</v>
      </c>
      <c r="B393" s="43" t="b" cm="1">
        <f t="array" ref="B393">AND(分科號=INDEX(E:E,ROW()),INDEX(D:D,ROW())&gt;=分起日,INDEX(D:D,ROW())&lt;=分訖日,OR(分專案="全部",INDEX(J:J,ROW())=分專案))</f>
        <v>0</v>
      </c>
      <c r="C393" s="44" cm="1">
        <f t="array" ref="C393">IF(INDEX(F:F,ROW())&lt;&gt;"",INDEX(F:F,ROW()),IF(INDEX(E:E,ROW())&lt;&gt;0,INDEX(C:C,ROW()-1),0))</f>
        <v>0</v>
      </c>
      <c r="D393" s="43" cm="1">
        <f t="array" ref="D393">IF(INDEX(G:G,ROW())&lt;&gt;"",INDEX(G:G,ROW()),IF(INDEX(E:E,ROW())&lt;&gt;0,INDEX(D:D,ROW()-1),0))</f>
        <v>0</v>
      </c>
      <c r="E393" s="313" cm="1">
        <f t="array" ref="E393">IF(INDEX(I:I,ROW())&lt;&gt;"",VALUE(TRIM(LEFT(INDEX(I:I,ROW()),6))),0)</f>
        <v>0</v>
      </c>
      <c r="F393" s="314"/>
      <c r="G393" s="247"/>
      <c r="H393" s="261"/>
      <c r="I393" s="248"/>
      <c r="J393" s="261"/>
      <c r="K393" s="261"/>
      <c r="L393" s="262"/>
      <c r="M393" s="49"/>
      <c r="N393" s="49"/>
    </row>
    <row r="394" spans="1:14">
      <c r="A394" s="43" cm="1">
        <f t="array" ref="A394">IF(INDEX(B:B,ROW()), COUNTIF($B$6:INDEX(B:B,ROW()), TRUE), 0)</f>
        <v>0</v>
      </c>
      <c r="B394" s="43" t="b" cm="1">
        <f t="array" ref="B394">AND(分科號=INDEX(E:E,ROW()),INDEX(D:D,ROW())&gt;=分起日,INDEX(D:D,ROW())&lt;=分訖日,OR(分專案="全部",INDEX(J:J,ROW())=分專案))</f>
        <v>0</v>
      </c>
      <c r="C394" s="44" cm="1">
        <f t="array" ref="C394">IF(INDEX(F:F,ROW())&lt;&gt;"",INDEX(F:F,ROW()),IF(INDEX(E:E,ROW())&lt;&gt;0,INDEX(C:C,ROW()-1),0))</f>
        <v>0</v>
      </c>
      <c r="D394" s="43" cm="1">
        <f t="array" ref="D394">IF(INDEX(G:G,ROW())&lt;&gt;"",INDEX(G:G,ROW()),IF(INDEX(E:E,ROW())&lt;&gt;0,INDEX(D:D,ROW()-1),0))</f>
        <v>0</v>
      </c>
      <c r="E394" s="313" cm="1">
        <f t="array" ref="E394">IF(INDEX(I:I,ROW())&lt;&gt;"",VALUE(TRIM(LEFT(INDEX(I:I,ROW()),6))),0)</f>
        <v>0</v>
      </c>
      <c r="F394" s="314"/>
      <c r="G394" s="247"/>
      <c r="H394" s="261"/>
      <c r="I394" s="248"/>
      <c r="J394" s="261"/>
      <c r="K394" s="261"/>
      <c r="L394" s="262"/>
      <c r="M394" s="49"/>
      <c r="N394" s="49"/>
    </row>
    <row r="395" spans="1:14">
      <c r="A395" s="43" cm="1">
        <f t="array" ref="A395">IF(INDEX(B:B,ROW()), COUNTIF($B$6:INDEX(B:B,ROW()), TRUE), 0)</f>
        <v>0</v>
      </c>
      <c r="B395" s="43" t="b" cm="1">
        <f t="array" ref="B395">AND(分科號=INDEX(E:E,ROW()),INDEX(D:D,ROW())&gt;=分起日,INDEX(D:D,ROW())&lt;=分訖日,OR(分專案="全部",INDEX(J:J,ROW())=分專案))</f>
        <v>0</v>
      </c>
      <c r="C395" s="44" cm="1">
        <f t="array" ref="C395">IF(INDEX(F:F,ROW())&lt;&gt;"",INDEX(F:F,ROW()),IF(INDEX(E:E,ROW())&lt;&gt;0,INDEX(C:C,ROW()-1),0))</f>
        <v>0</v>
      </c>
      <c r="D395" s="43" cm="1">
        <f t="array" ref="D395">IF(INDEX(G:G,ROW())&lt;&gt;"",INDEX(G:G,ROW()),IF(INDEX(E:E,ROW())&lt;&gt;0,INDEX(D:D,ROW()-1),0))</f>
        <v>0</v>
      </c>
      <c r="E395" s="313" cm="1">
        <f t="array" ref="E395">IF(INDEX(I:I,ROW())&lt;&gt;"",VALUE(TRIM(LEFT(INDEX(I:I,ROW()),6))),0)</f>
        <v>0</v>
      </c>
      <c r="F395" s="314"/>
      <c r="G395" s="247"/>
      <c r="H395" s="261"/>
      <c r="I395" s="248"/>
      <c r="J395" s="261"/>
      <c r="K395" s="261"/>
      <c r="L395" s="262"/>
      <c r="M395" s="49"/>
      <c r="N395" s="49"/>
    </row>
    <row r="396" spans="1:14">
      <c r="A396" s="43" cm="1">
        <f t="array" ref="A396">IF(INDEX(B:B,ROW()), COUNTIF($B$6:INDEX(B:B,ROW()), TRUE), 0)</f>
        <v>0</v>
      </c>
      <c r="B396" s="43" t="b" cm="1">
        <f t="array" ref="B396">AND(分科號=INDEX(E:E,ROW()),INDEX(D:D,ROW())&gt;=分起日,INDEX(D:D,ROW())&lt;=分訖日,OR(分專案="全部",INDEX(J:J,ROW())=分專案))</f>
        <v>0</v>
      </c>
      <c r="C396" s="44" cm="1">
        <f t="array" ref="C396">IF(INDEX(F:F,ROW())&lt;&gt;"",INDEX(F:F,ROW()),IF(INDEX(E:E,ROW())&lt;&gt;0,INDEX(C:C,ROW()-1),0))</f>
        <v>0</v>
      </c>
      <c r="D396" s="43" cm="1">
        <f t="array" ref="D396">IF(INDEX(G:G,ROW())&lt;&gt;"",INDEX(G:G,ROW()),IF(INDEX(E:E,ROW())&lt;&gt;0,INDEX(D:D,ROW()-1),0))</f>
        <v>0</v>
      </c>
      <c r="E396" s="313" cm="1">
        <f t="array" ref="E396">IF(INDEX(I:I,ROW())&lt;&gt;"",VALUE(TRIM(LEFT(INDEX(I:I,ROW()),6))),0)</f>
        <v>0</v>
      </c>
      <c r="F396" s="314"/>
      <c r="G396" s="247"/>
      <c r="H396" s="261"/>
      <c r="I396" s="248"/>
      <c r="J396" s="261"/>
      <c r="K396" s="261"/>
      <c r="L396" s="262"/>
      <c r="M396" s="49"/>
      <c r="N396" s="49"/>
    </row>
    <row r="397" spans="1:14">
      <c r="A397" s="43" cm="1">
        <f t="array" ref="A397">IF(INDEX(B:B,ROW()), COUNTIF($B$6:INDEX(B:B,ROW()), TRUE), 0)</f>
        <v>0</v>
      </c>
      <c r="B397" s="43" t="b" cm="1">
        <f t="array" ref="B397">AND(分科號=INDEX(E:E,ROW()),INDEX(D:D,ROW())&gt;=分起日,INDEX(D:D,ROW())&lt;=分訖日,OR(分專案="全部",INDEX(J:J,ROW())=分專案))</f>
        <v>0</v>
      </c>
      <c r="C397" s="44" cm="1">
        <f t="array" ref="C397">IF(INDEX(F:F,ROW())&lt;&gt;"",INDEX(F:F,ROW()),IF(INDEX(E:E,ROW())&lt;&gt;0,INDEX(C:C,ROW()-1),0))</f>
        <v>0</v>
      </c>
      <c r="D397" s="43" cm="1">
        <f t="array" ref="D397">IF(INDEX(G:G,ROW())&lt;&gt;"",INDEX(G:G,ROW()),IF(INDEX(E:E,ROW())&lt;&gt;0,INDEX(D:D,ROW()-1),0))</f>
        <v>0</v>
      </c>
      <c r="E397" s="313" cm="1">
        <f t="array" ref="E397">IF(INDEX(I:I,ROW())&lt;&gt;"",VALUE(TRIM(LEFT(INDEX(I:I,ROW()),6))),0)</f>
        <v>0</v>
      </c>
      <c r="F397" s="314"/>
      <c r="G397" s="247"/>
      <c r="H397" s="261"/>
      <c r="I397" s="248"/>
      <c r="J397" s="261"/>
      <c r="K397" s="261"/>
      <c r="L397" s="262"/>
      <c r="M397" s="49"/>
      <c r="N397" s="49"/>
    </row>
    <row r="398" spans="1:14">
      <c r="A398" s="43" cm="1">
        <f t="array" ref="A398">IF(INDEX(B:B,ROW()), COUNTIF($B$6:INDEX(B:B,ROW()), TRUE), 0)</f>
        <v>0</v>
      </c>
      <c r="B398" s="43" t="b" cm="1">
        <f t="array" ref="B398">AND(分科號=INDEX(E:E,ROW()),INDEX(D:D,ROW())&gt;=分起日,INDEX(D:D,ROW())&lt;=分訖日,OR(分專案="全部",INDEX(J:J,ROW())=分專案))</f>
        <v>0</v>
      </c>
      <c r="C398" s="44" cm="1">
        <f t="array" ref="C398">IF(INDEX(F:F,ROW())&lt;&gt;"",INDEX(F:F,ROW()),IF(INDEX(E:E,ROW())&lt;&gt;0,INDEX(C:C,ROW()-1),0))</f>
        <v>0</v>
      </c>
      <c r="D398" s="43" cm="1">
        <f t="array" ref="D398">IF(INDEX(G:G,ROW())&lt;&gt;"",INDEX(G:G,ROW()),IF(INDEX(E:E,ROW())&lt;&gt;0,INDEX(D:D,ROW()-1),0))</f>
        <v>0</v>
      </c>
      <c r="E398" s="313" cm="1">
        <f t="array" ref="E398">IF(INDEX(I:I,ROW())&lt;&gt;"",VALUE(TRIM(LEFT(INDEX(I:I,ROW()),6))),0)</f>
        <v>0</v>
      </c>
      <c r="F398" s="314"/>
      <c r="G398" s="247"/>
      <c r="H398" s="261"/>
      <c r="I398" s="248"/>
      <c r="J398" s="261"/>
      <c r="K398" s="261"/>
      <c r="L398" s="262"/>
      <c r="M398" s="49"/>
      <c r="N398" s="49"/>
    </row>
    <row r="399" spans="1:14">
      <c r="A399" s="43" cm="1">
        <f t="array" ref="A399">IF(INDEX(B:B,ROW()), COUNTIF($B$6:INDEX(B:B,ROW()), TRUE), 0)</f>
        <v>0</v>
      </c>
      <c r="B399" s="43" t="b" cm="1">
        <f t="array" ref="B399">AND(分科號=INDEX(E:E,ROW()),INDEX(D:D,ROW())&gt;=分起日,INDEX(D:D,ROW())&lt;=分訖日,OR(分專案="全部",INDEX(J:J,ROW())=分專案))</f>
        <v>0</v>
      </c>
      <c r="C399" s="44" cm="1">
        <f t="array" ref="C399">IF(INDEX(F:F,ROW())&lt;&gt;"",INDEX(F:F,ROW()),IF(INDEX(E:E,ROW())&lt;&gt;0,INDEX(C:C,ROW()-1),0))</f>
        <v>0</v>
      </c>
      <c r="D399" s="43" cm="1">
        <f t="array" ref="D399">IF(INDEX(G:G,ROW())&lt;&gt;"",INDEX(G:G,ROW()),IF(INDEX(E:E,ROW())&lt;&gt;0,INDEX(D:D,ROW()-1),0))</f>
        <v>0</v>
      </c>
      <c r="E399" s="313" cm="1">
        <f t="array" ref="E399">IF(INDEX(I:I,ROW())&lt;&gt;"",VALUE(TRIM(LEFT(INDEX(I:I,ROW()),6))),0)</f>
        <v>0</v>
      </c>
      <c r="F399" s="314"/>
      <c r="G399" s="247"/>
      <c r="H399" s="261"/>
      <c r="I399" s="248"/>
      <c r="J399" s="261"/>
      <c r="K399" s="261"/>
      <c r="L399" s="262"/>
      <c r="M399" s="49"/>
      <c r="N399" s="49"/>
    </row>
    <row r="400" spans="1:14">
      <c r="A400" s="43" cm="1">
        <f t="array" ref="A400">IF(INDEX(B:B,ROW()), COUNTIF($B$6:INDEX(B:B,ROW()), TRUE), 0)</f>
        <v>0</v>
      </c>
      <c r="B400" s="43" t="b" cm="1">
        <f t="array" ref="B400">AND(分科號=INDEX(E:E,ROW()),INDEX(D:D,ROW())&gt;=分起日,INDEX(D:D,ROW())&lt;=分訖日,OR(分專案="全部",INDEX(J:J,ROW())=分專案))</f>
        <v>0</v>
      </c>
      <c r="C400" s="44" cm="1">
        <f t="array" ref="C400">IF(INDEX(F:F,ROW())&lt;&gt;"",INDEX(F:F,ROW()),IF(INDEX(E:E,ROW())&lt;&gt;0,INDEX(C:C,ROW()-1),0))</f>
        <v>0</v>
      </c>
      <c r="D400" s="43" cm="1">
        <f t="array" ref="D400">IF(INDEX(G:G,ROW())&lt;&gt;"",INDEX(G:G,ROW()),IF(INDEX(E:E,ROW())&lt;&gt;0,INDEX(D:D,ROW()-1),0))</f>
        <v>0</v>
      </c>
      <c r="E400" s="313" cm="1">
        <f t="array" ref="E400">IF(INDEX(I:I,ROW())&lt;&gt;"",VALUE(TRIM(LEFT(INDEX(I:I,ROW()),6))),0)</f>
        <v>0</v>
      </c>
      <c r="F400" s="314"/>
      <c r="G400" s="247"/>
      <c r="H400" s="261"/>
      <c r="I400" s="248"/>
      <c r="J400" s="261"/>
      <c r="K400" s="261"/>
      <c r="L400" s="262"/>
      <c r="M400" s="49"/>
      <c r="N400" s="49"/>
    </row>
    <row r="401" spans="1:14">
      <c r="A401" s="43" cm="1">
        <f t="array" ref="A401">IF(INDEX(B:B,ROW()), COUNTIF($B$6:INDEX(B:B,ROW()), TRUE), 0)</f>
        <v>0</v>
      </c>
      <c r="B401" s="43" t="b" cm="1">
        <f t="array" ref="B401">AND(分科號=INDEX(E:E,ROW()),INDEX(D:D,ROW())&gt;=分起日,INDEX(D:D,ROW())&lt;=分訖日,OR(分專案="全部",INDEX(J:J,ROW())=分專案))</f>
        <v>0</v>
      </c>
      <c r="C401" s="44" cm="1">
        <f t="array" ref="C401">IF(INDEX(F:F,ROW())&lt;&gt;"",INDEX(F:F,ROW()),IF(INDEX(E:E,ROW())&lt;&gt;0,INDEX(C:C,ROW()-1),0))</f>
        <v>0</v>
      </c>
      <c r="D401" s="43" cm="1">
        <f t="array" ref="D401">IF(INDEX(G:G,ROW())&lt;&gt;"",INDEX(G:G,ROW()),IF(INDEX(E:E,ROW())&lt;&gt;0,INDEX(D:D,ROW()-1),0))</f>
        <v>0</v>
      </c>
      <c r="E401" s="313" cm="1">
        <f t="array" ref="E401">IF(INDEX(I:I,ROW())&lt;&gt;"",VALUE(TRIM(LEFT(INDEX(I:I,ROW()),6))),0)</f>
        <v>0</v>
      </c>
      <c r="F401" s="314"/>
      <c r="G401" s="247"/>
      <c r="H401" s="261"/>
      <c r="I401" s="248"/>
      <c r="J401" s="261"/>
      <c r="K401" s="261"/>
      <c r="L401" s="262"/>
      <c r="M401" s="49"/>
      <c r="N401" s="49"/>
    </row>
    <row r="402" spans="1:14">
      <c r="A402" s="43" cm="1">
        <f t="array" ref="A402">IF(INDEX(B:B,ROW()), COUNTIF($B$6:INDEX(B:B,ROW()), TRUE), 0)</f>
        <v>0</v>
      </c>
      <c r="B402" s="43" t="b" cm="1">
        <f t="array" ref="B402">AND(分科號=INDEX(E:E,ROW()),INDEX(D:D,ROW())&gt;=分起日,INDEX(D:D,ROW())&lt;=分訖日,OR(分專案="全部",INDEX(J:J,ROW())=分專案))</f>
        <v>0</v>
      </c>
      <c r="C402" s="44" cm="1">
        <f t="array" ref="C402">IF(INDEX(F:F,ROW())&lt;&gt;"",INDEX(F:F,ROW()),IF(INDEX(E:E,ROW())&lt;&gt;0,INDEX(C:C,ROW()-1),0))</f>
        <v>0</v>
      </c>
      <c r="D402" s="43" cm="1">
        <f t="array" ref="D402">IF(INDEX(G:G,ROW())&lt;&gt;"",INDEX(G:G,ROW()),IF(INDEX(E:E,ROW())&lt;&gt;0,INDEX(D:D,ROW()-1),0))</f>
        <v>0</v>
      </c>
      <c r="E402" s="313" cm="1">
        <f t="array" ref="E402">IF(INDEX(I:I,ROW())&lt;&gt;"",VALUE(TRIM(LEFT(INDEX(I:I,ROW()),6))),0)</f>
        <v>0</v>
      </c>
      <c r="F402" s="314"/>
      <c r="G402" s="247"/>
      <c r="H402" s="261"/>
      <c r="I402" s="248"/>
      <c r="J402" s="261"/>
      <c r="K402" s="261"/>
      <c r="L402" s="262"/>
      <c r="M402" s="49"/>
      <c r="N402" s="49"/>
    </row>
    <row r="403" spans="1:14">
      <c r="A403" s="43" cm="1">
        <f t="array" ref="A403">IF(INDEX(B:B,ROW()), COUNTIF($B$6:INDEX(B:B,ROW()), TRUE), 0)</f>
        <v>0</v>
      </c>
      <c r="B403" s="43" t="b" cm="1">
        <f t="array" ref="B403">AND(分科號=INDEX(E:E,ROW()),INDEX(D:D,ROW())&gt;=分起日,INDEX(D:D,ROW())&lt;=分訖日,OR(分專案="全部",INDEX(J:J,ROW())=分專案))</f>
        <v>0</v>
      </c>
      <c r="C403" s="44" cm="1">
        <f t="array" ref="C403">IF(INDEX(F:F,ROW())&lt;&gt;"",INDEX(F:F,ROW()),IF(INDEX(E:E,ROW())&lt;&gt;0,INDEX(C:C,ROW()-1),0))</f>
        <v>0</v>
      </c>
      <c r="D403" s="43" cm="1">
        <f t="array" ref="D403">IF(INDEX(G:G,ROW())&lt;&gt;"",INDEX(G:G,ROW()),IF(INDEX(E:E,ROW())&lt;&gt;0,INDEX(D:D,ROW()-1),0))</f>
        <v>0</v>
      </c>
      <c r="E403" s="313" cm="1">
        <f t="array" ref="E403">IF(INDEX(I:I,ROW())&lt;&gt;"",VALUE(TRIM(LEFT(INDEX(I:I,ROW()),6))),0)</f>
        <v>0</v>
      </c>
      <c r="F403" s="314"/>
      <c r="G403" s="247"/>
      <c r="H403" s="261"/>
      <c r="I403" s="248"/>
      <c r="J403" s="261"/>
      <c r="K403" s="261"/>
      <c r="L403" s="262"/>
      <c r="M403" s="49"/>
      <c r="N403" s="49"/>
    </row>
    <row r="404" spans="1:14">
      <c r="A404" s="43" cm="1">
        <f t="array" ref="A404">IF(INDEX(B:B,ROW()), COUNTIF($B$6:INDEX(B:B,ROW()), TRUE), 0)</f>
        <v>0</v>
      </c>
      <c r="B404" s="43" t="b" cm="1">
        <f t="array" ref="B404">AND(分科號=INDEX(E:E,ROW()),INDEX(D:D,ROW())&gt;=分起日,INDEX(D:D,ROW())&lt;=分訖日,OR(分專案="全部",INDEX(J:J,ROW())=分專案))</f>
        <v>0</v>
      </c>
      <c r="C404" s="44" cm="1">
        <f t="array" ref="C404">IF(INDEX(F:F,ROW())&lt;&gt;"",INDEX(F:F,ROW()),IF(INDEX(E:E,ROW())&lt;&gt;0,INDEX(C:C,ROW()-1),0))</f>
        <v>0</v>
      </c>
      <c r="D404" s="43" cm="1">
        <f t="array" ref="D404">IF(INDEX(G:G,ROW())&lt;&gt;"",INDEX(G:G,ROW()),IF(INDEX(E:E,ROW())&lt;&gt;0,INDEX(D:D,ROW()-1),0))</f>
        <v>0</v>
      </c>
      <c r="E404" s="313" cm="1">
        <f t="array" ref="E404">IF(INDEX(I:I,ROW())&lt;&gt;"",VALUE(TRIM(LEFT(INDEX(I:I,ROW()),6))),0)</f>
        <v>0</v>
      </c>
      <c r="F404" s="314"/>
      <c r="G404" s="247"/>
      <c r="H404" s="261"/>
      <c r="I404" s="248"/>
      <c r="J404" s="261"/>
      <c r="K404" s="261"/>
      <c r="L404" s="262"/>
      <c r="M404" s="49"/>
      <c r="N404" s="49"/>
    </row>
    <row r="405" spans="1:14">
      <c r="A405" s="43" cm="1">
        <f t="array" ref="A405">IF(INDEX(B:B,ROW()), COUNTIF($B$6:INDEX(B:B,ROW()), TRUE), 0)</f>
        <v>0</v>
      </c>
      <c r="B405" s="43" t="b" cm="1">
        <f t="array" ref="B405">AND(分科號=INDEX(E:E,ROW()),INDEX(D:D,ROW())&gt;=分起日,INDEX(D:D,ROW())&lt;=分訖日,OR(分專案="全部",INDEX(J:J,ROW())=分專案))</f>
        <v>0</v>
      </c>
      <c r="C405" s="44" cm="1">
        <f t="array" ref="C405">IF(INDEX(F:F,ROW())&lt;&gt;"",INDEX(F:F,ROW()),IF(INDEX(E:E,ROW())&lt;&gt;0,INDEX(C:C,ROW()-1),0))</f>
        <v>0</v>
      </c>
      <c r="D405" s="43" cm="1">
        <f t="array" ref="D405">IF(INDEX(G:G,ROW())&lt;&gt;"",INDEX(G:G,ROW()),IF(INDEX(E:E,ROW())&lt;&gt;0,INDEX(D:D,ROW()-1),0))</f>
        <v>0</v>
      </c>
      <c r="E405" s="313" cm="1">
        <f t="array" ref="E405">IF(INDEX(I:I,ROW())&lt;&gt;"",VALUE(TRIM(LEFT(INDEX(I:I,ROW()),6))),0)</f>
        <v>0</v>
      </c>
      <c r="F405" s="314"/>
      <c r="G405" s="247"/>
      <c r="H405" s="261"/>
      <c r="I405" s="248"/>
      <c r="J405" s="261"/>
      <c r="K405" s="261"/>
      <c r="L405" s="262"/>
      <c r="M405" s="49"/>
      <c r="N405" s="49"/>
    </row>
    <row r="406" spans="1:14">
      <c r="A406" s="43" cm="1">
        <f t="array" ref="A406">IF(INDEX(B:B,ROW()), COUNTIF($B$6:INDEX(B:B,ROW()), TRUE), 0)</f>
        <v>0</v>
      </c>
      <c r="B406" s="43" t="b" cm="1">
        <f t="array" ref="B406">AND(分科號=INDEX(E:E,ROW()),INDEX(D:D,ROW())&gt;=分起日,INDEX(D:D,ROW())&lt;=分訖日,OR(分專案="全部",INDEX(J:J,ROW())=分專案))</f>
        <v>0</v>
      </c>
      <c r="C406" s="44" cm="1">
        <f t="array" ref="C406">IF(INDEX(F:F,ROW())&lt;&gt;"",INDEX(F:F,ROW()),IF(INDEX(E:E,ROW())&lt;&gt;0,INDEX(C:C,ROW()-1),0))</f>
        <v>0</v>
      </c>
      <c r="D406" s="43" cm="1">
        <f t="array" ref="D406">IF(INDEX(G:G,ROW())&lt;&gt;"",INDEX(G:G,ROW()),IF(INDEX(E:E,ROW())&lt;&gt;0,INDEX(D:D,ROW()-1),0))</f>
        <v>0</v>
      </c>
      <c r="E406" s="313" cm="1">
        <f t="array" ref="E406">IF(INDEX(I:I,ROW())&lt;&gt;"",VALUE(TRIM(LEFT(INDEX(I:I,ROW()),6))),0)</f>
        <v>0</v>
      </c>
      <c r="F406" s="314"/>
      <c r="G406" s="247"/>
      <c r="H406" s="261"/>
      <c r="I406" s="248"/>
      <c r="J406" s="261"/>
      <c r="K406" s="261"/>
      <c r="L406" s="262"/>
      <c r="M406" s="49"/>
      <c r="N406" s="49"/>
    </row>
    <row r="407" spans="1:14">
      <c r="A407" s="43" cm="1">
        <f t="array" ref="A407">IF(INDEX(B:B,ROW()), COUNTIF($B$6:INDEX(B:B,ROW()), TRUE), 0)</f>
        <v>0</v>
      </c>
      <c r="B407" s="43" t="b" cm="1">
        <f t="array" ref="B407">AND(分科號=INDEX(E:E,ROW()),INDEX(D:D,ROW())&gt;=分起日,INDEX(D:D,ROW())&lt;=分訖日,OR(分專案="全部",INDEX(J:J,ROW())=分專案))</f>
        <v>0</v>
      </c>
      <c r="C407" s="44" cm="1">
        <f t="array" ref="C407">IF(INDEX(F:F,ROW())&lt;&gt;"",INDEX(F:F,ROW()),IF(INDEX(E:E,ROW())&lt;&gt;0,INDEX(C:C,ROW()-1),0))</f>
        <v>0</v>
      </c>
      <c r="D407" s="43" cm="1">
        <f t="array" ref="D407">IF(INDEX(G:G,ROW())&lt;&gt;"",INDEX(G:G,ROW()),IF(INDEX(E:E,ROW())&lt;&gt;0,INDEX(D:D,ROW()-1),0))</f>
        <v>0</v>
      </c>
      <c r="E407" s="313" cm="1">
        <f t="array" ref="E407">IF(INDEX(I:I,ROW())&lt;&gt;"",VALUE(TRIM(LEFT(INDEX(I:I,ROW()),6))),0)</f>
        <v>0</v>
      </c>
      <c r="F407" s="314"/>
      <c r="G407" s="247"/>
      <c r="H407" s="261"/>
      <c r="I407" s="248"/>
      <c r="J407" s="261"/>
      <c r="K407" s="261"/>
      <c r="L407" s="262"/>
      <c r="M407" s="49"/>
      <c r="N407" s="49"/>
    </row>
    <row r="408" spans="1:14">
      <c r="A408" s="43" cm="1">
        <f t="array" ref="A408">IF(INDEX(B:B,ROW()), COUNTIF($B$6:INDEX(B:B,ROW()), TRUE), 0)</f>
        <v>0</v>
      </c>
      <c r="B408" s="43" t="b" cm="1">
        <f t="array" ref="B408">AND(分科號=INDEX(E:E,ROW()),INDEX(D:D,ROW())&gt;=分起日,INDEX(D:D,ROW())&lt;=分訖日,OR(分專案="全部",INDEX(J:J,ROW())=分專案))</f>
        <v>0</v>
      </c>
      <c r="C408" s="44" cm="1">
        <f t="array" ref="C408">IF(INDEX(F:F,ROW())&lt;&gt;"",INDEX(F:F,ROW()),IF(INDEX(E:E,ROW())&lt;&gt;0,INDEX(C:C,ROW()-1),0))</f>
        <v>0</v>
      </c>
      <c r="D408" s="43" cm="1">
        <f t="array" ref="D408">IF(INDEX(G:G,ROW())&lt;&gt;"",INDEX(G:G,ROW()),IF(INDEX(E:E,ROW())&lt;&gt;0,INDEX(D:D,ROW()-1),0))</f>
        <v>0</v>
      </c>
      <c r="E408" s="313" cm="1">
        <f t="array" ref="E408">IF(INDEX(I:I,ROW())&lt;&gt;"",VALUE(TRIM(LEFT(INDEX(I:I,ROW()),6))),0)</f>
        <v>0</v>
      </c>
      <c r="F408" s="314"/>
      <c r="G408" s="247"/>
      <c r="H408" s="261"/>
      <c r="I408" s="248"/>
      <c r="J408" s="261"/>
      <c r="K408" s="261"/>
      <c r="L408" s="262"/>
      <c r="M408" s="49"/>
      <c r="N408" s="49"/>
    </row>
    <row r="409" spans="1:14">
      <c r="A409" s="43" cm="1">
        <f t="array" ref="A409">IF(INDEX(B:B,ROW()), COUNTIF($B$6:INDEX(B:B,ROW()), TRUE), 0)</f>
        <v>0</v>
      </c>
      <c r="B409" s="43" t="b" cm="1">
        <f t="array" ref="B409">AND(分科號=INDEX(E:E,ROW()),INDEX(D:D,ROW())&gt;=分起日,INDEX(D:D,ROW())&lt;=分訖日,OR(分專案="全部",INDEX(J:J,ROW())=分專案))</f>
        <v>0</v>
      </c>
      <c r="C409" s="44" cm="1">
        <f t="array" ref="C409">IF(INDEX(F:F,ROW())&lt;&gt;"",INDEX(F:F,ROW()),IF(INDEX(E:E,ROW())&lt;&gt;0,INDEX(C:C,ROW()-1),0))</f>
        <v>0</v>
      </c>
      <c r="D409" s="43" cm="1">
        <f t="array" ref="D409">IF(INDEX(G:G,ROW())&lt;&gt;"",INDEX(G:G,ROW()),IF(INDEX(E:E,ROW())&lt;&gt;0,INDEX(D:D,ROW()-1),0))</f>
        <v>0</v>
      </c>
      <c r="E409" s="313" cm="1">
        <f t="array" ref="E409">IF(INDEX(I:I,ROW())&lt;&gt;"",VALUE(TRIM(LEFT(INDEX(I:I,ROW()),6))),0)</f>
        <v>0</v>
      </c>
      <c r="F409" s="314"/>
      <c r="G409" s="247"/>
      <c r="H409" s="261"/>
      <c r="I409" s="248"/>
      <c r="J409" s="261"/>
      <c r="K409" s="261"/>
      <c r="L409" s="262"/>
      <c r="M409" s="49"/>
      <c r="N409" s="49"/>
    </row>
    <row r="410" spans="1:14">
      <c r="A410" s="43" cm="1">
        <f t="array" ref="A410">IF(INDEX(B:B,ROW()), COUNTIF($B$6:INDEX(B:B,ROW()), TRUE), 0)</f>
        <v>0</v>
      </c>
      <c r="B410" s="43" t="b" cm="1">
        <f t="array" ref="B410">AND(分科號=INDEX(E:E,ROW()),INDEX(D:D,ROW())&gt;=分起日,INDEX(D:D,ROW())&lt;=分訖日,OR(分專案="全部",INDEX(J:J,ROW())=分專案))</f>
        <v>0</v>
      </c>
      <c r="C410" s="44" cm="1">
        <f t="array" ref="C410">IF(INDEX(F:F,ROW())&lt;&gt;"",INDEX(F:F,ROW()),IF(INDEX(E:E,ROW())&lt;&gt;0,INDEX(C:C,ROW()-1),0))</f>
        <v>0</v>
      </c>
      <c r="D410" s="43" cm="1">
        <f t="array" ref="D410">IF(INDEX(G:G,ROW())&lt;&gt;"",INDEX(G:G,ROW()),IF(INDEX(E:E,ROW())&lt;&gt;0,INDEX(D:D,ROW()-1),0))</f>
        <v>0</v>
      </c>
      <c r="E410" s="313" cm="1">
        <f t="array" ref="E410">IF(INDEX(I:I,ROW())&lt;&gt;"",VALUE(TRIM(LEFT(INDEX(I:I,ROW()),6))),0)</f>
        <v>0</v>
      </c>
      <c r="F410" s="314"/>
      <c r="G410" s="247"/>
      <c r="H410" s="261"/>
      <c r="I410" s="248"/>
      <c r="J410" s="261"/>
      <c r="K410" s="261"/>
      <c r="L410" s="262"/>
      <c r="M410" s="49"/>
      <c r="N410" s="49"/>
    </row>
    <row r="411" spans="1:14">
      <c r="A411" s="43" cm="1">
        <f t="array" ref="A411">IF(INDEX(B:B,ROW()), COUNTIF($B$6:INDEX(B:B,ROW()), TRUE), 0)</f>
        <v>0</v>
      </c>
      <c r="B411" s="43" t="b" cm="1">
        <f t="array" ref="B411">AND(分科號=INDEX(E:E,ROW()),INDEX(D:D,ROW())&gt;=分起日,INDEX(D:D,ROW())&lt;=分訖日,OR(分專案="全部",INDEX(J:J,ROW())=分專案))</f>
        <v>0</v>
      </c>
      <c r="C411" s="44" cm="1">
        <f t="array" ref="C411">IF(INDEX(F:F,ROW())&lt;&gt;"",INDEX(F:F,ROW()),IF(INDEX(E:E,ROW())&lt;&gt;0,INDEX(C:C,ROW()-1),0))</f>
        <v>0</v>
      </c>
      <c r="D411" s="43" cm="1">
        <f t="array" ref="D411">IF(INDEX(G:G,ROW())&lt;&gt;"",INDEX(G:G,ROW()),IF(INDEX(E:E,ROW())&lt;&gt;0,INDEX(D:D,ROW()-1),0))</f>
        <v>0</v>
      </c>
      <c r="E411" s="313" cm="1">
        <f t="array" ref="E411">IF(INDEX(I:I,ROW())&lt;&gt;"",VALUE(TRIM(LEFT(INDEX(I:I,ROW()),6))),0)</f>
        <v>0</v>
      </c>
      <c r="F411" s="314"/>
      <c r="G411" s="247"/>
      <c r="H411" s="261"/>
      <c r="I411" s="248"/>
      <c r="J411" s="261"/>
      <c r="K411" s="261"/>
      <c r="L411" s="262"/>
      <c r="M411" s="49"/>
      <c r="N411" s="49"/>
    </row>
    <row r="412" spans="1:14">
      <c r="A412" s="43" cm="1">
        <f t="array" ref="A412">IF(INDEX(B:B,ROW()), COUNTIF($B$6:INDEX(B:B,ROW()), TRUE), 0)</f>
        <v>0</v>
      </c>
      <c r="B412" s="43" t="b" cm="1">
        <f t="array" ref="B412">AND(分科號=INDEX(E:E,ROW()),INDEX(D:D,ROW())&gt;=分起日,INDEX(D:D,ROW())&lt;=分訖日,OR(分專案="全部",INDEX(J:J,ROW())=分專案))</f>
        <v>0</v>
      </c>
      <c r="C412" s="44" cm="1">
        <f t="array" ref="C412">IF(INDEX(F:F,ROW())&lt;&gt;"",INDEX(F:F,ROW()),IF(INDEX(E:E,ROW())&lt;&gt;0,INDEX(C:C,ROW()-1),0))</f>
        <v>0</v>
      </c>
      <c r="D412" s="43" cm="1">
        <f t="array" ref="D412">IF(INDEX(G:G,ROW())&lt;&gt;"",INDEX(G:G,ROW()),IF(INDEX(E:E,ROW())&lt;&gt;0,INDEX(D:D,ROW()-1),0))</f>
        <v>0</v>
      </c>
      <c r="E412" s="313" cm="1">
        <f t="array" ref="E412">IF(INDEX(I:I,ROW())&lt;&gt;"",VALUE(TRIM(LEFT(INDEX(I:I,ROW()),6))),0)</f>
        <v>0</v>
      </c>
      <c r="F412" s="314"/>
      <c r="G412" s="247"/>
      <c r="H412" s="261"/>
      <c r="I412" s="248"/>
      <c r="J412" s="261"/>
      <c r="K412" s="261"/>
      <c r="L412" s="262"/>
      <c r="M412" s="49"/>
      <c r="N412" s="49"/>
    </row>
    <row r="413" spans="1:14">
      <c r="A413" s="43" cm="1">
        <f t="array" ref="A413">IF(INDEX(B:B,ROW()), COUNTIF($B$6:INDEX(B:B,ROW()), TRUE), 0)</f>
        <v>0</v>
      </c>
      <c r="B413" s="43" t="b" cm="1">
        <f t="array" ref="B413">AND(分科號=INDEX(E:E,ROW()),INDEX(D:D,ROW())&gt;=分起日,INDEX(D:D,ROW())&lt;=分訖日,OR(分專案="全部",INDEX(J:J,ROW())=分專案))</f>
        <v>0</v>
      </c>
      <c r="C413" s="44" cm="1">
        <f t="array" ref="C413">IF(INDEX(F:F,ROW())&lt;&gt;"",INDEX(F:F,ROW()),IF(INDEX(E:E,ROW())&lt;&gt;0,INDEX(C:C,ROW()-1),0))</f>
        <v>0</v>
      </c>
      <c r="D413" s="43" cm="1">
        <f t="array" ref="D413">IF(INDEX(G:G,ROW())&lt;&gt;"",INDEX(G:G,ROW()),IF(INDEX(E:E,ROW())&lt;&gt;0,INDEX(D:D,ROW()-1),0))</f>
        <v>0</v>
      </c>
      <c r="E413" s="313" cm="1">
        <f t="array" ref="E413">IF(INDEX(I:I,ROW())&lt;&gt;"",VALUE(TRIM(LEFT(INDEX(I:I,ROW()),6))),0)</f>
        <v>0</v>
      </c>
      <c r="F413" s="314"/>
      <c r="G413" s="247"/>
      <c r="H413" s="261"/>
      <c r="I413" s="248"/>
      <c r="J413" s="261"/>
      <c r="K413" s="261"/>
      <c r="L413" s="262"/>
      <c r="M413" s="49"/>
      <c r="N413" s="49"/>
    </row>
    <row r="414" spans="1:14">
      <c r="A414" s="43" cm="1">
        <f t="array" ref="A414">IF(INDEX(B:B,ROW()), COUNTIF($B$6:INDEX(B:B,ROW()), TRUE), 0)</f>
        <v>0</v>
      </c>
      <c r="B414" s="43" t="b" cm="1">
        <f t="array" ref="B414">AND(分科號=INDEX(E:E,ROW()),INDEX(D:D,ROW())&gt;=分起日,INDEX(D:D,ROW())&lt;=分訖日,OR(分專案="全部",INDEX(J:J,ROW())=分專案))</f>
        <v>0</v>
      </c>
      <c r="C414" s="44" cm="1">
        <f t="array" ref="C414">IF(INDEX(F:F,ROW())&lt;&gt;"",INDEX(F:F,ROW()),IF(INDEX(E:E,ROW())&lt;&gt;0,INDEX(C:C,ROW()-1),0))</f>
        <v>0</v>
      </c>
      <c r="D414" s="43" cm="1">
        <f t="array" ref="D414">IF(INDEX(G:G,ROW())&lt;&gt;"",INDEX(G:G,ROW()),IF(INDEX(E:E,ROW())&lt;&gt;0,INDEX(D:D,ROW()-1),0))</f>
        <v>0</v>
      </c>
      <c r="E414" s="313" cm="1">
        <f t="array" ref="E414">IF(INDEX(I:I,ROW())&lt;&gt;"",VALUE(TRIM(LEFT(INDEX(I:I,ROW()),6))),0)</f>
        <v>0</v>
      </c>
      <c r="F414" s="314"/>
      <c r="G414" s="247"/>
      <c r="H414" s="261"/>
      <c r="I414" s="248"/>
      <c r="J414" s="261"/>
      <c r="K414" s="261"/>
      <c r="L414" s="262"/>
      <c r="M414" s="49"/>
      <c r="N414" s="49"/>
    </row>
    <row r="415" spans="1:14">
      <c r="A415" s="43" cm="1">
        <f t="array" ref="A415">IF(INDEX(B:B,ROW()), COUNTIF($B$6:INDEX(B:B,ROW()), TRUE), 0)</f>
        <v>0</v>
      </c>
      <c r="B415" s="43" t="b" cm="1">
        <f t="array" ref="B415">AND(分科號=INDEX(E:E,ROW()),INDEX(D:D,ROW())&gt;=分起日,INDEX(D:D,ROW())&lt;=分訖日,OR(分專案="全部",INDEX(J:J,ROW())=分專案))</f>
        <v>0</v>
      </c>
      <c r="C415" s="44" cm="1">
        <f t="array" ref="C415">IF(INDEX(F:F,ROW())&lt;&gt;"",INDEX(F:F,ROW()),IF(INDEX(E:E,ROW())&lt;&gt;0,INDEX(C:C,ROW()-1),0))</f>
        <v>0</v>
      </c>
      <c r="D415" s="43" cm="1">
        <f t="array" ref="D415">IF(INDEX(G:G,ROW())&lt;&gt;"",INDEX(G:G,ROW()),IF(INDEX(E:E,ROW())&lt;&gt;0,INDEX(D:D,ROW()-1),0))</f>
        <v>0</v>
      </c>
      <c r="E415" s="313" cm="1">
        <f t="array" ref="E415">IF(INDEX(I:I,ROW())&lt;&gt;"",VALUE(TRIM(LEFT(INDEX(I:I,ROW()),6))),0)</f>
        <v>0</v>
      </c>
      <c r="F415" s="314"/>
      <c r="G415" s="247"/>
      <c r="H415" s="261"/>
      <c r="I415" s="248"/>
      <c r="J415" s="261"/>
      <c r="K415" s="261"/>
      <c r="L415" s="262"/>
      <c r="M415" s="49"/>
      <c r="N415" s="49"/>
    </row>
    <row r="416" spans="1:14">
      <c r="A416" s="43" cm="1">
        <f t="array" ref="A416">IF(INDEX(B:B,ROW()), COUNTIF($B$6:INDEX(B:B,ROW()), TRUE), 0)</f>
        <v>0</v>
      </c>
      <c r="B416" s="43" t="b" cm="1">
        <f t="array" ref="B416">AND(分科號=INDEX(E:E,ROW()),INDEX(D:D,ROW())&gt;=分起日,INDEX(D:D,ROW())&lt;=分訖日,OR(分專案="全部",INDEX(J:J,ROW())=分專案))</f>
        <v>0</v>
      </c>
      <c r="C416" s="44" cm="1">
        <f t="array" ref="C416">IF(INDEX(F:F,ROW())&lt;&gt;"",INDEX(F:F,ROW()),IF(INDEX(E:E,ROW())&lt;&gt;0,INDEX(C:C,ROW()-1),0))</f>
        <v>0</v>
      </c>
      <c r="D416" s="43" cm="1">
        <f t="array" ref="D416">IF(INDEX(G:G,ROW())&lt;&gt;"",INDEX(G:G,ROW()),IF(INDEX(E:E,ROW())&lt;&gt;0,INDEX(D:D,ROW()-1),0))</f>
        <v>0</v>
      </c>
      <c r="E416" s="313" cm="1">
        <f t="array" ref="E416">IF(INDEX(I:I,ROW())&lt;&gt;"",VALUE(TRIM(LEFT(INDEX(I:I,ROW()),6))),0)</f>
        <v>0</v>
      </c>
      <c r="F416" s="314"/>
      <c r="G416" s="247"/>
      <c r="H416" s="261"/>
      <c r="I416" s="248"/>
      <c r="J416" s="261"/>
      <c r="K416" s="261"/>
      <c r="L416" s="262"/>
      <c r="M416" s="49"/>
      <c r="N416" s="49"/>
    </row>
    <row r="417" spans="1:14">
      <c r="A417" s="43" cm="1">
        <f t="array" ref="A417">IF(INDEX(B:B,ROW()), COUNTIF($B$6:INDEX(B:B,ROW()), TRUE), 0)</f>
        <v>0</v>
      </c>
      <c r="B417" s="43" t="b" cm="1">
        <f t="array" ref="B417">AND(分科號=INDEX(E:E,ROW()),INDEX(D:D,ROW())&gt;=分起日,INDEX(D:D,ROW())&lt;=分訖日,OR(分專案="全部",INDEX(J:J,ROW())=分專案))</f>
        <v>0</v>
      </c>
      <c r="C417" s="44" cm="1">
        <f t="array" ref="C417">IF(INDEX(F:F,ROW())&lt;&gt;"",INDEX(F:F,ROW()),IF(INDEX(E:E,ROW())&lt;&gt;0,INDEX(C:C,ROW()-1),0))</f>
        <v>0</v>
      </c>
      <c r="D417" s="43" cm="1">
        <f t="array" ref="D417">IF(INDEX(G:G,ROW())&lt;&gt;"",INDEX(G:G,ROW()),IF(INDEX(E:E,ROW())&lt;&gt;0,INDEX(D:D,ROW()-1),0))</f>
        <v>0</v>
      </c>
      <c r="E417" s="313" cm="1">
        <f t="array" ref="E417">IF(INDEX(I:I,ROW())&lt;&gt;"",VALUE(TRIM(LEFT(INDEX(I:I,ROW()),6))),0)</f>
        <v>0</v>
      </c>
      <c r="F417" s="314"/>
      <c r="G417" s="247"/>
      <c r="H417" s="261"/>
      <c r="I417" s="248"/>
      <c r="J417" s="261"/>
      <c r="K417" s="261"/>
      <c r="L417" s="262"/>
      <c r="M417" s="49"/>
      <c r="N417" s="49"/>
    </row>
    <row r="418" spans="1:14">
      <c r="A418" s="43" cm="1">
        <f t="array" ref="A418">IF(INDEX(B:B,ROW()), COUNTIF($B$6:INDEX(B:B,ROW()), TRUE), 0)</f>
        <v>0</v>
      </c>
      <c r="B418" s="43" t="b" cm="1">
        <f t="array" ref="B418">AND(分科號=INDEX(E:E,ROW()),INDEX(D:D,ROW())&gt;=分起日,INDEX(D:D,ROW())&lt;=分訖日,OR(分專案="全部",INDEX(J:J,ROW())=分專案))</f>
        <v>0</v>
      </c>
      <c r="C418" s="44" cm="1">
        <f t="array" ref="C418">IF(INDEX(F:F,ROW())&lt;&gt;"",INDEX(F:F,ROW()),IF(INDEX(E:E,ROW())&lt;&gt;0,INDEX(C:C,ROW()-1),0))</f>
        <v>0</v>
      </c>
      <c r="D418" s="43" cm="1">
        <f t="array" ref="D418">IF(INDEX(G:G,ROW())&lt;&gt;"",INDEX(G:G,ROW()),IF(INDEX(E:E,ROW())&lt;&gt;0,INDEX(D:D,ROW()-1),0))</f>
        <v>0</v>
      </c>
      <c r="E418" s="313" cm="1">
        <f t="array" ref="E418">IF(INDEX(I:I,ROW())&lt;&gt;"",VALUE(TRIM(LEFT(INDEX(I:I,ROW()),6))),0)</f>
        <v>0</v>
      </c>
      <c r="F418" s="314"/>
      <c r="G418" s="247"/>
      <c r="H418" s="261"/>
      <c r="I418" s="248"/>
      <c r="J418" s="261"/>
      <c r="K418" s="261"/>
      <c r="L418" s="262"/>
      <c r="M418" s="49"/>
      <c r="N418" s="49"/>
    </row>
    <row r="419" spans="1:14">
      <c r="A419" s="43" cm="1">
        <f t="array" ref="A419">IF(INDEX(B:B,ROW()), COUNTIF($B$6:INDEX(B:B,ROW()), TRUE), 0)</f>
        <v>0</v>
      </c>
      <c r="B419" s="43" t="b" cm="1">
        <f t="array" ref="B419">AND(分科號=INDEX(E:E,ROW()),INDEX(D:D,ROW())&gt;=分起日,INDEX(D:D,ROW())&lt;=分訖日,OR(分專案="全部",INDEX(J:J,ROW())=分專案))</f>
        <v>0</v>
      </c>
      <c r="C419" s="44" cm="1">
        <f t="array" ref="C419">IF(INDEX(F:F,ROW())&lt;&gt;"",INDEX(F:F,ROW()),IF(INDEX(E:E,ROW())&lt;&gt;0,INDEX(C:C,ROW()-1),0))</f>
        <v>0</v>
      </c>
      <c r="D419" s="43" cm="1">
        <f t="array" ref="D419">IF(INDEX(G:G,ROW())&lt;&gt;"",INDEX(G:G,ROW()),IF(INDEX(E:E,ROW())&lt;&gt;0,INDEX(D:D,ROW()-1),0))</f>
        <v>0</v>
      </c>
      <c r="E419" s="313" cm="1">
        <f t="array" ref="E419">IF(INDEX(I:I,ROW())&lt;&gt;"",VALUE(TRIM(LEFT(INDEX(I:I,ROW()),6))),0)</f>
        <v>0</v>
      </c>
      <c r="F419" s="314"/>
      <c r="G419" s="247"/>
      <c r="H419" s="261"/>
      <c r="I419" s="248"/>
      <c r="J419" s="261"/>
      <c r="K419" s="261"/>
      <c r="L419" s="262"/>
      <c r="M419" s="49"/>
      <c r="N419" s="49"/>
    </row>
    <row r="420" spans="1:14">
      <c r="A420" s="43" cm="1">
        <f t="array" ref="A420">IF(INDEX(B:B,ROW()), COUNTIF($B$6:INDEX(B:B,ROW()), TRUE), 0)</f>
        <v>0</v>
      </c>
      <c r="B420" s="43" t="b" cm="1">
        <f t="array" ref="B420">AND(分科號=INDEX(E:E,ROW()),INDEX(D:D,ROW())&gt;=分起日,INDEX(D:D,ROW())&lt;=分訖日,OR(分專案="全部",INDEX(J:J,ROW())=分專案))</f>
        <v>0</v>
      </c>
      <c r="C420" s="44" cm="1">
        <f t="array" ref="C420">IF(INDEX(F:F,ROW())&lt;&gt;"",INDEX(F:F,ROW()),IF(INDEX(E:E,ROW())&lt;&gt;0,INDEX(C:C,ROW()-1),0))</f>
        <v>0</v>
      </c>
      <c r="D420" s="43" cm="1">
        <f t="array" ref="D420">IF(INDEX(G:G,ROW())&lt;&gt;"",INDEX(G:G,ROW()),IF(INDEX(E:E,ROW())&lt;&gt;0,INDEX(D:D,ROW()-1),0))</f>
        <v>0</v>
      </c>
      <c r="E420" s="313" cm="1">
        <f t="array" ref="E420">IF(INDEX(I:I,ROW())&lt;&gt;"",VALUE(TRIM(LEFT(INDEX(I:I,ROW()),6))),0)</f>
        <v>0</v>
      </c>
      <c r="F420" s="314"/>
      <c r="G420" s="247"/>
      <c r="H420" s="261"/>
      <c r="I420" s="248"/>
      <c r="J420" s="261"/>
      <c r="K420" s="261"/>
      <c r="L420" s="262"/>
      <c r="M420" s="49"/>
      <c r="N420" s="49"/>
    </row>
    <row r="421" spans="1:14">
      <c r="A421" s="43" cm="1">
        <f t="array" ref="A421">IF(INDEX(B:B,ROW()), COUNTIF($B$6:INDEX(B:B,ROW()), TRUE), 0)</f>
        <v>0</v>
      </c>
      <c r="B421" s="43" t="b" cm="1">
        <f t="array" ref="B421">AND(分科號=INDEX(E:E,ROW()),INDEX(D:D,ROW())&gt;=分起日,INDEX(D:D,ROW())&lt;=分訖日,OR(分專案="全部",INDEX(J:J,ROW())=分專案))</f>
        <v>0</v>
      </c>
      <c r="C421" s="44" cm="1">
        <f t="array" ref="C421">IF(INDEX(F:F,ROW())&lt;&gt;"",INDEX(F:F,ROW()),IF(INDEX(E:E,ROW())&lt;&gt;0,INDEX(C:C,ROW()-1),0))</f>
        <v>0</v>
      </c>
      <c r="D421" s="43" cm="1">
        <f t="array" ref="D421">IF(INDEX(G:G,ROW())&lt;&gt;"",INDEX(G:G,ROW()),IF(INDEX(E:E,ROW())&lt;&gt;0,INDEX(D:D,ROW()-1),0))</f>
        <v>0</v>
      </c>
      <c r="E421" s="313" cm="1">
        <f t="array" ref="E421">IF(INDEX(I:I,ROW())&lt;&gt;"",VALUE(TRIM(LEFT(INDEX(I:I,ROW()),6))),0)</f>
        <v>0</v>
      </c>
      <c r="F421" s="314"/>
      <c r="G421" s="247"/>
      <c r="H421" s="261"/>
      <c r="I421" s="248"/>
      <c r="J421" s="261"/>
      <c r="K421" s="261"/>
      <c r="L421" s="262"/>
      <c r="M421" s="49"/>
      <c r="N421" s="49"/>
    </row>
    <row r="422" spans="1:14">
      <c r="A422" s="43" cm="1">
        <f t="array" ref="A422">IF(INDEX(B:B,ROW()), COUNTIF($B$6:INDEX(B:B,ROW()), TRUE), 0)</f>
        <v>0</v>
      </c>
      <c r="B422" s="43" t="b" cm="1">
        <f t="array" ref="B422">AND(分科號=INDEX(E:E,ROW()),INDEX(D:D,ROW())&gt;=分起日,INDEX(D:D,ROW())&lt;=分訖日,OR(分專案="全部",INDEX(J:J,ROW())=分專案))</f>
        <v>0</v>
      </c>
      <c r="C422" s="44" cm="1">
        <f t="array" ref="C422">IF(INDEX(F:F,ROW())&lt;&gt;"",INDEX(F:F,ROW()),IF(INDEX(E:E,ROW())&lt;&gt;0,INDEX(C:C,ROW()-1),0))</f>
        <v>0</v>
      </c>
      <c r="D422" s="43" cm="1">
        <f t="array" ref="D422">IF(INDEX(G:G,ROW())&lt;&gt;"",INDEX(G:G,ROW()),IF(INDEX(E:E,ROW())&lt;&gt;0,INDEX(D:D,ROW()-1),0))</f>
        <v>0</v>
      </c>
      <c r="E422" s="313" cm="1">
        <f t="array" ref="E422">IF(INDEX(I:I,ROW())&lt;&gt;"",VALUE(TRIM(LEFT(INDEX(I:I,ROW()),6))),0)</f>
        <v>0</v>
      </c>
      <c r="F422" s="314"/>
      <c r="G422" s="247"/>
      <c r="H422" s="261"/>
      <c r="I422" s="248"/>
      <c r="J422" s="261"/>
      <c r="K422" s="261"/>
      <c r="L422" s="262"/>
      <c r="M422" s="49"/>
      <c r="N422" s="49"/>
    </row>
    <row r="423" spans="1:14">
      <c r="A423" s="43" cm="1">
        <f t="array" ref="A423">IF(INDEX(B:B,ROW()), COUNTIF($B$6:INDEX(B:B,ROW()), TRUE), 0)</f>
        <v>0</v>
      </c>
      <c r="B423" s="43" t="b" cm="1">
        <f t="array" ref="B423">AND(分科號=INDEX(E:E,ROW()),INDEX(D:D,ROW())&gt;=分起日,INDEX(D:D,ROW())&lt;=分訖日,OR(分專案="全部",INDEX(J:J,ROW())=分專案))</f>
        <v>0</v>
      </c>
      <c r="C423" s="44" cm="1">
        <f t="array" ref="C423">IF(INDEX(F:F,ROW())&lt;&gt;"",INDEX(F:F,ROW()),IF(INDEX(E:E,ROW())&lt;&gt;0,INDEX(C:C,ROW()-1),0))</f>
        <v>0</v>
      </c>
      <c r="D423" s="43" cm="1">
        <f t="array" ref="D423">IF(INDEX(G:G,ROW())&lt;&gt;"",INDEX(G:G,ROW()),IF(INDEX(E:E,ROW())&lt;&gt;0,INDEX(D:D,ROW()-1),0))</f>
        <v>0</v>
      </c>
      <c r="E423" s="313" cm="1">
        <f t="array" ref="E423">IF(INDEX(I:I,ROW())&lt;&gt;"",VALUE(TRIM(LEFT(INDEX(I:I,ROW()),6))),0)</f>
        <v>0</v>
      </c>
      <c r="F423" s="314"/>
      <c r="G423" s="247"/>
      <c r="H423" s="261"/>
      <c r="I423" s="248"/>
      <c r="J423" s="261"/>
      <c r="K423" s="261"/>
      <c r="L423" s="262"/>
      <c r="M423" s="49"/>
      <c r="N423" s="49"/>
    </row>
    <row r="424" spans="1:14">
      <c r="A424" s="43" cm="1">
        <f t="array" ref="A424">IF(INDEX(B:B,ROW()), COUNTIF($B$6:INDEX(B:B,ROW()), TRUE), 0)</f>
        <v>0</v>
      </c>
      <c r="B424" s="43" t="b" cm="1">
        <f t="array" ref="B424">AND(分科號=INDEX(E:E,ROW()),INDEX(D:D,ROW())&gt;=分起日,INDEX(D:D,ROW())&lt;=分訖日,OR(分專案="全部",INDEX(J:J,ROW())=分專案))</f>
        <v>0</v>
      </c>
      <c r="C424" s="44" cm="1">
        <f t="array" ref="C424">IF(INDEX(F:F,ROW())&lt;&gt;"",INDEX(F:F,ROW()),IF(INDEX(E:E,ROW())&lt;&gt;0,INDEX(C:C,ROW()-1),0))</f>
        <v>0</v>
      </c>
      <c r="D424" s="43" cm="1">
        <f t="array" ref="D424">IF(INDEX(G:G,ROW())&lt;&gt;"",INDEX(G:G,ROW()),IF(INDEX(E:E,ROW())&lt;&gt;0,INDEX(D:D,ROW()-1),0))</f>
        <v>0</v>
      </c>
      <c r="E424" s="313" cm="1">
        <f t="array" ref="E424">IF(INDEX(I:I,ROW())&lt;&gt;"",VALUE(TRIM(LEFT(INDEX(I:I,ROW()),6))),0)</f>
        <v>0</v>
      </c>
      <c r="F424" s="314"/>
      <c r="G424" s="247"/>
      <c r="H424" s="261"/>
      <c r="I424" s="248"/>
      <c r="J424" s="261"/>
      <c r="K424" s="261"/>
      <c r="L424" s="262"/>
      <c r="M424" s="49"/>
      <c r="N424" s="49"/>
    </row>
    <row r="425" spans="1:14">
      <c r="A425" s="43" cm="1">
        <f t="array" ref="A425">IF(INDEX(B:B,ROW()), COUNTIF($B$6:INDEX(B:B,ROW()), TRUE), 0)</f>
        <v>0</v>
      </c>
      <c r="B425" s="43" t="b" cm="1">
        <f t="array" ref="B425">AND(分科號=INDEX(E:E,ROW()),INDEX(D:D,ROW())&gt;=分起日,INDEX(D:D,ROW())&lt;=分訖日,OR(分專案="全部",INDEX(J:J,ROW())=分專案))</f>
        <v>0</v>
      </c>
      <c r="C425" s="44" cm="1">
        <f t="array" ref="C425">IF(INDEX(F:F,ROW())&lt;&gt;"",INDEX(F:F,ROW()),IF(INDEX(E:E,ROW())&lt;&gt;0,INDEX(C:C,ROW()-1),0))</f>
        <v>0</v>
      </c>
      <c r="D425" s="43" cm="1">
        <f t="array" ref="D425">IF(INDEX(G:G,ROW())&lt;&gt;"",INDEX(G:G,ROW()),IF(INDEX(E:E,ROW())&lt;&gt;0,INDEX(D:D,ROW()-1),0))</f>
        <v>0</v>
      </c>
      <c r="E425" s="313" cm="1">
        <f t="array" ref="E425">IF(INDEX(I:I,ROW())&lt;&gt;"",VALUE(TRIM(LEFT(INDEX(I:I,ROW()),6))),0)</f>
        <v>0</v>
      </c>
      <c r="F425" s="314"/>
      <c r="G425" s="247"/>
      <c r="H425" s="261"/>
      <c r="I425" s="248"/>
      <c r="J425" s="261"/>
      <c r="K425" s="261"/>
      <c r="L425" s="262"/>
      <c r="M425" s="49"/>
      <c r="N425" s="49"/>
    </row>
    <row r="426" spans="1:14">
      <c r="A426" s="43" cm="1">
        <f t="array" ref="A426">IF(INDEX(B:B,ROW()), COUNTIF($B$6:INDEX(B:B,ROW()), TRUE), 0)</f>
        <v>0</v>
      </c>
      <c r="B426" s="43" t="b" cm="1">
        <f t="array" ref="B426">AND(分科號=INDEX(E:E,ROW()),INDEX(D:D,ROW())&gt;=分起日,INDEX(D:D,ROW())&lt;=分訖日,OR(分專案="全部",INDEX(J:J,ROW())=分專案))</f>
        <v>0</v>
      </c>
      <c r="C426" s="44" cm="1">
        <f t="array" ref="C426">IF(INDEX(F:F,ROW())&lt;&gt;"",INDEX(F:F,ROW()),IF(INDEX(E:E,ROW())&lt;&gt;0,INDEX(C:C,ROW()-1),0))</f>
        <v>0</v>
      </c>
      <c r="D426" s="43" cm="1">
        <f t="array" ref="D426">IF(INDEX(G:G,ROW())&lt;&gt;"",INDEX(G:G,ROW()),IF(INDEX(E:E,ROW())&lt;&gt;0,INDEX(D:D,ROW()-1),0))</f>
        <v>0</v>
      </c>
      <c r="E426" s="313" cm="1">
        <f t="array" ref="E426">IF(INDEX(I:I,ROW())&lt;&gt;"",VALUE(TRIM(LEFT(INDEX(I:I,ROW()),6))),0)</f>
        <v>0</v>
      </c>
      <c r="F426" s="314"/>
      <c r="G426" s="247"/>
      <c r="H426" s="261"/>
      <c r="I426" s="248"/>
      <c r="J426" s="261"/>
      <c r="K426" s="261"/>
      <c r="L426" s="262"/>
      <c r="M426" s="49"/>
      <c r="N426" s="49"/>
    </row>
    <row r="427" spans="1:14">
      <c r="A427" s="43" cm="1">
        <f t="array" ref="A427">IF(INDEX(B:B,ROW()), COUNTIF($B$6:INDEX(B:B,ROW()), TRUE), 0)</f>
        <v>0</v>
      </c>
      <c r="B427" s="43" t="b" cm="1">
        <f t="array" ref="B427">AND(分科號=INDEX(E:E,ROW()),INDEX(D:D,ROW())&gt;=分起日,INDEX(D:D,ROW())&lt;=分訖日,OR(分專案="全部",INDEX(J:J,ROW())=分專案))</f>
        <v>0</v>
      </c>
      <c r="C427" s="44" cm="1">
        <f t="array" ref="C427">IF(INDEX(F:F,ROW())&lt;&gt;"",INDEX(F:F,ROW()),IF(INDEX(E:E,ROW())&lt;&gt;0,INDEX(C:C,ROW()-1),0))</f>
        <v>0</v>
      </c>
      <c r="D427" s="43" cm="1">
        <f t="array" ref="D427">IF(INDEX(G:G,ROW())&lt;&gt;"",INDEX(G:G,ROW()),IF(INDEX(E:E,ROW())&lt;&gt;0,INDEX(D:D,ROW()-1),0))</f>
        <v>0</v>
      </c>
      <c r="E427" s="313" cm="1">
        <f t="array" ref="E427">IF(INDEX(I:I,ROW())&lt;&gt;"",VALUE(TRIM(LEFT(INDEX(I:I,ROW()),6))),0)</f>
        <v>0</v>
      </c>
      <c r="F427" s="314"/>
      <c r="G427" s="247"/>
      <c r="H427" s="261"/>
      <c r="I427" s="248"/>
      <c r="J427" s="261"/>
      <c r="K427" s="261"/>
      <c r="L427" s="262"/>
      <c r="M427" s="49"/>
      <c r="N427" s="49"/>
    </row>
    <row r="428" spans="1:14">
      <c r="A428" s="43" cm="1">
        <f t="array" ref="A428">IF(INDEX(B:B,ROW()), COUNTIF($B$6:INDEX(B:B,ROW()), TRUE), 0)</f>
        <v>0</v>
      </c>
      <c r="B428" s="43" t="b" cm="1">
        <f t="array" ref="B428">AND(分科號=INDEX(E:E,ROW()),INDEX(D:D,ROW())&gt;=分起日,INDEX(D:D,ROW())&lt;=分訖日,OR(分專案="全部",INDEX(J:J,ROW())=分專案))</f>
        <v>0</v>
      </c>
      <c r="C428" s="44" cm="1">
        <f t="array" ref="C428">IF(INDEX(F:F,ROW())&lt;&gt;"",INDEX(F:F,ROW()),IF(INDEX(E:E,ROW())&lt;&gt;0,INDEX(C:C,ROW()-1),0))</f>
        <v>0</v>
      </c>
      <c r="D428" s="43" cm="1">
        <f t="array" ref="D428">IF(INDEX(G:G,ROW())&lt;&gt;"",INDEX(G:G,ROW()),IF(INDEX(E:E,ROW())&lt;&gt;0,INDEX(D:D,ROW()-1),0))</f>
        <v>0</v>
      </c>
      <c r="E428" s="313" cm="1">
        <f t="array" ref="E428">IF(INDEX(I:I,ROW())&lt;&gt;"",VALUE(TRIM(LEFT(INDEX(I:I,ROW()),6))),0)</f>
        <v>0</v>
      </c>
      <c r="F428" s="314"/>
      <c r="G428" s="247"/>
      <c r="H428" s="261"/>
      <c r="I428" s="248"/>
      <c r="J428" s="261"/>
      <c r="K428" s="261"/>
      <c r="L428" s="262"/>
      <c r="M428" s="49"/>
      <c r="N428" s="49"/>
    </row>
    <row r="429" spans="1:14">
      <c r="A429" s="43" cm="1">
        <f t="array" ref="A429">IF(INDEX(B:B,ROW()), COUNTIF($B$6:INDEX(B:B,ROW()), TRUE), 0)</f>
        <v>0</v>
      </c>
      <c r="B429" s="43" t="b" cm="1">
        <f t="array" ref="B429">AND(分科號=INDEX(E:E,ROW()),INDEX(D:D,ROW())&gt;=分起日,INDEX(D:D,ROW())&lt;=分訖日,OR(分專案="全部",INDEX(J:J,ROW())=分專案))</f>
        <v>0</v>
      </c>
      <c r="C429" s="44" cm="1">
        <f t="array" ref="C429">IF(INDEX(F:F,ROW())&lt;&gt;"",INDEX(F:F,ROW()),IF(INDEX(E:E,ROW())&lt;&gt;0,INDEX(C:C,ROW()-1),0))</f>
        <v>0</v>
      </c>
      <c r="D429" s="43" cm="1">
        <f t="array" ref="D429">IF(INDEX(G:G,ROW())&lt;&gt;"",INDEX(G:G,ROW()),IF(INDEX(E:E,ROW())&lt;&gt;0,INDEX(D:D,ROW()-1),0))</f>
        <v>0</v>
      </c>
      <c r="E429" s="313" cm="1">
        <f t="array" ref="E429">IF(INDEX(I:I,ROW())&lt;&gt;"",VALUE(TRIM(LEFT(INDEX(I:I,ROW()),6))),0)</f>
        <v>0</v>
      </c>
      <c r="F429" s="314"/>
      <c r="G429" s="247"/>
      <c r="H429" s="261"/>
      <c r="I429" s="248"/>
      <c r="J429" s="261"/>
      <c r="K429" s="261"/>
      <c r="L429" s="262"/>
      <c r="M429" s="49"/>
      <c r="N429" s="49"/>
    </row>
    <row r="430" spans="1:14">
      <c r="A430" s="43" cm="1">
        <f t="array" ref="A430">IF(INDEX(B:B,ROW()), COUNTIF($B$6:INDEX(B:B,ROW()), TRUE), 0)</f>
        <v>0</v>
      </c>
      <c r="B430" s="43" t="b" cm="1">
        <f t="array" ref="B430">AND(分科號=INDEX(E:E,ROW()),INDEX(D:D,ROW())&gt;=分起日,INDEX(D:D,ROW())&lt;=分訖日,OR(分專案="全部",INDEX(J:J,ROW())=分專案))</f>
        <v>0</v>
      </c>
      <c r="C430" s="44" cm="1">
        <f t="array" ref="C430">IF(INDEX(F:F,ROW())&lt;&gt;"",INDEX(F:F,ROW()),IF(INDEX(E:E,ROW())&lt;&gt;0,INDEX(C:C,ROW()-1),0))</f>
        <v>0</v>
      </c>
      <c r="D430" s="43" cm="1">
        <f t="array" ref="D430">IF(INDEX(G:G,ROW())&lt;&gt;"",INDEX(G:G,ROW()),IF(INDEX(E:E,ROW())&lt;&gt;0,INDEX(D:D,ROW()-1),0))</f>
        <v>0</v>
      </c>
      <c r="E430" s="313" cm="1">
        <f t="array" ref="E430">IF(INDEX(I:I,ROW())&lt;&gt;"",VALUE(TRIM(LEFT(INDEX(I:I,ROW()),6))),0)</f>
        <v>0</v>
      </c>
      <c r="F430" s="314"/>
      <c r="G430" s="247"/>
      <c r="H430" s="261"/>
      <c r="I430" s="248"/>
      <c r="J430" s="261"/>
      <c r="K430" s="261"/>
      <c r="L430" s="262"/>
      <c r="M430" s="49"/>
      <c r="N430" s="49"/>
    </row>
    <row r="431" spans="1:14">
      <c r="A431" s="43" cm="1">
        <f t="array" ref="A431">IF(INDEX(B:B,ROW()), COUNTIF($B$6:INDEX(B:B,ROW()), TRUE), 0)</f>
        <v>0</v>
      </c>
      <c r="B431" s="43" t="b" cm="1">
        <f t="array" ref="B431">AND(分科號=INDEX(E:E,ROW()),INDEX(D:D,ROW())&gt;=分起日,INDEX(D:D,ROW())&lt;=分訖日,OR(分專案="全部",INDEX(J:J,ROW())=分專案))</f>
        <v>0</v>
      </c>
      <c r="C431" s="44" cm="1">
        <f t="array" ref="C431">IF(INDEX(F:F,ROW())&lt;&gt;"",INDEX(F:F,ROW()),IF(INDEX(E:E,ROW())&lt;&gt;0,INDEX(C:C,ROW()-1),0))</f>
        <v>0</v>
      </c>
      <c r="D431" s="43" cm="1">
        <f t="array" ref="D431">IF(INDEX(G:G,ROW())&lt;&gt;"",INDEX(G:G,ROW()),IF(INDEX(E:E,ROW())&lt;&gt;0,INDEX(D:D,ROW()-1),0))</f>
        <v>0</v>
      </c>
      <c r="E431" s="313" cm="1">
        <f t="array" ref="E431">IF(INDEX(I:I,ROW())&lt;&gt;"",VALUE(TRIM(LEFT(INDEX(I:I,ROW()),6))),0)</f>
        <v>0</v>
      </c>
      <c r="F431" s="314"/>
      <c r="G431" s="247"/>
      <c r="H431" s="261"/>
      <c r="I431" s="248"/>
      <c r="J431" s="261"/>
      <c r="K431" s="261"/>
      <c r="L431" s="262"/>
      <c r="M431" s="49"/>
      <c r="N431" s="49"/>
    </row>
    <row r="432" spans="1:14">
      <c r="A432" s="43" cm="1">
        <f t="array" ref="A432">IF(INDEX(B:B,ROW()), COUNTIF($B$6:INDEX(B:B,ROW()), TRUE), 0)</f>
        <v>0</v>
      </c>
      <c r="B432" s="43" t="b" cm="1">
        <f t="array" ref="B432">AND(分科號=INDEX(E:E,ROW()),INDEX(D:D,ROW())&gt;=分起日,INDEX(D:D,ROW())&lt;=分訖日,OR(分專案="全部",INDEX(J:J,ROW())=分專案))</f>
        <v>0</v>
      </c>
      <c r="C432" s="44" cm="1">
        <f t="array" ref="C432">IF(INDEX(F:F,ROW())&lt;&gt;"",INDEX(F:F,ROW()),IF(INDEX(E:E,ROW())&lt;&gt;0,INDEX(C:C,ROW()-1),0))</f>
        <v>0</v>
      </c>
      <c r="D432" s="43" cm="1">
        <f t="array" ref="D432">IF(INDEX(G:G,ROW())&lt;&gt;"",INDEX(G:G,ROW()),IF(INDEX(E:E,ROW())&lt;&gt;0,INDEX(D:D,ROW()-1),0))</f>
        <v>0</v>
      </c>
      <c r="E432" s="313" cm="1">
        <f t="array" ref="E432">IF(INDEX(I:I,ROW())&lt;&gt;"",VALUE(TRIM(LEFT(INDEX(I:I,ROW()),6))),0)</f>
        <v>0</v>
      </c>
      <c r="F432" s="314"/>
      <c r="G432" s="247"/>
      <c r="H432" s="261"/>
      <c r="I432" s="248"/>
      <c r="J432" s="261"/>
      <c r="K432" s="261"/>
      <c r="L432" s="262"/>
      <c r="M432" s="49"/>
      <c r="N432" s="49"/>
    </row>
    <row r="433" spans="1:14">
      <c r="A433" s="43" cm="1">
        <f t="array" ref="A433">IF(INDEX(B:B,ROW()), COUNTIF($B$6:INDEX(B:B,ROW()), TRUE), 0)</f>
        <v>0</v>
      </c>
      <c r="B433" s="43" t="b" cm="1">
        <f t="array" ref="B433">AND(分科號=INDEX(E:E,ROW()),INDEX(D:D,ROW())&gt;=分起日,INDEX(D:D,ROW())&lt;=分訖日,OR(分專案="全部",INDEX(J:J,ROW())=分專案))</f>
        <v>0</v>
      </c>
      <c r="C433" s="44" cm="1">
        <f t="array" ref="C433">IF(INDEX(F:F,ROW())&lt;&gt;"",INDEX(F:F,ROW()),IF(INDEX(E:E,ROW())&lt;&gt;0,INDEX(C:C,ROW()-1),0))</f>
        <v>0</v>
      </c>
      <c r="D433" s="43" cm="1">
        <f t="array" ref="D433">IF(INDEX(G:G,ROW())&lt;&gt;"",INDEX(G:G,ROW()),IF(INDEX(E:E,ROW())&lt;&gt;0,INDEX(D:D,ROW()-1),0))</f>
        <v>0</v>
      </c>
      <c r="E433" s="313" cm="1">
        <f t="array" ref="E433">IF(INDEX(I:I,ROW())&lt;&gt;"",VALUE(TRIM(LEFT(INDEX(I:I,ROW()),6))),0)</f>
        <v>0</v>
      </c>
      <c r="F433" s="314"/>
      <c r="G433" s="247"/>
      <c r="H433" s="261"/>
      <c r="I433" s="248"/>
      <c r="J433" s="261"/>
      <c r="K433" s="261"/>
      <c r="L433" s="262"/>
      <c r="M433" s="49"/>
      <c r="N433" s="49"/>
    </row>
    <row r="434" spans="1:14">
      <c r="A434" s="43" cm="1">
        <f t="array" ref="A434">IF(INDEX(B:B,ROW()), COUNTIF($B$6:INDEX(B:B,ROW()), TRUE), 0)</f>
        <v>0</v>
      </c>
      <c r="B434" s="43" t="b" cm="1">
        <f t="array" ref="B434">AND(分科號=INDEX(E:E,ROW()),INDEX(D:D,ROW())&gt;=分起日,INDEX(D:D,ROW())&lt;=分訖日,OR(分專案="全部",INDEX(J:J,ROW())=分專案))</f>
        <v>0</v>
      </c>
      <c r="C434" s="44" cm="1">
        <f t="array" ref="C434">IF(INDEX(F:F,ROW())&lt;&gt;"",INDEX(F:F,ROW()),IF(INDEX(E:E,ROW())&lt;&gt;0,INDEX(C:C,ROW()-1),0))</f>
        <v>0</v>
      </c>
      <c r="D434" s="43" cm="1">
        <f t="array" ref="D434">IF(INDEX(G:G,ROW())&lt;&gt;"",INDEX(G:G,ROW()),IF(INDEX(E:E,ROW())&lt;&gt;0,INDEX(D:D,ROW()-1),0))</f>
        <v>0</v>
      </c>
      <c r="E434" s="313" cm="1">
        <f t="array" ref="E434">IF(INDEX(I:I,ROW())&lt;&gt;"",VALUE(TRIM(LEFT(INDEX(I:I,ROW()),6))),0)</f>
        <v>0</v>
      </c>
      <c r="F434" s="314"/>
      <c r="G434" s="247"/>
      <c r="H434" s="261"/>
      <c r="I434" s="248"/>
      <c r="J434" s="261"/>
      <c r="K434" s="261"/>
      <c r="L434" s="262"/>
      <c r="M434" s="49"/>
      <c r="N434" s="49"/>
    </row>
    <row r="435" spans="1:14">
      <c r="A435" s="43" cm="1">
        <f t="array" ref="A435">IF(INDEX(B:B,ROW()), COUNTIF($B$6:INDEX(B:B,ROW()), TRUE), 0)</f>
        <v>0</v>
      </c>
      <c r="B435" s="43" t="b" cm="1">
        <f t="array" ref="B435">AND(分科號=INDEX(E:E,ROW()),INDEX(D:D,ROW())&gt;=分起日,INDEX(D:D,ROW())&lt;=分訖日,OR(分專案="全部",INDEX(J:J,ROW())=分專案))</f>
        <v>0</v>
      </c>
      <c r="C435" s="44" cm="1">
        <f t="array" ref="C435">IF(INDEX(F:F,ROW())&lt;&gt;"",INDEX(F:F,ROW()),IF(INDEX(E:E,ROW())&lt;&gt;0,INDEX(C:C,ROW()-1),0))</f>
        <v>0</v>
      </c>
      <c r="D435" s="43" cm="1">
        <f t="array" ref="D435">IF(INDEX(G:G,ROW())&lt;&gt;"",INDEX(G:G,ROW()),IF(INDEX(E:E,ROW())&lt;&gt;0,INDEX(D:D,ROW()-1),0))</f>
        <v>0</v>
      </c>
      <c r="E435" s="313" cm="1">
        <f t="array" ref="E435">IF(INDEX(I:I,ROW())&lt;&gt;"",VALUE(TRIM(LEFT(INDEX(I:I,ROW()),6))),0)</f>
        <v>0</v>
      </c>
      <c r="F435" s="314"/>
      <c r="G435" s="247"/>
      <c r="H435" s="261"/>
      <c r="I435" s="248"/>
      <c r="J435" s="261"/>
      <c r="K435" s="261"/>
      <c r="L435" s="262"/>
      <c r="M435" s="49"/>
      <c r="N435" s="49"/>
    </row>
    <row r="436" spans="1:14">
      <c r="A436" s="43" cm="1">
        <f t="array" ref="A436">IF(INDEX(B:B,ROW()), COUNTIF($B$6:INDEX(B:B,ROW()), TRUE), 0)</f>
        <v>0</v>
      </c>
      <c r="B436" s="43" t="b" cm="1">
        <f t="array" ref="B436">AND(分科號=INDEX(E:E,ROW()),INDEX(D:D,ROW())&gt;=分起日,INDEX(D:D,ROW())&lt;=分訖日,OR(分專案="全部",INDEX(J:J,ROW())=分專案))</f>
        <v>0</v>
      </c>
      <c r="C436" s="44" cm="1">
        <f t="array" ref="C436">IF(INDEX(F:F,ROW())&lt;&gt;"",INDEX(F:F,ROW()),IF(INDEX(E:E,ROW())&lt;&gt;0,INDEX(C:C,ROW()-1),0))</f>
        <v>0</v>
      </c>
      <c r="D436" s="43" cm="1">
        <f t="array" ref="D436">IF(INDEX(G:G,ROW())&lt;&gt;"",INDEX(G:G,ROW()),IF(INDEX(E:E,ROW())&lt;&gt;0,INDEX(D:D,ROW()-1),0))</f>
        <v>0</v>
      </c>
      <c r="E436" s="313" cm="1">
        <f t="array" ref="E436">IF(INDEX(I:I,ROW())&lt;&gt;"",VALUE(TRIM(LEFT(INDEX(I:I,ROW()),6))),0)</f>
        <v>0</v>
      </c>
      <c r="F436" s="314"/>
      <c r="G436" s="247"/>
      <c r="H436" s="261"/>
      <c r="I436" s="248"/>
      <c r="J436" s="261"/>
      <c r="K436" s="261"/>
      <c r="L436" s="262"/>
      <c r="M436" s="49"/>
      <c r="N436" s="49"/>
    </row>
    <row r="437" spans="1:14">
      <c r="A437" s="43" cm="1">
        <f t="array" ref="A437">IF(INDEX(B:B,ROW()), COUNTIF($B$6:INDEX(B:B,ROW()), TRUE), 0)</f>
        <v>0</v>
      </c>
      <c r="B437" s="43" t="b" cm="1">
        <f t="array" ref="B437">AND(分科號=INDEX(E:E,ROW()),INDEX(D:D,ROW())&gt;=分起日,INDEX(D:D,ROW())&lt;=分訖日,OR(分專案="全部",INDEX(J:J,ROW())=分專案))</f>
        <v>0</v>
      </c>
      <c r="C437" s="44" cm="1">
        <f t="array" ref="C437">IF(INDEX(F:F,ROW())&lt;&gt;"",INDEX(F:F,ROW()),IF(INDEX(E:E,ROW())&lt;&gt;0,INDEX(C:C,ROW()-1),0))</f>
        <v>0</v>
      </c>
      <c r="D437" s="43" cm="1">
        <f t="array" ref="D437">IF(INDEX(G:G,ROW())&lt;&gt;"",INDEX(G:G,ROW()),IF(INDEX(E:E,ROW())&lt;&gt;0,INDEX(D:D,ROW()-1),0))</f>
        <v>0</v>
      </c>
      <c r="E437" s="313" cm="1">
        <f t="array" ref="E437">IF(INDEX(I:I,ROW())&lt;&gt;"",VALUE(TRIM(LEFT(INDEX(I:I,ROW()),6))),0)</f>
        <v>0</v>
      </c>
      <c r="F437" s="314"/>
      <c r="G437" s="247"/>
      <c r="H437" s="261"/>
      <c r="I437" s="248"/>
      <c r="J437" s="261"/>
      <c r="K437" s="261"/>
      <c r="L437" s="262"/>
      <c r="M437" s="49"/>
      <c r="N437" s="49"/>
    </row>
    <row r="438" spans="1:14">
      <c r="A438" s="43" cm="1">
        <f t="array" ref="A438">IF(INDEX(B:B,ROW()), COUNTIF($B$6:INDEX(B:B,ROW()), TRUE), 0)</f>
        <v>0</v>
      </c>
      <c r="B438" s="43" t="b" cm="1">
        <f t="array" ref="B438">AND(分科號=INDEX(E:E,ROW()),INDEX(D:D,ROW())&gt;=分起日,INDEX(D:D,ROW())&lt;=分訖日,OR(分專案="全部",INDEX(J:J,ROW())=分專案))</f>
        <v>0</v>
      </c>
      <c r="C438" s="44" cm="1">
        <f t="array" ref="C438">IF(INDEX(F:F,ROW())&lt;&gt;"",INDEX(F:F,ROW()),IF(INDEX(E:E,ROW())&lt;&gt;0,INDEX(C:C,ROW()-1),0))</f>
        <v>0</v>
      </c>
      <c r="D438" s="43" cm="1">
        <f t="array" ref="D438">IF(INDEX(G:G,ROW())&lt;&gt;"",INDEX(G:G,ROW()),IF(INDEX(E:E,ROW())&lt;&gt;0,INDEX(D:D,ROW()-1),0))</f>
        <v>0</v>
      </c>
      <c r="E438" s="313" cm="1">
        <f t="array" ref="E438">IF(INDEX(I:I,ROW())&lt;&gt;"",VALUE(TRIM(LEFT(INDEX(I:I,ROW()),6))),0)</f>
        <v>0</v>
      </c>
      <c r="F438" s="314"/>
      <c r="G438" s="247"/>
      <c r="H438" s="261"/>
      <c r="I438" s="248"/>
      <c r="J438" s="261"/>
      <c r="K438" s="261"/>
      <c r="L438" s="262"/>
      <c r="M438" s="49"/>
      <c r="N438" s="49"/>
    </row>
    <row r="439" spans="1:14">
      <c r="A439" s="43" cm="1">
        <f t="array" ref="A439">IF(INDEX(B:B,ROW()), COUNTIF($B$6:INDEX(B:B,ROW()), TRUE), 0)</f>
        <v>0</v>
      </c>
      <c r="B439" s="43" t="b" cm="1">
        <f t="array" ref="B439">AND(分科號=INDEX(E:E,ROW()),INDEX(D:D,ROW())&gt;=分起日,INDEX(D:D,ROW())&lt;=分訖日,OR(分專案="全部",INDEX(J:J,ROW())=分專案))</f>
        <v>0</v>
      </c>
      <c r="C439" s="44" cm="1">
        <f t="array" ref="C439">IF(INDEX(F:F,ROW())&lt;&gt;"",INDEX(F:F,ROW()),IF(INDEX(E:E,ROW())&lt;&gt;0,INDEX(C:C,ROW()-1),0))</f>
        <v>0</v>
      </c>
      <c r="D439" s="43" cm="1">
        <f t="array" ref="D439">IF(INDEX(G:G,ROW())&lt;&gt;"",INDEX(G:G,ROW()),IF(INDEX(E:E,ROW())&lt;&gt;0,INDEX(D:D,ROW()-1),0))</f>
        <v>0</v>
      </c>
      <c r="E439" s="313" cm="1">
        <f t="array" ref="E439">IF(INDEX(I:I,ROW())&lt;&gt;"",VALUE(TRIM(LEFT(INDEX(I:I,ROW()),6))),0)</f>
        <v>0</v>
      </c>
      <c r="F439" s="314"/>
      <c r="G439" s="247"/>
      <c r="H439" s="261"/>
      <c r="I439" s="248"/>
      <c r="J439" s="261"/>
      <c r="K439" s="261"/>
      <c r="L439" s="262"/>
      <c r="M439" s="49"/>
      <c r="N439" s="49"/>
    </row>
    <row r="440" spans="1:14">
      <c r="A440" s="43" cm="1">
        <f t="array" ref="A440">IF(INDEX(B:B,ROW()), COUNTIF($B$6:INDEX(B:B,ROW()), TRUE), 0)</f>
        <v>0</v>
      </c>
      <c r="B440" s="43" t="b" cm="1">
        <f t="array" ref="B440">AND(分科號=INDEX(E:E,ROW()),INDEX(D:D,ROW())&gt;=分起日,INDEX(D:D,ROW())&lt;=分訖日,OR(分專案="全部",INDEX(J:J,ROW())=分專案))</f>
        <v>0</v>
      </c>
      <c r="C440" s="44" cm="1">
        <f t="array" ref="C440">IF(INDEX(F:F,ROW())&lt;&gt;"",INDEX(F:F,ROW()),IF(INDEX(E:E,ROW())&lt;&gt;0,INDEX(C:C,ROW()-1),0))</f>
        <v>0</v>
      </c>
      <c r="D440" s="43" cm="1">
        <f t="array" ref="D440">IF(INDEX(G:G,ROW())&lt;&gt;"",INDEX(G:G,ROW()),IF(INDEX(E:E,ROW())&lt;&gt;0,INDEX(D:D,ROW()-1),0))</f>
        <v>0</v>
      </c>
      <c r="E440" s="313" cm="1">
        <f t="array" ref="E440">IF(INDEX(I:I,ROW())&lt;&gt;"",VALUE(TRIM(LEFT(INDEX(I:I,ROW()),6))),0)</f>
        <v>0</v>
      </c>
      <c r="F440" s="314"/>
      <c r="G440" s="247"/>
      <c r="H440" s="261"/>
      <c r="I440" s="248"/>
      <c r="J440" s="261"/>
      <c r="K440" s="261"/>
      <c r="L440" s="262"/>
      <c r="M440" s="49"/>
      <c r="N440" s="49"/>
    </row>
    <row r="441" spans="1:14">
      <c r="A441" s="43" cm="1">
        <f t="array" ref="A441">IF(INDEX(B:B,ROW()), COUNTIF($B$6:INDEX(B:B,ROW()), TRUE), 0)</f>
        <v>0</v>
      </c>
      <c r="B441" s="43" t="b" cm="1">
        <f t="array" ref="B441">AND(分科號=INDEX(E:E,ROW()),INDEX(D:D,ROW())&gt;=分起日,INDEX(D:D,ROW())&lt;=分訖日,OR(分專案="全部",INDEX(J:J,ROW())=分專案))</f>
        <v>0</v>
      </c>
      <c r="C441" s="44" cm="1">
        <f t="array" ref="C441">IF(INDEX(F:F,ROW())&lt;&gt;"",INDEX(F:F,ROW()),IF(INDEX(E:E,ROW())&lt;&gt;0,INDEX(C:C,ROW()-1),0))</f>
        <v>0</v>
      </c>
      <c r="D441" s="43" cm="1">
        <f t="array" ref="D441">IF(INDEX(G:G,ROW())&lt;&gt;"",INDEX(G:G,ROW()),IF(INDEX(E:E,ROW())&lt;&gt;0,INDEX(D:D,ROW()-1),0))</f>
        <v>0</v>
      </c>
      <c r="E441" s="313" cm="1">
        <f t="array" ref="E441">IF(INDEX(I:I,ROW())&lt;&gt;"",VALUE(TRIM(LEFT(INDEX(I:I,ROW()),6))),0)</f>
        <v>0</v>
      </c>
      <c r="F441" s="314"/>
      <c r="G441" s="247"/>
      <c r="H441" s="261"/>
      <c r="I441" s="248"/>
      <c r="J441" s="261"/>
      <c r="K441" s="261"/>
      <c r="L441" s="262"/>
      <c r="M441" s="49"/>
      <c r="N441" s="49"/>
    </row>
    <row r="442" spans="1:14">
      <c r="A442" s="43" cm="1">
        <f t="array" ref="A442">IF(INDEX(B:B,ROW()), COUNTIF($B$6:INDEX(B:B,ROW()), TRUE), 0)</f>
        <v>0</v>
      </c>
      <c r="B442" s="43" t="b" cm="1">
        <f t="array" ref="B442">AND(分科號=INDEX(E:E,ROW()),INDEX(D:D,ROW())&gt;=分起日,INDEX(D:D,ROW())&lt;=分訖日,OR(分專案="全部",INDEX(J:J,ROW())=分專案))</f>
        <v>0</v>
      </c>
      <c r="C442" s="44" cm="1">
        <f t="array" ref="C442">IF(INDEX(F:F,ROW())&lt;&gt;"",INDEX(F:F,ROW()),IF(INDEX(E:E,ROW())&lt;&gt;0,INDEX(C:C,ROW()-1),0))</f>
        <v>0</v>
      </c>
      <c r="D442" s="43" cm="1">
        <f t="array" ref="D442">IF(INDEX(G:G,ROW())&lt;&gt;"",INDEX(G:G,ROW()),IF(INDEX(E:E,ROW())&lt;&gt;0,INDEX(D:D,ROW()-1),0))</f>
        <v>0</v>
      </c>
      <c r="E442" s="313" cm="1">
        <f t="array" ref="E442">IF(INDEX(I:I,ROW())&lt;&gt;"",VALUE(TRIM(LEFT(INDEX(I:I,ROW()),6))),0)</f>
        <v>0</v>
      </c>
      <c r="F442" s="314"/>
      <c r="G442" s="247"/>
      <c r="H442" s="261"/>
      <c r="I442" s="248"/>
      <c r="J442" s="261"/>
      <c r="K442" s="261"/>
      <c r="L442" s="262"/>
      <c r="M442" s="49"/>
      <c r="N442" s="49"/>
    </row>
    <row r="443" spans="1:14">
      <c r="A443" s="43" cm="1">
        <f t="array" ref="A443">IF(INDEX(B:B,ROW()), COUNTIF($B$6:INDEX(B:B,ROW()), TRUE), 0)</f>
        <v>0</v>
      </c>
      <c r="B443" s="43" t="b" cm="1">
        <f t="array" ref="B443">AND(分科號=INDEX(E:E,ROW()),INDEX(D:D,ROW())&gt;=分起日,INDEX(D:D,ROW())&lt;=分訖日,OR(分專案="全部",INDEX(J:J,ROW())=分專案))</f>
        <v>0</v>
      </c>
      <c r="C443" s="44" cm="1">
        <f t="array" ref="C443">IF(INDEX(F:F,ROW())&lt;&gt;"",INDEX(F:F,ROW()),IF(INDEX(E:E,ROW())&lt;&gt;0,INDEX(C:C,ROW()-1),0))</f>
        <v>0</v>
      </c>
      <c r="D443" s="43" cm="1">
        <f t="array" ref="D443">IF(INDEX(G:G,ROW())&lt;&gt;"",INDEX(G:G,ROW()),IF(INDEX(E:E,ROW())&lt;&gt;0,INDEX(D:D,ROW()-1),0))</f>
        <v>0</v>
      </c>
      <c r="E443" s="313" cm="1">
        <f t="array" ref="E443">IF(INDEX(I:I,ROW())&lt;&gt;"",VALUE(TRIM(LEFT(INDEX(I:I,ROW()),6))),0)</f>
        <v>0</v>
      </c>
      <c r="F443" s="314"/>
      <c r="G443" s="247"/>
      <c r="H443" s="261"/>
      <c r="I443" s="248"/>
      <c r="J443" s="261"/>
      <c r="K443" s="261"/>
      <c r="L443" s="262"/>
      <c r="M443" s="49"/>
      <c r="N443" s="49"/>
    </row>
    <row r="444" spans="1:14">
      <c r="A444" s="43" cm="1">
        <f t="array" ref="A444">IF(INDEX(B:B,ROW()), COUNTIF($B$6:INDEX(B:B,ROW()), TRUE), 0)</f>
        <v>0</v>
      </c>
      <c r="B444" s="43" t="b" cm="1">
        <f t="array" ref="B444">AND(分科號=INDEX(E:E,ROW()),INDEX(D:D,ROW())&gt;=分起日,INDEX(D:D,ROW())&lt;=分訖日,OR(分專案="全部",INDEX(J:J,ROW())=分專案))</f>
        <v>0</v>
      </c>
      <c r="C444" s="44" cm="1">
        <f t="array" ref="C444">IF(INDEX(F:F,ROW())&lt;&gt;"",INDEX(F:F,ROW()),IF(INDEX(E:E,ROW())&lt;&gt;0,INDEX(C:C,ROW()-1),0))</f>
        <v>0</v>
      </c>
      <c r="D444" s="43" cm="1">
        <f t="array" ref="D444">IF(INDEX(G:G,ROW())&lt;&gt;"",INDEX(G:G,ROW()),IF(INDEX(E:E,ROW())&lt;&gt;0,INDEX(D:D,ROW()-1),0))</f>
        <v>0</v>
      </c>
      <c r="E444" s="313" cm="1">
        <f t="array" ref="E444">IF(INDEX(I:I,ROW())&lt;&gt;"",VALUE(TRIM(LEFT(INDEX(I:I,ROW()),6))),0)</f>
        <v>0</v>
      </c>
      <c r="F444" s="314"/>
      <c r="G444" s="247"/>
      <c r="H444" s="261"/>
      <c r="I444" s="248"/>
      <c r="J444" s="261"/>
      <c r="K444" s="261"/>
      <c r="L444" s="262"/>
      <c r="M444" s="49"/>
      <c r="N444" s="49"/>
    </row>
    <row r="445" spans="1:14">
      <c r="A445" s="43" cm="1">
        <f t="array" ref="A445">IF(INDEX(B:B,ROW()), COUNTIF($B$6:INDEX(B:B,ROW()), TRUE), 0)</f>
        <v>0</v>
      </c>
      <c r="B445" s="43" t="b" cm="1">
        <f t="array" ref="B445">AND(分科號=INDEX(E:E,ROW()),INDEX(D:D,ROW())&gt;=分起日,INDEX(D:D,ROW())&lt;=分訖日,OR(分專案="全部",INDEX(J:J,ROW())=分專案))</f>
        <v>0</v>
      </c>
      <c r="C445" s="44" cm="1">
        <f t="array" ref="C445">IF(INDEX(F:F,ROW())&lt;&gt;"",INDEX(F:F,ROW()),IF(INDEX(E:E,ROW())&lt;&gt;0,INDEX(C:C,ROW()-1),0))</f>
        <v>0</v>
      </c>
      <c r="D445" s="43" cm="1">
        <f t="array" ref="D445">IF(INDEX(G:G,ROW())&lt;&gt;"",INDEX(G:G,ROW()),IF(INDEX(E:E,ROW())&lt;&gt;0,INDEX(D:D,ROW()-1),0))</f>
        <v>0</v>
      </c>
      <c r="E445" s="313" cm="1">
        <f t="array" ref="E445">IF(INDEX(I:I,ROW())&lt;&gt;"",VALUE(TRIM(LEFT(INDEX(I:I,ROW()),6))),0)</f>
        <v>0</v>
      </c>
      <c r="F445" s="314"/>
      <c r="G445" s="247"/>
      <c r="H445" s="261"/>
      <c r="I445" s="248"/>
      <c r="J445" s="261"/>
      <c r="K445" s="261"/>
      <c r="L445" s="262"/>
      <c r="M445" s="49"/>
      <c r="N445" s="49"/>
    </row>
    <row r="446" spans="1:14">
      <c r="A446" s="43" cm="1">
        <f t="array" ref="A446">IF(INDEX(B:B,ROW()), COUNTIF($B$6:INDEX(B:B,ROW()), TRUE), 0)</f>
        <v>0</v>
      </c>
      <c r="B446" s="43" t="b" cm="1">
        <f t="array" ref="B446">AND(分科號=INDEX(E:E,ROW()),INDEX(D:D,ROW())&gt;=分起日,INDEX(D:D,ROW())&lt;=分訖日,OR(分專案="全部",INDEX(J:J,ROW())=分專案))</f>
        <v>0</v>
      </c>
      <c r="C446" s="44" cm="1">
        <f t="array" ref="C446">IF(INDEX(F:F,ROW())&lt;&gt;"",INDEX(F:F,ROW()),IF(INDEX(E:E,ROW())&lt;&gt;0,INDEX(C:C,ROW()-1),0))</f>
        <v>0</v>
      </c>
      <c r="D446" s="43" cm="1">
        <f t="array" ref="D446">IF(INDEX(G:G,ROW())&lt;&gt;"",INDEX(G:G,ROW()),IF(INDEX(E:E,ROW())&lt;&gt;0,INDEX(D:D,ROW()-1),0))</f>
        <v>0</v>
      </c>
      <c r="E446" s="313" cm="1">
        <f t="array" ref="E446">IF(INDEX(I:I,ROW())&lt;&gt;"",VALUE(TRIM(LEFT(INDEX(I:I,ROW()),6))),0)</f>
        <v>0</v>
      </c>
      <c r="F446" s="314"/>
      <c r="G446" s="247"/>
      <c r="H446" s="261"/>
      <c r="I446" s="248"/>
      <c r="J446" s="261"/>
      <c r="K446" s="261"/>
      <c r="L446" s="262"/>
      <c r="M446" s="49"/>
      <c r="N446" s="49"/>
    </row>
    <row r="447" spans="1:14">
      <c r="A447" s="43" cm="1">
        <f t="array" ref="A447">IF(INDEX(B:B,ROW()), COUNTIF($B$6:INDEX(B:B,ROW()), TRUE), 0)</f>
        <v>0</v>
      </c>
      <c r="B447" s="43" t="b" cm="1">
        <f t="array" ref="B447">AND(分科號=INDEX(E:E,ROW()),INDEX(D:D,ROW())&gt;=分起日,INDEX(D:D,ROW())&lt;=分訖日,OR(分專案="全部",INDEX(J:J,ROW())=分專案))</f>
        <v>0</v>
      </c>
      <c r="C447" s="44" cm="1">
        <f t="array" ref="C447">IF(INDEX(F:F,ROW())&lt;&gt;"",INDEX(F:F,ROW()),IF(INDEX(E:E,ROW())&lt;&gt;0,INDEX(C:C,ROW()-1),0))</f>
        <v>0</v>
      </c>
      <c r="D447" s="43" cm="1">
        <f t="array" ref="D447">IF(INDEX(G:G,ROW())&lt;&gt;"",INDEX(G:G,ROW()),IF(INDEX(E:E,ROW())&lt;&gt;0,INDEX(D:D,ROW()-1),0))</f>
        <v>0</v>
      </c>
      <c r="E447" s="313" cm="1">
        <f t="array" ref="E447">IF(INDEX(I:I,ROW())&lt;&gt;"",VALUE(TRIM(LEFT(INDEX(I:I,ROW()),6))),0)</f>
        <v>0</v>
      </c>
      <c r="F447" s="314"/>
      <c r="G447" s="247"/>
      <c r="H447" s="261"/>
      <c r="I447" s="248"/>
      <c r="J447" s="261"/>
      <c r="K447" s="261"/>
      <c r="L447" s="262"/>
      <c r="M447" s="49"/>
      <c r="N447" s="49"/>
    </row>
    <row r="448" spans="1:14">
      <c r="A448" s="43" cm="1">
        <f t="array" ref="A448">IF(INDEX(B:B,ROW()), COUNTIF($B$6:INDEX(B:B,ROW()), TRUE), 0)</f>
        <v>0</v>
      </c>
      <c r="B448" s="43" t="b" cm="1">
        <f t="array" ref="B448">AND(分科號=INDEX(E:E,ROW()),INDEX(D:D,ROW())&gt;=分起日,INDEX(D:D,ROW())&lt;=分訖日,OR(分專案="全部",INDEX(J:J,ROW())=分專案))</f>
        <v>0</v>
      </c>
      <c r="C448" s="44" cm="1">
        <f t="array" ref="C448">IF(INDEX(F:F,ROW())&lt;&gt;"",INDEX(F:F,ROW()),IF(INDEX(E:E,ROW())&lt;&gt;0,INDEX(C:C,ROW()-1),0))</f>
        <v>0</v>
      </c>
      <c r="D448" s="43" cm="1">
        <f t="array" ref="D448">IF(INDEX(G:G,ROW())&lt;&gt;"",INDEX(G:G,ROW()),IF(INDEX(E:E,ROW())&lt;&gt;0,INDEX(D:D,ROW()-1),0))</f>
        <v>0</v>
      </c>
      <c r="E448" s="313" cm="1">
        <f t="array" ref="E448">IF(INDEX(I:I,ROW())&lt;&gt;"",VALUE(TRIM(LEFT(INDEX(I:I,ROW()),6))),0)</f>
        <v>0</v>
      </c>
      <c r="F448" s="314"/>
      <c r="G448" s="247"/>
      <c r="H448" s="261"/>
      <c r="I448" s="248"/>
      <c r="J448" s="261"/>
      <c r="K448" s="261"/>
      <c r="L448" s="262"/>
      <c r="M448" s="49"/>
      <c r="N448" s="49"/>
    </row>
    <row r="449" spans="1:14">
      <c r="A449" s="43" cm="1">
        <f t="array" ref="A449">IF(INDEX(B:B,ROW()), COUNTIF($B$6:INDEX(B:B,ROW()), TRUE), 0)</f>
        <v>0</v>
      </c>
      <c r="B449" s="43" t="b" cm="1">
        <f t="array" ref="B449">AND(分科號=INDEX(E:E,ROW()),INDEX(D:D,ROW())&gt;=分起日,INDEX(D:D,ROW())&lt;=分訖日,OR(分專案="全部",INDEX(J:J,ROW())=分專案))</f>
        <v>0</v>
      </c>
      <c r="C449" s="44" cm="1">
        <f t="array" ref="C449">IF(INDEX(F:F,ROW())&lt;&gt;"",INDEX(F:F,ROW()),IF(INDEX(E:E,ROW())&lt;&gt;0,INDEX(C:C,ROW()-1),0))</f>
        <v>0</v>
      </c>
      <c r="D449" s="43" cm="1">
        <f t="array" ref="D449">IF(INDEX(G:G,ROW())&lt;&gt;"",INDEX(G:G,ROW()),IF(INDEX(E:E,ROW())&lt;&gt;0,INDEX(D:D,ROW()-1),0))</f>
        <v>0</v>
      </c>
      <c r="E449" s="313" cm="1">
        <f t="array" ref="E449">IF(INDEX(I:I,ROW())&lt;&gt;"",VALUE(TRIM(LEFT(INDEX(I:I,ROW()),6))),0)</f>
        <v>0</v>
      </c>
      <c r="F449" s="314"/>
      <c r="G449" s="247"/>
      <c r="H449" s="261"/>
      <c r="I449" s="248"/>
      <c r="J449" s="261"/>
      <c r="K449" s="261"/>
      <c r="L449" s="262"/>
      <c r="M449" s="49"/>
      <c r="N449" s="49"/>
    </row>
    <row r="450" spans="1:14">
      <c r="A450" s="43" cm="1">
        <f t="array" ref="A450">IF(INDEX(B:B,ROW()), COUNTIF($B$6:INDEX(B:B,ROW()), TRUE), 0)</f>
        <v>0</v>
      </c>
      <c r="B450" s="43" t="b" cm="1">
        <f t="array" ref="B450">AND(分科號=INDEX(E:E,ROW()),INDEX(D:D,ROW())&gt;=分起日,INDEX(D:D,ROW())&lt;=分訖日,OR(分專案="全部",INDEX(J:J,ROW())=分專案))</f>
        <v>0</v>
      </c>
      <c r="C450" s="44" cm="1">
        <f t="array" ref="C450">IF(INDEX(F:F,ROW())&lt;&gt;"",INDEX(F:F,ROW()),IF(INDEX(E:E,ROW())&lt;&gt;0,INDEX(C:C,ROW()-1),0))</f>
        <v>0</v>
      </c>
      <c r="D450" s="43" cm="1">
        <f t="array" ref="D450">IF(INDEX(G:G,ROW())&lt;&gt;"",INDEX(G:G,ROW()),IF(INDEX(E:E,ROW())&lt;&gt;0,INDEX(D:D,ROW()-1),0))</f>
        <v>0</v>
      </c>
      <c r="E450" s="313" cm="1">
        <f t="array" ref="E450">IF(INDEX(I:I,ROW())&lt;&gt;"",VALUE(TRIM(LEFT(INDEX(I:I,ROW()),6))),0)</f>
        <v>0</v>
      </c>
      <c r="F450" s="314"/>
      <c r="G450" s="247"/>
      <c r="H450" s="261"/>
      <c r="I450" s="248"/>
      <c r="J450" s="261"/>
      <c r="K450" s="261"/>
      <c r="L450" s="262"/>
      <c r="M450" s="49"/>
      <c r="N450" s="49"/>
    </row>
    <row r="451" spans="1:14">
      <c r="A451" s="43" cm="1">
        <f t="array" ref="A451">IF(INDEX(B:B,ROW()), COUNTIF($B$6:INDEX(B:B,ROW()), TRUE), 0)</f>
        <v>0</v>
      </c>
      <c r="B451" s="43" t="b" cm="1">
        <f t="array" ref="B451">AND(分科號=INDEX(E:E,ROW()),INDEX(D:D,ROW())&gt;=分起日,INDEX(D:D,ROW())&lt;=分訖日,OR(分專案="全部",INDEX(J:J,ROW())=分專案))</f>
        <v>0</v>
      </c>
      <c r="C451" s="44" cm="1">
        <f t="array" ref="C451">IF(INDEX(F:F,ROW())&lt;&gt;"",INDEX(F:F,ROW()),IF(INDEX(E:E,ROW())&lt;&gt;0,INDEX(C:C,ROW()-1),0))</f>
        <v>0</v>
      </c>
      <c r="D451" s="43" cm="1">
        <f t="array" ref="D451">IF(INDEX(G:G,ROW())&lt;&gt;"",INDEX(G:G,ROW()),IF(INDEX(E:E,ROW())&lt;&gt;0,INDEX(D:D,ROW()-1),0))</f>
        <v>0</v>
      </c>
      <c r="E451" s="313" cm="1">
        <f t="array" ref="E451">IF(INDEX(I:I,ROW())&lt;&gt;"",VALUE(TRIM(LEFT(INDEX(I:I,ROW()),6))),0)</f>
        <v>0</v>
      </c>
      <c r="F451" s="314"/>
      <c r="G451" s="247"/>
      <c r="H451" s="261"/>
      <c r="I451" s="248"/>
      <c r="J451" s="261"/>
      <c r="K451" s="261"/>
      <c r="L451" s="262"/>
      <c r="M451" s="49"/>
      <c r="N451" s="49"/>
    </row>
    <row r="452" spans="1:14">
      <c r="A452" s="43" cm="1">
        <f t="array" ref="A452">IF(INDEX(B:B,ROW()), COUNTIF($B$6:INDEX(B:B,ROW()), TRUE), 0)</f>
        <v>0</v>
      </c>
      <c r="B452" s="43" t="b" cm="1">
        <f t="array" ref="B452">AND(分科號=INDEX(E:E,ROW()),INDEX(D:D,ROW())&gt;=分起日,INDEX(D:D,ROW())&lt;=分訖日,OR(分專案="全部",INDEX(J:J,ROW())=分專案))</f>
        <v>0</v>
      </c>
      <c r="C452" s="44" cm="1">
        <f t="array" ref="C452">IF(INDEX(F:F,ROW())&lt;&gt;"",INDEX(F:F,ROW()),IF(INDEX(E:E,ROW())&lt;&gt;0,INDEX(C:C,ROW()-1),0))</f>
        <v>0</v>
      </c>
      <c r="D452" s="43" cm="1">
        <f t="array" ref="D452">IF(INDEX(G:G,ROW())&lt;&gt;"",INDEX(G:G,ROW()),IF(INDEX(E:E,ROW())&lt;&gt;0,INDEX(D:D,ROW()-1),0))</f>
        <v>0</v>
      </c>
      <c r="E452" s="313" cm="1">
        <f t="array" ref="E452">IF(INDEX(I:I,ROW())&lt;&gt;"",VALUE(TRIM(LEFT(INDEX(I:I,ROW()),6))),0)</f>
        <v>0</v>
      </c>
      <c r="F452" s="314"/>
      <c r="G452" s="247"/>
      <c r="H452" s="261"/>
      <c r="I452" s="248"/>
      <c r="J452" s="261"/>
      <c r="K452" s="261"/>
      <c r="L452" s="262"/>
      <c r="M452" s="49"/>
      <c r="N452" s="49"/>
    </row>
    <row r="453" spans="1:14">
      <c r="A453" s="43" cm="1">
        <f t="array" ref="A453">IF(INDEX(B:B,ROW()), COUNTIF($B$6:INDEX(B:B,ROW()), TRUE), 0)</f>
        <v>0</v>
      </c>
      <c r="B453" s="43" t="b" cm="1">
        <f t="array" ref="B453">AND(分科號=INDEX(E:E,ROW()),INDEX(D:D,ROW())&gt;=分起日,INDEX(D:D,ROW())&lt;=分訖日,OR(分專案="全部",INDEX(J:J,ROW())=分專案))</f>
        <v>0</v>
      </c>
      <c r="C453" s="44" cm="1">
        <f t="array" ref="C453">IF(INDEX(F:F,ROW())&lt;&gt;"",INDEX(F:F,ROW()),IF(INDEX(E:E,ROW())&lt;&gt;0,INDEX(C:C,ROW()-1),0))</f>
        <v>0</v>
      </c>
      <c r="D453" s="43" cm="1">
        <f t="array" ref="D453">IF(INDEX(G:G,ROW())&lt;&gt;"",INDEX(G:G,ROW()),IF(INDEX(E:E,ROW())&lt;&gt;0,INDEX(D:D,ROW()-1),0))</f>
        <v>0</v>
      </c>
      <c r="E453" s="313" cm="1">
        <f t="array" ref="E453">IF(INDEX(I:I,ROW())&lt;&gt;"",VALUE(TRIM(LEFT(INDEX(I:I,ROW()),6))),0)</f>
        <v>0</v>
      </c>
      <c r="F453" s="314"/>
      <c r="G453" s="247"/>
      <c r="H453" s="261"/>
      <c r="I453" s="248"/>
      <c r="J453" s="261"/>
      <c r="K453" s="261"/>
      <c r="L453" s="262"/>
      <c r="M453" s="49"/>
      <c r="N453" s="49"/>
    </row>
    <row r="454" spans="1:14">
      <c r="A454" s="43" cm="1">
        <f t="array" ref="A454">IF(INDEX(B:B,ROW()), COUNTIF($B$6:INDEX(B:B,ROW()), TRUE), 0)</f>
        <v>0</v>
      </c>
      <c r="B454" s="43" t="b" cm="1">
        <f t="array" ref="B454">AND(分科號=INDEX(E:E,ROW()),INDEX(D:D,ROW())&gt;=分起日,INDEX(D:D,ROW())&lt;=分訖日,OR(分專案="全部",INDEX(J:J,ROW())=分專案))</f>
        <v>0</v>
      </c>
      <c r="C454" s="44" cm="1">
        <f t="array" ref="C454">IF(INDEX(F:F,ROW())&lt;&gt;"",INDEX(F:F,ROW()),IF(INDEX(E:E,ROW())&lt;&gt;0,INDEX(C:C,ROW()-1),0))</f>
        <v>0</v>
      </c>
      <c r="D454" s="43" cm="1">
        <f t="array" ref="D454">IF(INDEX(G:G,ROW())&lt;&gt;"",INDEX(G:G,ROW()),IF(INDEX(E:E,ROW())&lt;&gt;0,INDEX(D:D,ROW()-1),0))</f>
        <v>0</v>
      </c>
      <c r="E454" s="313" cm="1">
        <f t="array" ref="E454">IF(INDEX(I:I,ROW())&lt;&gt;"",VALUE(TRIM(LEFT(INDEX(I:I,ROW()),6))),0)</f>
        <v>0</v>
      </c>
      <c r="F454" s="314"/>
      <c r="G454" s="247"/>
      <c r="H454" s="261"/>
      <c r="I454" s="248"/>
      <c r="J454" s="261"/>
      <c r="K454" s="261"/>
      <c r="L454" s="262"/>
      <c r="M454" s="49"/>
      <c r="N454" s="49"/>
    </row>
    <row r="455" spans="1:14">
      <c r="A455" s="43" cm="1">
        <f t="array" ref="A455">IF(INDEX(B:B,ROW()), COUNTIF($B$6:INDEX(B:B,ROW()), TRUE), 0)</f>
        <v>0</v>
      </c>
      <c r="B455" s="43" t="b" cm="1">
        <f t="array" ref="B455">AND(分科號=INDEX(E:E,ROW()),INDEX(D:D,ROW())&gt;=分起日,INDEX(D:D,ROW())&lt;=分訖日,OR(分專案="全部",INDEX(J:J,ROW())=分專案))</f>
        <v>0</v>
      </c>
      <c r="C455" s="44" cm="1">
        <f t="array" ref="C455">IF(INDEX(F:F,ROW())&lt;&gt;"",INDEX(F:F,ROW()),IF(INDEX(E:E,ROW())&lt;&gt;0,INDEX(C:C,ROW()-1),0))</f>
        <v>0</v>
      </c>
      <c r="D455" s="43" cm="1">
        <f t="array" ref="D455">IF(INDEX(G:G,ROW())&lt;&gt;"",INDEX(G:G,ROW()),IF(INDEX(E:E,ROW())&lt;&gt;0,INDEX(D:D,ROW()-1),0))</f>
        <v>0</v>
      </c>
      <c r="E455" s="313" cm="1">
        <f t="array" ref="E455">IF(INDEX(I:I,ROW())&lt;&gt;"",VALUE(TRIM(LEFT(INDEX(I:I,ROW()),6))),0)</f>
        <v>0</v>
      </c>
      <c r="F455" s="314"/>
      <c r="G455" s="247"/>
      <c r="H455" s="261"/>
      <c r="I455" s="248"/>
      <c r="J455" s="261"/>
      <c r="K455" s="261"/>
      <c r="L455" s="262"/>
      <c r="M455" s="49"/>
      <c r="N455" s="49"/>
    </row>
    <row r="456" spans="1:14">
      <c r="A456" s="43" cm="1">
        <f t="array" ref="A456">IF(INDEX(B:B,ROW()), COUNTIF($B$6:INDEX(B:B,ROW()), TRUE), 0)</f>
        <v>0</v>
      </c>
      <c r="B456" s="43" t="b" cm="1">
        <f t="array" ref="B456">AND(分科號=INDEX(E:E,ROW()),INDEX(D:D,ROW())&gt;=分起日,INDEX(D:D,ROW())&lt;=分訖日,OR(分專案="全部",INDEX(J:J,ROW())=分專案))</f>
        <v>0</v>
      </c>
      <c r="C456" s="44" cm="1">
        <f t="array" ref="C456">IF(INDEX(F:F,ROW())&lt;&gt;"",INDEX(F:F,ROW()),IF(INDEX(E:E,ROW())&lt;&gt;0,INDEX(C:C,ROW()-1),0))</f>
        <v>0</v>
      </c>
      <c r="D456" s="43" cm="1">
        <f t="array" ref="D456">IF(INDEX(G:G,ROW())&lt;&gt;"",INDEX(G:G,ROW()),IF(INDEX(E:E,ROW())&lt;&gt;0,INDEX(D:D,ROW()-1),0))</f>
        <v>0</v>
      </c>
      <c r="E456" s="313" cm="1">
        <f t="array" ref="E456">IF(INDEX(I:I,ROW())&lt;&gt;"",VALUE(TRIM(LEFT(INDEX(I:I,ROW()),6))),0)</f>
        <v>0</v>
      </c>
      <c r="F456" s="314"/>
      <c r="G456" s="247"/>
      <c r="H456" s="261"/>
      <c r="I456" s="248"/>
      <c r="J456" s="261"/>
      <c r="K456" s="261"/>
      <c r="L456" s="262"/>
      <c r="M456" s="49"/>
      <c r="N456" s="49"/>
    </row>
    <row r="457" spans="1:14">
      <c r="A457" s="43" cm="1">
        <f t="array" ref="A457">IF(INDEX(B:B,ROW()), COUNTIF($B$6:INDEX(B:B,ROW()), TRUE), 0)</f>
        <v>0</v>
      </c>
      <c r="B457" s="43" t="b" cm="1">
        <f t="array" ref="B457">AND(分科號=INDEX(E:E,ROW()),INDEX(D:D,ROW())&gt;=分起日,INDEX(D:D,ROW())&lt;=分訖日,OR(分專案="全部",INDEX(J:J,ROW())=分專案))</f>
        <v>0</v>
      </c>
      <c r="C457" s="44" cm="1">
        <f t="array" ref="C457">IF(INDEX(F:F,ROW())&lt;&gt;"",INDEX(F:F,ROW()),IF(INDEX(E:E,ROW())&lt;&gt;0,INDEX(C:C,ROW()-1),0))</f>
        <v>0</v>
      </c>
      <c r="D457" s="43" cm="1">
        <f t="array" ref="D457">IF(INDEX(G:G,ROW())&lt;&gt;"",INDEX(G:G,ROW()),IF(INDEX(E:E,ROW())&lt;&gt;0,INDEX(D:D,ROW()-1),0))</f>
        <v>0</v>
      </c>
      <c r="E457" s="313" cm="1">
        <f t="array" ref="E457">IF(INDEX(I:I,ROW())&lt;&gt;"",VALUE(TRIM(LEFT(INDEX(I:I,ROW()),6))),0)</f>
        <v>0</v>
      </c>
      <c r="F457" s="314"/>
      <c r="G457" s="247"/>
      <c r="H457" s="261"/>
      <c r="I457" s="248"/>
      <c r="J457" s="261"/>
      <c r="K457" s="261"/>
      <c r="L457" s="262"/>
      <c r="M457" s="49"/>
      <c r="N457" s="49"/>
    </row>
    <row r="458" spans="1:14">
      <c r="A458" s="43" cm="1">
        <f t="array" ref="A458">IF(INDEX(B:B,ROW()), COUNTIF($B$6:INDEX(B:B,ROW()), TRUE), 0)</f>
        <v>0</v>
      </c>
      <c r="B458" s="43" t="b" cm="1">
        <f t="array" ref="B458">AND(分科號=INDEX(E:E,ROW()),INDEX(D:D,ROW())&gt;=分起日,INDEX(D:D,ROW())&lt;=分訖日,OR(分專案="全部",INDEX(J:J,ROW())=分專案))</f>
        <v>0</v>
      </c>
      <c r="C458" s="44" cm="1">
        <f t="array" ref="C458">IF(INDEX(F:F,ROW())&lt;&gt;"",INDEX(F:F,ROW()),IF(INDEX(E:E,ROW())&lt;&gt;0,INDEX(C:C,ROW()-1),0))</f>
        <v>0</v>
      </c>
      <c r="D458" s="43" cm="1">
        <f t="array" ref="D458">IF(INDEX(G:G,ROW())&lt;&gt;"",INDEX(G:G,ROW()),IF(INDEX(E:E,ROW())&lt;&gt;0,INDEX(D:D,ROW()-1),0))</f>
        <v>0</v>
      </c>
      <c r="E458" s="313" cm="1">
        <f t="array" ref="E458">IF(INDEX(I:I,ROW())&lt;&gt;"",VALUE(TRIM(LEFT(INDEX(I:I,ROW()),6))),0)</f>
        <v>0</v>
      </c>
      <c r="F458" s="314"/>
      <c r="G458" s="247"/>
      <c r="H458" s="261"/>
      <c r="I458" s="248"/>
      <c r="J458" s="261"/>
      <c r="K458" s="261"/>
      <c r="L458" s="262"/>
      <c r="M458" s="49"/>
      <c r="N458" s="49"/>
    </row>
    <row r="459" spans="1:14">
      <c r="A459" s="43" cm="1">
        <f t="array" ref="A459">IF(INDEX(B:B,ROW()), COUNTIF($B$6:INDEX(B:B,ROW()), TRUE), 0)</f>
        <v>0</v>
      </c>
      <c r="B459" s="43" t="b" cm="1">
        <f t="array" ref="B459">AND(分科號=INDEX(E:E,ROW()),INDEX(D:D,ROW())&gt;=分起日,INDEX(D:D,ROW())&lt;=分訖日,OR(分專案="全部",INDEX(J:J,ROW())=分專案))</f>
        <v>0</v>
      </c>
      <c r="C459" s="44" cm="1">
        <f t="array" ref="C459">IF(INDEX(F:F,ROW())&lt;&gt;"",INDEX(F:F,ROW()),IF(INDEX(E:E,ROW())&lt;&gt;0,INDEX(C:C,ROW()-1),0))</f>
        <v>0</v>
      </c>
      <c r="D459" s="43" cm="1">
        <f t="array" ref="D459">IF(INDEX(G:G,ROW())&lt;&gt;"",INDEX(G:G,ROW()),IF(INDEX(E:E,ROW())&lt;&gt;0,INDEX(D:D,ROW()-1),0))</f>
        <v>0</v>
      </c>
      <c r="E459" s="313" cm="1">
        <f t="array" ref="E459">IF(INDEX(I:I,ROW())&lt;&gt;"",VALUE(TRIM(LEFT(INDEX(I:I,ROW()),6))),0)</f>
        <v>0</v>
      </c>
      <c r="F459" s="314"/>
      <c r="G459" s="247"/>
      <c r="H459" s="261"/>
      <c r="I459" s="248"/>
      <c r="J459" s="261"/>
      <c r="K459" s="261"/>
      <c r="L459" s="262"/>
      <c r="M459" s="49"/>
      <c r="N459" s="49"/>
    </row>
    <row r="460" spans="1:14">
      <c r="A460" s="43" cm="1">
        <f t="array" ref="A460">IF(INDEX(B:B,ROW()), COUNTIF($B$6:INDEX(B:B,ROW()), TRUE), 0)</f>
        <v>0</v>
      </c>
      <c r="B460" s="43" t="b" cm="1">
        <f t="array" ref="B460">AND(分科號=INDEX(E:E,ROW()),INDEX(D:D,ROW())&gt;=分起日,INDEX(D:D,ROW())&lt;=分訖日,OR(分專案="全部",INDEX(J:J,ROW())=分專案))</f>
        <v>0</v>
      </c>
      <c r="C460" s="44" cm="1">
        <f t="array" ref="C460">IF(INDEX(F:F,ROW())&lt;&gt;"",INDEX(F:F,ROW()),IF(INDEX(E:E,ROW())&lt;&gt;0,INDEX(C:C,ROW()-1),0))</f>
        <v>0</v>
      </c>
      <c r="D460" s="43" cm="1">
        <f t="array" ref="D460">IF(INDEX(G:G,ROW())&lt;&gt;"",INDEX(G:G,ROW()),IF(INDEX(E:E,ROW())&lt;&gt;0,INDEX(D:D,ROW()-1),0))</f>
        <v>0</v>
      </c>
      <c r="E460" s="313" cm="1">
        <f t="array" ref="E460">IF(INDEX(I:I,ROW())&lt;&gt;"",VALUE(TRIM(LEFT(INDEX(I:I,ROW()),6))),0)</f>
        <v>0</v>
      </c>
      <c r="F460" s="314"/>
      <c r="G460" s="247"/>
      <c r="H460" s="261"/>
      <c r="I460" s="248"/>
      <c r="J460" s="261"/>
      <c r="K460" s="261"/>
      <c r="L460" s="262"/>
      <c r="M460" s="49"/>
      <c r="N460" s="49"/>
    </row>
    <row r="461" spans="1:14">
      <c r="A461" s="43" cm="1">
        <f t="array" ref="A461">IF(INDEX(B:B,ROW()), COUNTIF($B$6:INDEX(B:B,ROW()), TRUE), 0)</f>
        <v>0</v>
      </c>
      <c r="B461" s="43" t="b" cm="1">
        <f t="array" ref="B461">AND(分科號=INDEX(E:E,ROW()),INDEX(D:D,ROW())&gt;=分起日,INDEX(D:D,ROW())&lt;=分訖日,OR(分專案="全部",INDEX(J:J,ROW())=分專案))</f>
        <v>0</v>
      </c>
      <c r="C461" s="44" cm="1">
        <f t="array" ref="C461">IF(INDEX(F:F,ROW())&lt;&gt;"",INDEX(F:F,ROW()),IF(INDEX(E:E,ROW())&lt;&gt;0,INDEX(C:C,ROW()-1),0))</f>
        <v>0</v>
      </c>
      <c r="D461" s="43" cm="1">
        <f t="array" ref="D461">IF(INDEX(G:G,ROW())&lt;&gt;"",INDEX(G:G,ROW()),IF(INDEX(E:E,ROW())&lt;&gt;0,INDEX(D:D,ROW()-1),0))</f>
        <v>0</v>
      </c>
      <c r="E461" s="313" cm="1">
        <f t="array" ref="E461">IF(INDEX(I:I,ROW())&lt;&gt;"",VALUE(TRIM(LEFT(INDEX(I:I,ROW()),6))),0)</f>
        <v>0</v>
      </c>
      <c r="F461" s="314"/>
      <c r="G461" s="247"/>
      <c r="H461" s="261"/>
      <c r="I461" s="248"/>
      <c r="J461" s="261"/>
      <c r="K461" s="261"/>
      <c r="L461" s="262"/>
      <c r="M461" s="49"/>
      <c r="N461" s="49"/>
    </row>
    <row r="462" spans="1:14">
      <c r="A462" s="43" cm="1">
        <f t="array" ref="A462">IF(INDEX(B:B,ROW()), COUNTIF($B$6:INDEX(B:B,ROW()), TRUE), 0)</f>
        <v>0</v>
      </c>
      <c r="B462" s="43" t="b" cm="1">
        <f t="array" ref="B462">AND(分科號=INDEX(E:E,ROW()),INDEX(D:D,ROW())&gt;=分起日,INDEX(D:D,ROW())&lt;=分訖日,OR(分專案="全部",INDEX(J:J,ROW())=分專案))</f>
        <v>0</v>
      </c>
      <c r="C462" s="44" cm="1">
        <f t="array" ref="C462">IF(INDEX(F:F,ROW())&lt;&gt;"",INDEX(F:F,ROW()),IF(INDEX(E:E,ROW())&lt;&gt;0,INDEX(C:C,ROW()-1),0))</f>
        <v>0</v>
      </c>
      <c r="D462" s="43" cm="1">
        <f t="array" ref="D462">IF(INDEX(G:G,ROW())&lt;&gt;"",INDEX(G:G,ROW()),IF(INDEX(E:E,ROW())&lt;&gt;0,INDEX(D:D,ROW()-1),0))</f>
        <v>0</v>
      </c>
      <c r="E462" s="313" cm="1">
        <f t="array" ref="E462">IF(INDEX(I:I,ROW())&lt;&gt;"",VALUE(TRIM(LEFT(INDEX(I:I,ROW()),6))),0)</f>
        <v>0</v>
      </c>
      <c r="F462" s="314"/>
      <c r="G462" s="247"/>
      <c r="H462" s="261"/>
      <c r="I462" s="248"/>
      <c r="J462" s="261"/>
      <c r="K462" s="261"/>
      <c r="L462" s="262"/>
      <c r="M462" s="49"/>
      <c r="N462" s="49"/>
    </row>
    <row r="463" spans="1:14">
      <c r="A463" s="43" cm="1">
        <f t="array" ref="A463">IF(INDEX(B:B,ROW()), COUNTIF($B$6:INDEX(B:B,ROW()), TRUE), 0)</f>
        <v>0</v>
      </c>
      <c r="B463" s="43" t="b" cm="1">
        <f t="array" ref="B463">AND(分科號=INDEX(E:E,ROW()),INDEX(D:D,ROW())&gt;=分起日,INDEX(D:D,ROW())&lt;=分訖日,OR(分專案="全部",INDEX(J:J,ROW())=分專案))</f>
        <v>0</v>
      </c>
      <c r="C463" s="44" cm="1">
        <f t="array" ref="C463">IF(INDEX(F:F,ROW())&lt;&gt;"",INDEX(F:F,ROW()),IF(INDEX(E:E,ROW())&lt;&gt;0,INDEX(C:C,ROW()-1),0))</f>
        <v>0</v>
      </c>
      <c r="D463" s="43" cm="1">
        <f t="array" ref="D463">IF(INDEX(G:G,ROW())&lt;&gt;"",INDEX(G:G,ROW()),IF(INDEX(E:E,ROW())&lt;&gt;0,INDEX(D:D,ROW()-1),0))</f>
        <v>0</v>
      </c>
      <c r="E463" s="313" cm="1">
        <f t="array" ref="E463">IF(INDEX(I:I,ROW())&lt;&gt;"",VALUE(TRIM(LEFT(INDEX(I:I,ROW()),6))),0)</f>
        <v>0</v>
      </c>
      <c r="F463" s="314"/>
      <c r="G463" s="247"/>
      <c r="H463" s="261"/>
      <c r="I463" s="248"/>
      <c r="J463" s="261"/>
      <c r="K463" s="261"/>
      <c r="L463" s="262"/>
      <c r="M463" s="49"/>
      <c r="N463" s="49"/>
    </row>
    <row r="464" spans="1:14">
      <c r="A464" s="43" cm="1">
        <f t="array" ref="A464">IF(INDEX(B:B,ROW()), COUNTIF($B$6:INDEX(B:B,ROW()), TRUE), 0)</f>
        <v>0</v>
      </c>
      <c r="B464" s="43" t="b" cm="1">
        <f t="array" ref="B464">AND(分科號=INDEX(E:E,ROW()),INDEX(D:D,ROW())&gt;=分起日,INDEX(D:D,ROW())&lt;=分訖日,OR(分專案="全部",INDEX(J:J,ROW())=分專案))</f>
        <v>0</v>
      </c>
      <c r="C464" s="44" cm="1">
        <f t="array" ref="C464">IF(INDEX(F:F,ROW())&lt;&gt;"",INDEX(F:F,ROW()),IF(INDEX(E:E,ROW())&lt;&gt;0,INDEX(C:C,ROW()-1),0))</f>
        <v>0</v>
      </c>
      <c r="D464" s="43" cm="1">
        <f t="array" ref="D464">IF(INDEX(G:G,ROW())&lt;&gt;"",INDEX(G:G,ROW()),IF(INDEX(E:E,ROW())&lt;&gt;0,INDEX(D:D,ROW()-1),0))</f>
        <v>0</v>
      </c>
      <c r="E464" s="313" cm="1">
        <f t="array" ref="E464">IF(INDEX(I:I,ROW())&lt;&gt;"",VALUE(TRIM(LEFT(INDEX(I:I,ROW()),6))),0)</f>
        <v>0</v>
      </c>
      <c r="F464" s="314"/>
      <c r="G464" s="247"/>
      <c r="H464" s="261"/>
      <c r="I464" s="248"/>
      <c r="J464" s="261"/>
      <c r="K464" s="261"/>
      <c r="L464" s="262"/>
      <c r="M464" s="49"/>
      <c r="N464" s="49"/>
    </row>
    <row r="465" spans="1:14">
      <c r="A465" s="43" cm="1">
        <f t="array" ref="A465">IF(INDEX(B:B,ROW()), COUNTIF($B$6:INDEX(B:B,ROW()), TRUE), 0)</f>
        <v>0</v>
      </c>
      <c r="B465" s="43" t="b" cm="1">
        <f t="array" ref="B465">AND(分科號=INDEX(E:E,ROW()),INDEX(D:D,ROW())&gt;=分起日,INDEX(D:D,ROW())&lt;=分訖日,OR(分專案="全部",INDEX(J:J,ROW())=分專案))</f>
        <v>0</v>
      </c>
      <c r="C465" s="44" cm="1">
        <f t="array" ref="C465">IF(INDEX(F:F,ROW())&lt;&gt;"",INDEX(F:F,ROW()),IF(INDEX(E:E,ROW())&lt;&gt;0,INDEX(C:C,ROW()-1),0))</f>
        <v>0</v>
      </c>
      <c r="D465" s="43" cm="1">
        <f t="array" ref="D465">IF(INDEX(G:G,ROW())&lt;&gt;"",INDEX(G:G,ROW()),IF(INDEX(E:E,ROW())&lt;&gt;0,INDEX(D:D,ROW()-1),0))</f>
        <v>0</v>
      </c>
      <c r="E465" s="313" cm="1">
        <f t="array" ref="E465">IF(INDEX(I:I,ROW())&lt;&gt;"",VALUE(TRIM(LEFT(INDEX(I:I,ROW()),6))),0)</f>
        <v>0</v>
      </c>
      <c r="F465" s="314"/>
      <c r="G465" s="247"/>
      <c r="H465" s="261"/>
      <c r="I465" s="248"/>
      <c r="J465" s="261"/>
      <c r="K465" s="261"/>
      <c r="L465" s="262"/>
      <c r="M465" s="49"/>
      <c r="N465" s="49"/>
    </row>
    <row r="466" spans="1:14">
      <c r="A466" s="43" cm="1">
        <f t="array" ref="A466">IF(INDEX(B:B,ROW()), COUNTIF($B$6:INDEX(B:B,ROW()), TRUE), 0)</f>
        <v>0</v>
      </c>
      <c r="B466" s="43" t="b" cm="1">
        <f t="array" ref="B466">AND(分科號=INDEX(E:E,ROW()),INDEX(D:D,ROW())&gt;=分起日,INDEX(D:D,ROW())&lt;=分訖日,OR(分專案="全部",INDEX(J:J,ROW())=分專案))</f>
        <v>0</v>
      </c>
      <c r="C466" s="44" cm="1">
        <f t="array" ref="C466">IF(INDEX(F:F,ROW())&lt;&gt;"",INDEX(F:F,ROW()),IF(INDEX(E:E,ROW())&lt;&gt;0,INDEX(C:C,ROW()-1),0))</f>
        <v>0</v>
      </c>
      <c r="D466" s="43" cm="1">
        <f t="array" ref="D466">IF(INDEX(G:G,ROW())&lt;&gt;"",INDEX(G:G,ROW()),IF(INDEX(E:E,ROW())&lt;&gt;0,INDEX(D:D,ROW()-1),0))</f>
        <v>0</v>
      </c>
      <c r="E466" s="313" cm="1">
        <f t="array" ref="E466">IF(INDEX(I:I,ROW())&lt;&gt;"",VALUE(TRIM(LEFT(INDEX(I:I,ROW()),6))),0)</f>
        <v>0</v>
      </c>
      <c r="F466" s="314"/>
      <c r="G466" s="247"/>
      <c r="H466" s="261"/>
      <c r="I466" s="248"/>
      <c r="J466" s="261"/>
      <c r="K466" s="261"/>
      <c r="L466" s="262"/>
      <c r="M466" s="49"/>
      <c r="N466" s="49"/>
    </row>
    <row r="467" spans="1:14">
      <c r="A467" s="43" cm="1">
        <f t="array" ref="A467">IF(INDEX(B:B,ROW()), COUNTIF($B$6:INDEX(B:B,ROW()), TRUE), 0)</f>
        <v>0</v>
      </c>
      <c r="B467" s="43" t="b" cm="1">
        <f t="array" ref="B467">AND(分科號=INDEX(E:E,ROW()),INDEX(D:D,ROW())&gt;=分起日,INDEX(D:D,ROW())&lt;=分訖日,OR(分專案="全部",INDEX(J:J,ROW())=分專案))</f>
        <v>0</v>
      </c>
      <c r="C467" s="44" cm="1">
        <f t="array" ref="C467">IF(INDEX(F:F,ROW())&lt;&gt;"",INDEX(F:F,ROW()),IF(INDEX(E:E,ROW())&lt;&gt;0,INDEX(C:C,ROW()-1),0))</f>
        <v>0</v>
      </c>
      <c r="D467" s="43" cm="1">
        <f t="array" ref="D467">IF(INDEX(G:G,ROW())&lt;&gt;"",INDEX(G:G,ROW()),IF(INDEX(E:E,ROW())&lt;&gt;0,INDEX(D:D,ROW()-1),0))</f>
        <v>0</v>
      </c>
      <c r="E467" s="313" cm="1">
        <f t="array" ref="E467">IF(INDEX(I:I,ROW())&lt;&gt;"",VALUE(TRIM(LEFT(INDEX(I:I,ROW()),6))),0)</f>
        <v>0</v>
      </c>
      <c r="F467" s="314"/>
      <c r="G467" s="247"/>
      <c r="H467" s="261"/>
      <c r="I467" s="248"/>
      <c r="J467" s="261"/>
      <c r="K467" s="261"/>
      <c r="L467" s="262"/>
      <c r="M467" s="49"/>
      <c r="N467" s="49"/>
    </row>
    <row r="468" spans="1:14">
      <c r="A468" s="43" cm="1">
        <f t="array" ref="A468">IF(INDEX(B:B,ROW()), COUNTIF($B$6:INDEX(B:B,ROW()), TRUE), 0)</f>
        <v>0</v>
      </c>
      <c r="B468" s="43" t="b" cm="1">
        <f t="array" ref="B468">AND(分科號=INDEX(E:E,ROW()),INDEX(D:D,ROW())&gt;=分起日,INDEX(D:D,ROW())&lt;=分訖日,OR(分專案="全部",INDEX(J:J,ROW())=分專案))</f>
        <v>0</v>
      </c>
      <c r="C468" s="44" cm="1">
        <f t="array" ref="C468">IF(INDEX(F:F,ROW())&lt;&gt;"",INDEX(F:F,ROW()),IF(INDEX(E:E,ROW())&lt;&gt;0,INDEX(C:C,ROW()-1),0))</f>
        <v>0</v>
      </c>
      <c r="D468" s="43" cm="1">
        <f t="array" ref="D468">IF(INDEX(G:G,ROW())&lt;&gt;"",INDEX(G:G,ROW()),IF(INDEX(E:E,ROW())&lt;&gt;0,INDEX(D:D,ROW()-1),0))</f>
        <v>0</v>
      </c>
      <c r="E468" s="313" cm="1">
        <f t="array" ref="E468">IF(INDEX(I:I,ROW())&lt;&gt;"",VALUE(TRIM(LEFT(INDEX(I:I,ROW()),6))),0)</f>
        <v>0</v>
      </c>
      <c r="F468" s="314"/>
      <c r="G468" s="247"/>
      <c r="H468" s="261"/>
      <c r="I468" s="248"/>
      <c r="J468" s="261"/>
      <c r="K468" s="261"/>
      <c r="L468" s="262"/>
      <c r="M468" s="49"/>
      <c r="N468" s="49"/>
    </row>
    <row r="469" spans="1:14">
      <c r="A469" s="43" cm="1">
        <f t="array" ref="A469">IF(INDEX(B:B,ROW()), COUNTIF($B$6:INDEX(B:B,ROW()), TRUE), 0)</f>
        <v>0</v>
      </c>
      <c r="B469" s="43" t="b" cm="1">
        <f t="array" ref="B469">AND(分科號=INDEX(E:E,ROW()),INDEX(D:D,ROW())&gt;=分起日,INDEX(D:D,ROW())&lt;=分訖日,OR(分專案="全部",INDEX(J:J,ROW())=分專案))</f>
        <v>0</v>
      </c>
      <c r="C469" s="44" cm="1">
        <f t="array" ref="C469">IF(INDEX(F:F,ROW())&lt;&gt;"",INDEX(F:F,ROW()),IF(INDEX(E:E,ROW())&lt;&gt;0,INDEX(C:C,ROW()-1),0))</f>
        <v>0</v>
      </c>
      <c r="D469" s="43" cm="1">
        <f t="array" ref="D469">IF(INDEX(G:G,ROW())&lt;&gt;"",INDEX(G:G,ROW()),IF(INDEX(E:E,ROW())&lt;&gt;0,INDEX(D:D,ROW()-1),0))</f>
        <v>0</v>
      </c>
      <c r="E469" s="313" cm="1">
        <f t="array" ref="E469">IF(INDEX(I:I,ROW())&lt;&gt;"",VALUE(TRIM(LEFT(INDEX(I:I,ROW()),6))),0)</f>
        <v>0</v>
      </c>
      <c r="F469" s="314"/>
      <c r="G469" s="247"/>
      <c r="H469" s="261"/>
      <c r="I469" s="248"/>
      <c r="J469" s="261"/>
      <c r="K469" s="261"/>
      <c r="L469" s="262"/>
      <c r="M469" s="49"/>
      <c r="N469" s="49"/>
    </row>
    <row r="470" spans="1:14">
      <c r="A470" s="43" cm="1">
        <f t="array" ref="A470">IF(INDEX(B:B,ROW()), COUNTIF($B$6:INDEX(B:B,ROW()), TRUE), 0)</f>
        <v>0</v>
      </c>
      <c r="B470" s="43" t="b" cm="1">
        <f t="array" ref="B470">AND(分科號=INDEX(E:E,ROW()),INDEX(D:D,ROW())&gt;=分起日,INDEX(D:D,ROW())&lt;=分訖日,OR(分專案="全部",INDEX(J:J,ROW())=分專案))</f>
        <v>0</v>
      </c>
      <c r="C470" s="44" cm="1">
        <f t="array" ref="C470">IF(INDEX(F:F,ROW())&lt;&gt;"",INDEX(F:F,ROW()),IF(INDEX(E:E,ROW())&lt;&gt;0,INDEX(C:C,ROW()-1),0))</f>
        <v>0</v>
      </c>
      <c r="D470" s="43" cm="1">
        <f t="array" ref="D470">IF(INDEX(G:G,ROW())&lt;&gt;"",INDEX(G:G,ROW()),IF(INDEX(E:E,ROW())&lt;&gt;0,INDEX(D:D,ROW()-1),0))</f>
        <v>0</v>
      </c>
      <c r="E470" s="313" cm="1">
        <f t="array" ref="E470">IF(INDEX(I:I,ROW())&lt;&gt;"",VALUE(TRIM(LEFT(INDEX(I:I,ROW()),6))),0)</f>
        <v>0</v>
      </c>
      <c r="F470" s="314"/>
      <c r="G470" s="247"/>
      <c r="H470" s="261"/>
      <c r="I470" s="248"/>
      <c r="J470" s="261"/>
      <c r="K470" s="261"/>
      <c r="L470" s="262"/>
      <c r="M470" s="49"/>
      <c r="N470" s="49"/>
    </row>
    <row r="471" spans="1:14">
      <c r="A471" s="43" cm="1">
        <f t="array" ref="A471">IF(INDEX(B:B,ROW()), COUNTIF($B$6:INDEX(B:B,ROW()), TRUE), 0)</f>
        <v>0</v>
      </c>
      <c r="B471" s="43" t="b" cm="1">
        <f t="array" ref="B471">AND(分科號=INDEX(E:E,ROW()),INDEX(D:D,ROW())&gt;=分起日,INDEX(D:D,ROW())&lt;=分訖日,OR(分專案="全部",INDEX(J:J,ROW())=分專案))</f>
        <v>0</v>
      </c>
      <c r="C471" s="44" cm="1">
        <f t="array" ref="C471">IF(INDEX(F:F,ROW())&lt;&gt;"",INDEX(F:F,ROW()),IF(INDEX(E:E,ROW())&lt;&gt;0,INDEX(C:C,ROW()-1),0))</f>
        <v>0</v>
      </c>
      <c r="D471" s="43" cm="1">
        <f t="array" ref="D471">IF(INDEX(G:G,ROW())&lt;&gt;"",INDEX(G:G,ROW()),IF(INDEX(E:E,ROW())&lt;&gt;0,INDEX(D:D,ROW()-1),0))</f>
        <v>0</v>
      </c>
      <c r="E471" s="313" cm="1">
        <f t="array" ref="E471">IF(INDEX(I:I,ROW())&lt;&gt;"",VALUE(TRIM(LEFT(INDEX(I:I,ROW()),6))),0)</f>
        <v>0</v>
      </c>
      <c r="F471" s="314"/>
      <c r="G471" s="247"/>
      <c r="H471" s="261"/>
      <c r="I471" s="248"/>
      <c r="J471" s="261"/>
      <c r="K471" s="261"/>
      <c r="L471" s="262"/>
      <c r="M471" s="49"/>
      <c r="N471" s="49"/>
    </row>
    <row r="472" spans="1:14">
      <c r="A472" s="43" cm="1">
        <f t="array" ref="A472">IF(INDEX(B:B,ROW()), COUNTIF($B$6:INDEX(B:B,ROW()), TRUE), 0)</f>
        <v>0</v>
      </c>
      <c r="B472" s="43" t="b" cm="1">
        <f t="array" ref="B472">AND(分科號=INDEX(E:E,ROW()),INDEX(D:D,ROW())&gt;=分起日,INDEX(D:D,ROW())&lt;=分訖日,OR(分專案="全部",INDEX(J:J,ROW())=分專案))</f>
        <v>0</v>
      </c>
      <c r="C472" s="44" cm="1">
        <f t="array" ref="C472">IF(INDEX(F:F,ROW())&lt;&gt;"",INDEX(F:F,ROW()),IF(INDEX(E:E,ROW())&lt;&gt;0,INDEX(C:C,ROW()-1),0))</f>
        <v>0</v>
      </c>
      <c r="D472" s="43" cm="1">
        <f t="array" ref="D472">IF(INDEX(G:G,ROW())&lt;&gt;"",INDEX(G:G,ROW()),IF(INDEX(E:E,ROW())&lt;&gt;0,INDEX(D:D,ROW()-1),0))</f>
        <v>0</v>
      </c>
      <c r="E472" s="313" cm="1">
        <f t="array" ref="E472">IF(INDEX(I:I,ROW())&lt;&gt;"",VALUE(TRIM(LEFT(INDEX(I:I,ROW()),6))),0)</f>
        <v>0</v>
      </c>
      <c r="F472" s="314"/>
      <c r="G472" s="247"/>
      <c r="H472" s="261"/>
      <c r="I472" s="248"/>
      <c r="J472" s="261"/>
      <c r="K472" s="261"/>
      <c r="L472" s="262"/>
      <c r="M472" s="49"/>
      <c r="N472" s="49"/>
    </row>
    <row r="473" spans="1:14">
      <c r="A473" s="43" cm="1">
        <f t="array" ref="A473">IF(INDEX(B:B,ROW()), COUNTIF($B$6:INDEX(B:B,ROW()), TRUE), 0)</f>
        <v>0</v>
      </c>
      <c r="B473" s="43" t="b" cm="1">
        <f t="array" ref="B473">AND(分科號=INDEX(E:E,ROW()),INDEX(D:D,ROW())&gt;=分起日,INDEX(D:D,ROW())&lt;=分訖日,OR(分專案="全部",INDEX(J:J,ROW())=分專案))</f>
        <v>0</v>
      </c>
      <c r="C473" s="44" cm="1">
        <f t="array" ref="C473">IF(INDEX(F:F,ROW())&lt;&gt;"",INDEX(F:F,ROW()),IF(INDEX(E:E,ROW())&lt;&gt;0,INDEX(C:C,ROW()-1),0))</f>
        <v>0</v>
      </c>
      <c r="D473" s="43" cm="1">
        <f t="array" ref="D473">IF(INDEX(G:G,ROW())&lt;&gt;"",INDEX(G:G,ROW()),IF(INDEX(E:E,ROW())&lt;&gt;0,INDEX(D:D,ROW()-1),0))</f>
        <v>0</v>
      </c>
      <c r="E473" s="313" cm="1">
        <f t="array" ref="E473">IF(INDEX(I:I,ROW())&lt;&gt;"",VALUE(TRIM(LEFT(INDEX(I:I,ROW()),6))),0)</f>
        <v>0</v>
      </c>
      <c r="F473" s="314"/>
      <c r="G473" s="247"/>
      <c r="H473" s="261"/>
      <c r="I473" s="248"/>
      <c r="J473" s="261"/>
      <c r="K473" s="261"/>
      <c r="L473" s="262"/>
      <c r="M473" s="49"/>
      <c r="N473" s="49"/>
    </row>
    <row r="474" spans="1:14">
      <c r="A474" s="43" cm="1">
        <f t="array" ref="A474">IF(INDEX(B:B,ROW()), COUNTIF($B$6:INDEX(B:B,ROW()), TRUE), 0)</f>
        <v>0</v>
      </c>
      <c r="B474" s="43" t="b" cm="1">
        <f t="array" ref="B474">AND(分科號=INDEX(E:E,ROW()),INDEX(D:D,ROW())&gt;=分起日,INDEX(D:D,ROW())&lt;=分訖日,OR(分專案="全部",INDEX(J:J,ROW())=分專案))</f>
        <v>0</v>
      </c>
      <c r="C474" s="44" cm="1">
        <f t="array" ref="C474">IF(INDEX(F:F,ROW())&lt;&gt;"",INDEX(F:F,ROW()),IF(INDEX(E:E,ROW())&lt;&gt;0,INDEX(C:C,ROW()-1),0))</f>
        <v>0</v>
      </c>
      <c r="D474" s="43" cm="1">
        <f t="array" ref="D474">IF(INDEX(G:G,ROW())&lt;&gt;"",INDEX(G:G,ROW()),IF(INDEX(E:E,ROW())&lt;&gt;0,INDEX(D:D,ROW()-1),0))</f>
        <v>0</v>
      </c>
      <c r="E474" s="313" cm="1">
        <f t="array" ref="E474">IF(INDEX(I:I,ROW())&lt;&gt;"",VALUE(TRIM(LEFT(INDEX(I:I,ROW()),6))),0)</f>
        <v>0</v>
      </c>
      <c r="F474" s="314"/>
      <c r="G474" s="247"/>
      <c r="H474" s="261"/>
      <c r="I474" s="248"/>
      <c r="J474" s="261"/>
      <c r="K474" s="261"/>
      <c r="L474" s="262"/>
      <c r="M474" s="49"/>
      <c r="N474" s="49"/>
    </row>
    <row r="475" spans="1:14">
      <c r="A475" s="43" cm="1">
        <f t="array" ref="A475">IF(INDEX(B:B,ROW()), COUNTIF($B$6:INDEX(B:B,ROW()), TRUE), 0)</f>
        <v>0</v>
      </c>
      <c r="B475" s="43" t="b" cm="1">
        <f t="array" ref="B475">AND(分科號=INDEX(E:E,ROW()),INDEX(D:D,ROW())&gt;=分起日,INDEX(D:D,ROW())&lt;=分訖日,OR(分專案="全部",INDEX(J:J,ROW())=分專案))</f>
        <v>0</v>
      </c>
      <c r="C475" s="44" cm="1">
        <f t="array" ref="C475">IF(INDEX(F:F,ROW())&lt;&gt;"",INDEX(F:F,ROW()),IF(INDEX(E:E,ROW())&lt;&gt;0,INDEX(C:C,ROW()-1),0))</f>
        <v>0</v>
      </c>
      <c r="D475" s="43" cm="1">
        <f t="array" ref="D475">IF(INDEX(G:G,ROW())&lt;&gt;"",INDEX(G:G,ROW()),IF(INDEX(E:E,ROW())&lt;&gt;0,INDEX(D:D,ROW()-1),0))</f>
        <v>0</v>
      </c>
      <c r="E475" s="313" cm="1">
        <f t="array" ref="E475">IF(INDEX(I:I,ROW())&lt;&gt;"",VALUE(TRIM(LEFT(INDEX(I:I,ROW()),6))),0)</f>
        <v>0</v>
      </c>
      <c r="F475" s="314"/>
      <c r="G475" s="247"/>
      <c r="H475" s="261"/>
      <c r="I475" s="248"/>
      <c r="J475" s="261"/>
      <c r="K475" s="261"/>
      <c r="L475" s="262"/>
      <c r="M475" s="49"/>
      <c r="N475" s="49"/>
    </row>
    <row r="476" spans="1:14">
      <c r="A476" s="43" cm="1">
        <f t="array" ref="A476">IF(INDEX(B:B,ROW()), COUNTIF($B$6:INDEX(B:B,ROW()), TRUE), 0)</f>
        <v>0</v>
      </c>
      <c r="B476" s="43" t="b" cm="1">
        <f t="array" ref="B476">AND(分科號=INDEX(E:E,ROW()),INDEX(D:D,ROW())&gt;=分起日,INDEX(D:D,ROW())&lt;=分訖日,OR(分專案="全部",INDEX(J:J,ROW())=分專案))</f>
        <v>0</v>
      </c>
      <c r="C476" s="44" cm="1">
        <f t="array" ref="C476">IF(INDEX(F:F,ROW())&lt;&gt;"",INDEX(F:F,ROW()),IF(INDEX(E:E,ROW())&lt;&gt;0,INDEX(C:C,ROW()-1),0))</f>
        <v>0</v>
      </c>
      <c r="D476" s="43" cm="1">
        <f t="array" ref="D476">IF(INDEX(G:G,ROW())&lt;&gt;"",INDEX(G:G,ROW()),IF(INDEX(E:E,ROW())&lt;&gt;0,INDEX(D:D,ROW()-1),0))</f>
        <v>0</v>
      </c>
      <c r="E476" s="313" cm="1">
        <f t="array" ref="E476">IF(INDEX(I:I,ROW())&lt;&gt;"",VALUE(TRIM(LEFT(INDEX(I:I,ROW()),6))),0)</f>
        <v>0</v>
      </c>
      <c r="F476" s="314"/>
      <c r="G476" s="247"/>
      <c r="H476" s="261"/>
      <c r="I476" s="248"/>
      <c r="J476" s="261"/>
      <c r="K476" s="261"/>
      <c r="L476" s="262"/>
      <c r="M476" s="49"/>
      <c r="N476" s="49"/>
    </row>
    <row r="477" spans="1:14">
      <c r="A477" s="43" cm="1">
        <f t="array" ref="A477">IF(INDEX(B:B,ROW()), COUNTIF($B$6:INDEX(B:B,ROW()), TRUE), 0)</f>
        <v>0</v>
      </c>
      <c r="B477" s="43" t="b" cm="1">
        <f t="array" ref="B477">AND(分科號=INDEX(E:E,ROW()),INDEX(D:D,ROW())&gt;=分起日,INDEX(D:D,ROW())&lt;=分訖日,OR(分專案="全部",INDEX(J:J,ROW())=分專案))</f>
        <v>0</v>
      </c>
      <c r="C477" s="44" cm="1">
        <f t="array" ref="C477">IF(INDEX(F:F,ROW())&lt;&gt;"",INDEX(F:F,ROW()),IF(INDEX(E:E,ROW())&lt;&gt;0,INDEX(C:C,ROW()-1),0))</f>
        <v>0</v>
      </c>
      <c r="D477" s="43" cm="1">
        <f t="array" ref="D477">IF(INDEX(G:G,ROW())&lt;&gt;"",INDEX(G:G,ROW()),IF(INDEX(E:E,ROW())&lt;&gt;0,INDEX(D:D,ROW()-1),0))</f>
        <v>0</v>
      </c>
      <c r="E477" s="313" cm="1">
        <f t="array" ref="E477">IF(INDEX(I:I,ROW())&lt;&gt;"",VALUE(TRIM(LEFT(INDEX(I:I,ROW()),6))),0)</f>
        <v>0</v>
      </c>
      <c r="F477" s="314"/>
      <c r="G477" s="247"/>
      <c r="H477" s="261"/>
      <c r="I477" s="248"/>
      <c r="J477" s="261"/>
      <c r="K477" s="261"/>
      <c r="L477" s="262"/>
      <c r="M477" s="49"/>
      <c r="N477" s="49"/>
    </row>
    <row r="478" spans="1:14">
      <c r="A478" s="43" cm="1">
        <f t="array" ref="A478">IF(INDEX(B:B,ROW()), COUNTIF($B$6:INDEX(B:B,ROW()), TRUE), 0)</f>
        <v>0</v>
      </c>
      <c r="B478" s="43" t="b" cm="1">
        <f t="array" ref="B478">AND(分科號=INDEX(E:E,ROW()),INDEX(D:D,ROW())&gt;=分起日,INDEX(D:D,ROW())&lt;=分訖日,OR(分專案="全部",INDEX(J:J,ROW())=分專案))</f>
        <v>0</v>
      </c>
      <c r="C478" s="44" cm="1">
        <f t="array" ref="C478">IF(INDEX(F:F,ROW())&lt;&gt;"",INDEX(F:F,ROW()),IF(INDEX(E:E,ROW())&lt;&gt;0,INDEX(C:C,ROW()-1),0))</f>
        <v>0</v>
      </c>
      <c r="D478" s="43" cm="1">
        <f t="array" ref="D478">IF(INDEX(G:G,ROW())&lt;&gt;"",INDEX(G:G,ROW()),IF(INDEX(E:E,ROW())&lt;&gt;0,INDEX(D:D,ROW()-1),0))</f>
        <v>0</v>
      </c>
      <c r="E478" s="313" cm="1">
        <f t="array" ref="E478">IF(INDEX(I:I,ROW())&lt;&gt;"",VALUE(TRIM(LEFT(INDEX(I:I,ROW()),6))),0)</f>
        <v>0</v>
      </c>
      <c r="F478" s="314"/>
      <c r="G478" s="247"/>
      <c r="H478" s="261"/>
      <c r="I478" s="248"/>
      <c r="J478" s="261"/>
      <c r="K478" s="261"/>
      <c r="L478" s="262"/>
      <c r="M478" s="49"/>
      <c r="N478" s="49"/>
    </row>
    <row r="479" spans="1:14">
      <c r="A479" s="43" cm="1">
        <f t="array" ref="A479">IF(INDEX(B:B,ROW()), COUNTIF($B$6:INDEX(B:B,ROW()), TRUE), 0)</f>
        <v>0</v>
      </c>
      <c r="B479" s="43" t="b" cm="1">
        <f t="array" ref="B479">AND(分科號=INDEX(E:E,ROW()),INDEX(D:D,ROW())&gt;=分起日,INDEX(D:D,ROW())&lt;=分訖日,OR(分專案="全部",INDEX(J:J,ROW())=分專案))</f>
        <v>0</v>
      </c>
      <c r="C479" s="44" cm="1">
        <f t="array" ref="C479">IF(INDEX(F:F,ROW())&lt;&gt;"",INDEX(F:F,ROW()),IF(INDEX(E:E,ROW())&lt;&gt;0,INDEX(C:C,ROW()-1),0))</f>
        <v>0</v>
      </c>
      <c r="D479" s="43" cm="1">
        <f t="array" ref="D479">IF(INDEX(G:G,ROW())&lt;&gt;"",INDEX(G:G,ROW()),IF(INDEX(E:E,ROW())&lt;&gt;0,INDEX(D:D,ROW()-1),0))</f>
        <v>0</v>
      </c>
      <c r="E479" s="313" cm="1">
        <f t="array" ref="E479">IF(INDEX(I:I,ROW())&lt;&gt;"",VALUE(TRIM(LEFT(INDEX(I:I,ROW()),6))),0)</f>
        <v>0</v>
      </c>
      <c r="F479" s="314"/>
      <c r="G479" s="247"/>
      <c r="H479" s="261"/>
      <c r="I479" s="248"/>
      <c r="J479" s="261"/>
      <c r="K479" s="261"/>
      <c r="L479" s="262"/>
      <c r="M479" s="49"/>
      <c r="N479" s="49"/>
    </row>
    <row r="480" spans="1:14">
      <c r="A480" s="43" cm="1">
        <f t="array" ref="A480">IF(INDEX(B:B,ROW()), COUNTIF($B$6:INDEX(B:B,ROW()), TRUE), 0)</f>
        <v>0</v>
      </c>
      <c r="B480" s="43" t="b" cm="1">
        <f t="array" ref="B480">AND(分科號=INDEX(E:E,ROW()),INDEX(D:D,ROW())&gt;=分起日,INDEX(D:D,ROW())&lt;=分訖日,OR(分專案="全部",INDEX(J:J,ROW())=分專案))</f>
        <v>0</v>
      </c>
      <c r="C480" s="44" cm="1">
        <f t="array" ref="C480">IF(INDEX(F:F,ROW())&lt;&gt;"",INDEX(F:F,ROW()),IF(INDEX(E:E,ROW())&lt;&gt;0,INDEX(C:C,ROW()-1),0))</f>
        <v>0</v>
      </c>
      <c r="D480" s="43" cm="1">
        <f t="array" ref="D480">IF(INDEX(G:G,ROW())&lt;&gt;"",INDEX(G:G,ROW()),IF(INDEX(E:E,ROW())&lt;&gt;0,INDEX(D:D,ROW()-1),0))</f>
        <v>0</v>
      </c>
      <c r="E480" s="313" cm="1">
        <f t="array" ref="E480">IF(INDEX(I:I,ROW())&lt;&gt;"",VALUE(TRIM(LEFT(INDEX(I:I,ROW()),6))),0)</f>
        <v>0</v>
      </c>
      <c r="F480" s="314"/>
      <c r="G480" s="247"/>
      <c r="H480" s="261"/>
      <c r="I480" s="248"/>
      <c r="J480" s="261"/>
      <c r="K480" s="261"/>
      <c r="L480" s="262"/>
      <c r="M480" s="49"/>
      <c r="N480" s="49"/>
    </row>
    <row r="481" spans="1:14">
      <c r="A481" s="43" cm="1">
        <f t="array" ref="A481">IF(INDEX(B:B,ROW()), COUNTIF($B$6:INDEX(B:B,ROW()), TRUE), 0)</f>
        <v>0</v>
      </c>
      <c r="B481" s="43" t="b" cm="1">
        <f t="array" ref="B481">AND(分科號=INDEX(E:E,ROW()),INDEX(D:D,ROW())&gt;=分起日,INDEX(D:D,ROW())&lt;=分訖日,OR(分專案="全部",INDEX(J:J,ROW())=分專案))</f>
        <v>0</v>
      </c>
      <c r="C481" s="44" cm="1">
        <f t="array" ref="C481">IF(INDEX(F:F,ROW())&lt;&gt;"",INDEX(F:F,ROW()),IF(INDEX(E:E,ROW())&lt;&gt;0,INDEX(C:C,ROW()-1),0))</f>
        <v>0</v>
      </c>
      <c r="D481" s="43" cm="1">
        <f t="array" ref="D481">IF(INDEX(G:G,ROW())&lt;&gt;"",INDEX(G:G,ROW()),IF(INDEX(E:E,ROW())&lt;&gt;0,INDEX(D:D,ROW()-1),0))</f>
        <v>0</v>
      </c>
      <c r="E481" s="313" cm="1">
        <f t="array" ref="E481">IF(INDEX(I:I,ROW())&lt;&gt;"",VALUE(TRIM(LEFT(INDEX(I:I,ROW()),6))),0)</f>
        <v>0</v>
      </c>
      <c r="F481" s="314"/>
      <c r="G481" s="247"/>
      <c r="H481" s="261"/>
      <c r="I481" s="248"/>
      <c r="J481" s="261"/>
      <c r="K481" s="261"/>
      <c r="L481" s="262"/>
      <c r="M481" s="49"/>
      <c r="N481" s="49"/>
    </row>
    <row r="482" spans="1:14">
      <c r="A482" s="43" cm="1">
        <f t="array" ref="A482">IF(INDEX(B:B,ROW()), COUNTIF($B$6:INDEX(B:B,ROW()), TRUE), 0)</f>
        <v>0</v>
      </c>
      <c r="B482" s="43" t="b" cm="1">
        <f t="array" ref="B482">AND(分科號=INDEX(E:E,ROW()),INDEX(D:D,ROW())&gt;=分起日,INDEX(D:D,ROW())&lt;=分訖日,OR(分專案="全部",INDEX(J:J,ROW())=分專案))</f>
        <v>0</v>
      </c>
      <c r="C482" s="44" cm="1">
        <f t="array" ref="C482">IF(INDEX(F:F,ROW())&lt;&gt;"",INDEX(F:F,ROW()),IF(INDEX(E:E,ROW())&lt;&gt;0,INDEX(C:C,ROW()-1),0))</f>
        <v>0</v>
      </c>
      <c r="D482" s="43" cm="1">
        <f t="array" ref="D482">IF(INDEX(G:G,ROW())&lt;&gt;"",INDEX(G:G,ROW()),IF(INDEX(E:E,ROW())&lt;&gt;0,INDEX(D:D,ROW()-1),0))</f>
        <v>0</v>
      </c>
      <c r="E482" s="313" cm="1">
        <f t="array" ref="E482">IF(INDEX(I:I,ROW())&lt;&gt;"",VALUE(TRIM(LEFT(INDEX(I:I,ROW()),6))),0)</f>
        <v>0</v>
      </c>
      <c r="F482" s="314"/>
      <c r="G482" s="247"/>
      <c r="H482" s="261"/>
      <c r="I482" s="248"/>
      <c r="J482" s="261"/>
      <c r="K482" s="261"/>
      <c r="L482" s="262"/>
      <c r="M482" s="49"/>
      <c r="N482" s="49"/>
    </row>
    <row r="483" spans="1:14">
      <c r="A483" s="43" cm="1">
        <f t="array" ref="A483">IF(INDEX(B:B,ROW()), COUNTIF($B$6:INDEX(B:B,ROW()), TRUE), 0)</f>
        <v>0</v>
      </c>
      <c r="B483" s="43" t="b" cm="1">
        <f t="array" ref="B483">AND(分科號=INDEX(E:E,ROW()),INDEX(D:D,ROW())&gt;=分起日,INDEX(D:D,ROW())&lt;=分訖日,OR(分專案="全部",INDEX(J:J,ROW())=分專案))</f>
        <v>0</v>
      </c>
      <c r="C483" s="44" cm="1">
        <f t="array" ref="C483">IF(INDEX(F:F,ROW())&lt;&gt;"",INDEX(F:F,ROW()),IF(INDEX(E:E,ROW())&lt;&gt;0,INDEX(C:C,ROW()-1),0))</f>
        <v>0</v>
      </c>
      <c r="D483" s="43" cm="1">
        <f t="array" ref="D483">IF(INDEX(G:G,ROW())&lt;&gt;"",INDEX(G:G,ROW()),IF(INDEX(E:E,ROW())&lt;&gt;0,INDEX(D:D,ROW()-1),0))</f>
        <v>0</v>
      </c>
      <c r="E483" s="313" cm="1">
        <f t="array" ref="E483">IF(INDEX(I:I,ROW())&lt;&gt;"",VALUE(TRIM(LEFT(INDEX(I:I,ROW()),6))),0)</f>
        <v>0</v>
      </c>
      <c r="F483" s="314"/>
      <c r="G483" s="247"/>
      <c r="H483" s="261"/>
      <c r="I483" s="248"/>
      <c r="J483" s="261"/>
      <c r="K483" s="261"/>
      <c r="L483" s="262"/>
      <c r="M483" s="49"/>
      <c r="N483" s="49"/>
    </row>
    <row r="484" spans="1:14">
      <c r="A484" s="43" cm="1">
        <f t="array" ref="A484">IF(INDEX(B:B,ROW()), COUNTIF($B$6:INDEX(B:B,ROW()), TRUE), 0)</f>
        <v>0</v>
      </c>
      <c r="B484" s="43" t="b" cm="1">
        <f t="array" ref="B484">AND(分科號=INDEX(E:E,ROW()),INDEX(D:D,ROW())&gt;=分起日,INDEX(D:D,ROW())&lt;=分訖日,OR(分專案="全部",INDEX(J:J,ROW())=分專案))</f>
        <v>0</v>
      </c>
      <c r="C484" s="44" cm="1">
        <f t="array" ref="C484">IF(INDEX(F:F,ROW())&lt;&gt;"",INDEX(F:F,ROW()),IF(INDEX(E:E,ROW())&lt;&gt;0,INDEX(C:C,ROW()-1),0))</f>
        <v>0</v>
      </c>
      <c r="D484" s="43" cm="1">
        <f t="array" ref="D484">IF(INDEX(G:G,ROW())&lt;&gt;"",INDEX(G:G,ROW()),IF(INDEX(E:E,ROW())&lt;&gt;0,INDEX(D:D,ROW()-1),0))</f>
        <v>0</v>
      </c>
      <c r="E484" s="313" cm="1">
        <f t="array" ref="E484">IF(INDEX(I:I,ROW())&lt;&gt;"",VALUE(TRIM(LEFT(INDEX(I:I,ROW()),6))),0)</f>
        <v>0</v>
      </c>
      <c r="F484" s="314"/>
      <c r="G484" s="247"/>
      <c r="H484" s="261"/>
      <c r="I484" s="248"/>
      <c r="J484" s="261"/>
      <c r="K484" s="261"/>
      <c r="L484" s="262"/>
      <c r="M484" s="49"/>
      <c r="N484" s="49"/>
    </row>
    <row r="485" spans="1:14">
      <c r="A485" s="43" cm="1">
        <f t="array" ref="A485">IF(INDEX(B:B,ROW()), COUNTIF($B$6:INDEX(B:B,ROW()), TRUE), 0)</f>
        <v>0</v>
      </c>
      <c r="B485" s="43" t="b" cm="1">
        <f t="array" ref="B485">AND(分科號=INDEX(E:E,ROW()),INDEX(D:D,ROW())&gt;=分起日,INDEX(D:D,ROW())&lt;=分訖日,OR(分專案="全部",INDEX(J:J,ROW())=分專案))</f>
        <v>0</v>
      </c>
      <c r="C485" s="44" cm="1">
        <f t="array" ref="C485">IF(INDEX(F:F,ROW())&lt;&gt;"",INDEX(F:F,ROW()),IF(INDEX(E:E,ROW())&lt;&gt;0,INDEX(C:C,ROW()-1),0))</f>
        <v>0</v>
      </c>
      <c r="D485" s="43" cm="1">
        <f t="array" ref="D485">IF(INDEX(G:G,ROW())&lt;&gt;"",INDEX(G:G,ROW()),IF(INDEX(E:E,ROW())&lt;&gt;0,INDEX(D:D,ROW()-1),0))</f>
        <v>0</v>
      </c>
      <c r="E485" s="313" cm="1">
        <f t="array" ref="E485">IF(INDEX(I:I,ROW())&lt;&gt;"",VALUE(TRIM(LEFT(INDEX(I:I,ROW()),6))),0)</f>
        <v>0</v>
      </c>
      <c r="F485" s="314"/>
      <c r="G485" s="247"/>
      <c r="H485" s="261"/>
      <c r="I485" s="248"/>
      <c r="J485" s="261"/>
      <c r="K485" s="261"/>
      <c r="L485" s="262"/>
      <c r="M485" s="49"/>
      <c r="N485" s="49"/>
    </row>
    <row r="486" spans="1:14">
      <c r="A486" s="43" cm="1">
        <f t="array" ref="A486">IF(INDEX(B:B,ROW()), COUNTIF($B$6:INDEX(B:B,ROW()), TRUE), 0)</f>
        <v>0</v>
      </c>
      <c r="B486" s="43" t="b" cm="1">
        <f t="array" ref="B486">AND(分科號=INDEX(E:E,ROW()),INDEX(D:D,ROW())&gt;=分起日,INDEX(D:D,ROW())&lt;=分訖日,OR(分專案="全部",INDEX(J:J,ROW())=分專案))</f>
        <v>0</v>
      </c>
      <c r="C486" s="44" cm="1">
        <f t="array" ref="C486">IF(INDEX(F:F,ROW())&lt;&gt;"",INDEX(F:F,ROW()),IF(INDEX(E:E,ROW())&lt;&gt;0,INDEX(C:C,ROW()-1),0))</f>
        <v>0</v>
      </c>
      <c r="D486" s="43" cm="1">
        <f t="array" ref="D486">IF(INDEX(G:G,ROW())&lt;&gt;"",INDEX(G:G,ROW()),IF(INDEX(E:E,ROW())&lt;&gt;0,INDEX(D:D,ROW()-1),0))</f>
        <v>0</v>
      </c>
      <c r="E486" s="313" cm="1">
        <f t="array" ref="E486">IF(INDEX(I:I,ROW())&lt;&gt;"",VALUE(TRIM(LEFT(INDEX(I:I,ROW()),6))),0)</f>
        <v>0</v>
      </c>
      <c r="F486" s="314"/>
      <c r="G486" s="247"/>
      <c r="H486" s="261"/>
      <c r="I486" s="248"/>
      <c r="J486" s="261"/>
      <c r="K486" s="261"/>
      <c r="L486" s="262"/>
      <c r="M486" s="49"/>
      <c r="N486" s="49"/>
    </row>
    <row r="487" spans="1:14">
      <c r="A487" s="43" cm="1">
        <f t="array" ref="A487">IF(INDEX(B:B,ROW()), COUNTIF($B$6:INDEX(B:B,ROW()), TRUE), 0)</f>
        <v>0</v>
      </c>
      <c r="B487" s="43" t="b" cm="1">
        <f t="array" ref="B487">AND(分科號=INDEX(E:E,ROW()),INDEX(D:D,ROW())&gt;=分起日,INDEX(D:D,ROW())&lt;=分訖日,OR(分專案="全部",INDEX(J:J,ROW())=分專案))</f>
        <v>0</v>
      </c>
      <c r="C487" s="44" cm="1">
        <f t="array" ref="C487">IF(INDEX(F:F,ROW())&lt;&gt;"",INDEX(F:F,ROW()),IF(INDEX(E:E,ROW())&lt;&gt;0,INDEX(C:C,ROW()-1),0))</f>
        <v>0</v>
      </c>
      <c r="D487" s="43" cm="1">
        <f t="array" ref="D487">IF(INDEX(G:G,ROW())&lt;&gt;"",INDEX(G:G,ROW()),IF(INDEX(E:E,ROW())&lt;&gt;0,INDEX(D:D,ROW()-1),0))</f>
        <v>0</v>
      </c>
      <c r="E487" s="313" cm="1">
        <f t="array" ref="E487">IF(INDEX(I:I,ROW())&lt;&gt;"",VALUE(TRIM(LEFT(INDEX(I:I,ROW()),6))),0)</f>
        <v>0</v>
      </c>
      <c r="F487" s="314"/>
      <c r="G487" s="247"/>
      <c r="H487" s="261"/>
      <c r="I487" s="248"/>
      <c r="J487" s="261"/>
      <c r="K487" s="261"/>
      <c r="L487" s="262"/>
      <c r="M487" s="49"/>
      <c r="N487" s="49"/>
    </row>
    <row r="488" spans="1:14">
      <c r="A488" s="43" cm="1">
        <f t="array" ref="A488">IF(INDEX(B:B,ROW()), COUNTIF($B$6:INDEX(B:B,ROW()), TRUE), 0)</f>
        <v>0</v>
      </c>
      <c r="B488" s="43" t="b" cm="1">
        <f t="array" ref="B488">AND(分科號=INDEX(E:E,ROW()),INDEX(D:D,ROW())&gt;=分起日,INDEX(D:D,ROW())&lt;=分訖日,OR(分專案="全部",INDEX(J:J,ROW())=分專案))</f>
        <v>0</v>
      </c>
      <c r="C488" s="44" cm="1">
        <f t="array" ref="C488">IF(INDEX(F:F,ROW())&lt;&gt;"",INDEX(F:F,ROW()),IF(INDEX(E:E,ROW())&lt;&gt;0,INDEX(C:C,ROW()-1),0))</f>
        <v>0</v>
      </c>
      <c r="D488" s="43" cm="1">
        <f t="array" ref="D488">IF(INDEX(G:G,ROW())&lt;&gt;"",INDEX(G:G,ROW()),IF(INDEX(E:E,ROW())&lt;&gt;0,INDEX(D:D,ROW()-1),0))</f>
        <v>0</v>
      </c>
      <c r="E488" s="313" cm="1">
        <f t="array" ref="E488">IF(INDEX(I:I,ROW())&lt;&gt;"",VALUE(TRIM(LEFT(INDEX(I:I,ROW()),6))),0)</f>
        <v>0</v>
      </c>
      <c r="F488" s="314"/>
      <c r="G488" s="247"/>
      <c r="H488" s="261"/>
      <c r="I488" s="248"/>
      <c r="J488" s="261"/>
      <c r="K488" s="261"/>
      <c r="L488" s="262"/>
      <c r="M488" s="49"/>
      <c r="N488" s="49"/>
    </row>
    <row r="489" spans="1:14">
      <c r="A489" s="43" cm="1">
        <f t="array" ref="A489">IF(INDEX(B:B,ROW()), COUNTIF($B$6:INDEX(B:B,ROW()), TRUE), 0)</f>
        <v>0</v>
      </c>
      <c r="B489" s="43" t="b" cm="1">
        <f t="array" ref="B489">AND(分科號=INDEX(E:E,ROW()),INDEX(D:D,ROW())&gt;=分起日,INDEX(D:D,ROW())&lt;=分訖日,OR(分專案="全部",INDEX(J:J,ROW())=分專案))</f>
        <v>0</v>
      </c>
      <c r="C489" s="44" cm="1">
        <f t="array" ref="C489">IF(INDEX(F:F,ROW())&lt;&gt;"",INDEX(F:F,ROW()),IF(INDEX(E:E,ROW())&lt;&gt;0,INDEX(C:C,ROW()-1),0))</f>
        <v>0</v>
      </c>
      <c r="D489" s="43" cm="1">
        <f t="array" ref="D489">IF(INDEX(G:G,ROW())&lt;&gt;"",INDEX(G:G,ROW()),IF(INDEX(E:E,ROW())&lt;&gt;0,INDEX(D:D,ROW()-1),0))</f>
        <v>0</v>
      </c>
      <c r="E489" s="313" cm="1">
        <f t="array" ref="E489">IF(INDEX(I:I,ROW())&lt;&gt;"",VALUE(TRIM(LEFT(INDEX(I:I,ROW()),6))),0)</f>
        <v>0</v>
      </c>
      <c r="F489" s="314"/>
      <c r="G489" s="247"/>
      <c r="H489" s="261"/>
      <c r="I489" s="248"/>
      <c r="J489" s="261"/>
      <c r="K489" s="261"/>
      <c r="L489" s="262"/>
      <c r="M489" s="49"/>
      <c r="N489" s="49"/>
    </row>
    <row r="490" spans="1:14">
      <c r="A490" s="43" cm="1">
        <f t="array" ref="A490">IF(INDEX(B:B,ROW()), COUNTIF($B$6:INDEX(B:B,ROW()), TRUE), 0)</f>
        <v>0</v>
      </c>
      <c r="B490" s="43" t="b" cm="1">
        <f t="array" ref="B490">AND(分科號=INDEX(E:E,ROW()),INDEX(D:D,ROW())&gt;=分起日,INDEX(D:D,ROW())&lt;=分訖日,OR(分專案="全部",INDEX(J:J,ROW())=分專案))</f>
        <v>0</v>
      </c>
      <c r="C490" s="44" cm="1">
        <f t="array" ref="C490">IF(INDEX(F:F,ROW())&lt;&gt;"",INDEX(F:F,ROW()),IF(INDEX(E:E,ROW())&lt;&gt;0,INDEX(C:C,ROW()-1),0))</f>
        <v>0</v>
      </c>
      <c r="D490" s="43" cm="1">
        <f t="array" ref="D490">IF(INDEX(G:G,ROW())&lt;&gt;"",INDEX(G:G,ROW()),IF(INDEX(E:E,ROW())&lt;&gt;0,INDEX(D:D,ROW()-1),0))</f>
        <v>0</v>
      </c>
      <c r="E490" s="313" cm="1">
        <f t="array" ref="E490">IF(INDEX(I:I,ROW())&lt;&gt;"",VALUE(TRIM(LEFT(INDEX(I:I,ROW()),6))),0)</f>
        <v>0</v>
      </c>
      <c r="F490" s="314"/>
      <c r="G490" s="247"/>
      <c r="H490" s="261"/>
      <c r="I490" s="248"/>
      <c r="J490" s="261"/>
      <c r="K490" s="261"/>
      <c r="L490" s="262"/>
      <c r="M490" s="49"/>
      <c r="N490" s="49"/>
    </row>
    <row r="491" spans="1:14">
      <c r="A491" s="43" cm="1">
        <f t="array" ref="A491">IF(INDEX(B:B,ROW()), COUNTIF($B$6:INDEX(B:B,ROW()), TRUE), 0)</f>
        <v>0</v>
      </c>
      <c r="B491" s="43" t="b" cm="1">
        <f t="array" ref="B491">AND(分科號=INDEX(E:E,ROW()),INDEX(D:D,ROW())&gt;=分起日,INDEX(D:D,ROW())&lt;=分訖日,OR(分專案="全部",INDEX(J:J,ROW())=分專案))</f>
        <v>0</v>
      </c>
      <c r="C491" s="44" cm="1">
        <f t="array" ref="C491">IF(INDEX(F:F,ROW())&lt;&gt;"",INDEX(F:F,ROW()),IF(INDEX(E:E,ROW())&lt;&gt;0,INDEX(C:C,ROW()-1),0))</f>
        <v>0</v>
      </c>
      <c r="D491" s="43" cm="1">
        <f t="array" ref="D491">IF(INDEX(G:G,ROW())&lt;&gt;"",INDEX(G:G,ROW()),IF(INDEX(E:E,ROW())&lt;&gt;0,INDEX(D:D,ROW()-1),0))</f>
        <v>0</v>
      </c>
      <c r="E491" s="313" cm="1">
        <f t="array" ref="E491">IF(INDEX(I:I,ROW())&lt;&gt;"",VALUE(TRIM(LEFT(INDEX(I:I,ROW()),6))),0)</f>
        <v>0</v>
      </c>
      <c r="F491" s="314"/>
      <c r="G491" s="247"/>
      <c r="H491" s="261"/>
      <c r="I491" s="248"/>
      <c r="J491" s="261"/>
      <c r="K491" s="261"/>
      <c r="L491" s="262"/>
      <c r="M491" s="49"/>
      <c r="N491" s="49"/>
    </row>
    <row r="492" spans="1:14">
      <c r="A492" s="43" cm="1">
        <f t="array" ref="A492">IF(INDEX(B:B,ROW()), COUNTIF($B$6:INDEX(B:B,ROW()), TRUE), 0)</f>
        <v>0</v>
      </c>
      <c r="B492" s="43" t="b" cm="1">
        <f t="array" ref="B492">AND(分科號=INDEX(E:E,ROW()),INDEX(D:D,ROW())&gt;=分起日,INDEX(D:D,ROW())&lt;=分訖日,OR(分專案="全部",INDEX(J:J,ROW())=分專案))</f>
        <v>0</v>
      </c>
      <c r="C492" s="44" cm="1">
        <f t="array" ref="C492">IF(INDEX(F:F,ROW())&lt;&gt;"",INDEX(F:F,ROW()),IF(INDEX(E:E,ROW())&lt;&gt;0,INDEX(C:C,ROW()-1),0))</f>
        <v>0</v>
      </c>
      <c r="D492" s="43" cm="1">
        <f t="array" ref="D492">IF(INDEX(G:G,ROW())&lt;&gt;"",INDEX(G:G,ROW()),IF(INDEX(E:E,ROW())&lt;&gt;0,INDEX(D:D,ROW()-1),0))</f>
        <v>0</v>
      </c>
      <c r="E492" s="313" cm="1">
        <f t="array" ref="E492">IF(INDEX(I:I,ROW())&lt;&gt;"",VALUE(TRIM(LEFT(INDEX(I:I,ROW()),6))),0)</f>
        <v>0</v>
      </c>
      <c r="F492" s="314"/>
      <c r="G492" s="247"/>
      <c r="H492" s="261"/>
      <c r="I492" s="248"/>
      <c r="J492" s="261"/>
      <c r="K492" s="261"/>
      <c r="L492" s="262"/>
      <c r="M492" s="49"/>
      <c r="N492" s="49"/>
    </row>
    <row r="493" spans="1:14">
      <c r="A493" s="43" cm="1">
        <f t="array" ref="A493">IF(INDEX(B:B,ROW()), COUNTIF($B$6:INDEX(B:B,ROW()), TRUE), 0)</f>
        <v>0</v>
      </c>
      <c r="B493" s="43" t="b" cm="1">
        <f t="array" ref="B493">AND(分科號=INDEX(E:E,ROW()),INDEX(D:D,ROW())&gt;=分起日,INDEX(D:D,ROW())&lt;=分訖日,OR(分專案="全部",INDEX(J:J,ROW())=分專案))</f>
        <v>0</v>
      </c>
      <c r="C493" s="44" cm="1">
        <f t="array" ref="C493">IF(INDEX(F:F,ROW())&lt;&gt;"",INDEX(F:F,ROW()),IF(INDEX(E:E,ROW())&lt;&gt;0,INDEX(C:C,ROW()-1),0))</f>
        <v>0</v>
      </c>
      <c r="D493" s="43" cm="1">
        <f t="array" ref="D493">IF(INDEX(G:G,ROW())&lt;&gt;"",INDEX(G:G,ROW()),IF(INDEX(E:E,ROW())&lt;&gt;0,INDEX(D:D,ROW()-1),0))</f>
        <v>0</v>
      </c>
      <c r="E493" s="313" cm="1">
        <f t="array" ref="E493">IF(INDEX(I:I,ROW())&lt;&gt;"",VALUE(TRIM(LEFT(INDEX(I:I,ROW()),6))),0)</f>
        <v>0</v>
      </c>
      <c r="F493" s="314"/>
      <c r="G493" s="247"/>
      <c r="H493" s="261"/>
      <c r="I493" s="248"/>
      <c r="J493" s="261"/>
      <c r="K493" s="261"/>
      <c r="L493" s="262"/>
      <c r="M493" s="49"/>
      <c r="N493" s="49"/>
    </row>
    <row r="494" spans="1:14">
      <c r="A494" s="43" cm="1">
        <f t="array" ref="A494">IF(INDEX(B:B,ROW()), COUNTIF($B$6:INDEX(B:B,ROW()), TRUE), 0)</f>
        <v>0</v>
      </c>
      <c r="B494" s="43" t="b" cm="1">
        <f t="array" ref="B494">AND(分科號=INDEX(E:E,ROW()),INDEX(D:D,ROW())&gt;=分起日,INDEX(D:D,ROW())&lt;=分訖日,OR(分專案="全部",INDEX(J:J,ROW())=分專案))</f>
        <v>0</v>
      </c>
      <c r="C494" s="44" cm="1">
        <f t="array" ref="C494">IF(INDEX(F:F,ROW())&lt;&gt;"",INDEX(F:F,ROW()),IF(INDEX(E:E,ROW())&lt;&gt;0,INDEX(C:C,ROW()-1),0))</f>
        <v>0</v>
      </c>
      <c r="D494" s="43" cm="1">
        <f t="array" ref="D494">IF(INDEX(G:G,ROW())&lt;&gt;"",INDEX(G:G,ROW()),IF(INDEX(E:E,ROW())&lt;&gt;0,INDEX(D:D,ROW()-1),0))</f>
        <v>0</v>
      </c>
      <c r="E494" s="313" cm="1">
        <f t="array" ref="E494">IF(INDEX(I:I,ROW())&lt;&gt;"",VALUE(TRIM(LEFT(INDEX(I:I,ROW()),6))),0)</f>
        <v>0</v>
      </c>
      <c r="F494" s="314"/>
      <c r="G494" s="247"/>
      <c r="H494" s="261"/>
      <c r="I494" s="248"/>
      <c r="J494" s="261"/>
      <c r="K494" s="261"/>
      <c r="L494" s="262"/>
      <c r="M494" s="49"/>
      <c r="N494" s="49"/>
    </row>
    <row r="495" spans="1:14">
      <c r="A495" s="43" cm="1">
        <f t="array" ref="A495">IF(INDEX(B:B,ROW()), COUNTIF($B$6:INDEX(B:B,ROW()), TRUE), 0)</f>
        <v>0</v>
      </c>
      <c r="B495" s="43" t="b" cm="1">
        <f t="array" ref="B495">AND(分科號=INDEX(E:E,ROW()),INDEX(D:D,ROW())&gt;=分起日,INDEX(D:D,ROW())&lt;=分訖日,OR(分專案="全部",INDEX(J:J,ROW())=分專案))</f>
        <v>0</v>
      </c>
      <c r="C495" s="44" cm="1">
        <f t="array" ref="C495">IF(INDEX(F:F,ROW())&lt;&gt;"",INDEX(F:F,ROW()),IF(INDEX(E:E,ROW())&lt;&gt;0,INDEX(C:C,ROW()-1),0))</f>
        <v>0</v>
      </c>
      <c r="D495" s="43" cm="1">
        <f t="array" ref="D495">IF(INDEX(G:G,ROW())&lt;&gt;"",INDEX(G:G,ROW()),IF(INDEX(E:E,ROW())&lt;&gt;0,INDEX(D:D,ROW()-1),0))</f>
        <v>0</v>
      </c>
      <c r="E495" s="313" cm="1">
        <f t="array" ref="E495">IF(INDEX(I:I,ROW())&lt;&gt;"",VALUE(TRIM(LEFT(INDEX(I:I,ROW()),6))),0)</f>
        <v>0</v>
      </c>
      <c r="F495" s="314"/>
      <c r="G495" s="247"/>
      <c r="H495" s="261"/>
      <c r="I495" s="248"/>
      <c r="J495" s="261"/>
      <c r="K495" s="261"/>
      <c r="L495" s="262"/>
      <c r="M495" s="49"/>
      <c r="N495" s="49"/>
    </row>
    <row r="496" spans="1:14">
      <c r="A496" s="43" cm="1">
        <f t="array" ref="A496">IF(INDEX(B:B,ROW()), COUNTIF($B$6:INDEX(B:B,ROW()), TRUE), 0)</f>
        <v>0</v>
      </c>
      <c r="B496" s="43" t="b" cm="1">
        <f t="array" ref="B496">AND(分科號=INDEX(E:E,ROW()),INDEX(D:D,ROW())&gt;=分起日,INDEX(D:D,ROW())&lt;=分訖日,OR(分專案="全部",INDEX(J:J,ROW())=分專案))</f>
        <v>0</v>
      </c>
      <c r="C496" s="44" cm="1">
        <f t="array" ref="C496">IF(INDEX(F:F,ROW())&lt;&gt;"",INDEX(F:F,ROW()),IF(INDEX(E:E,ROW())&lt;&gt;0,INDEX(C:C,ROW()-1),0))</f>
        <v>0</v>
      </c>
      <c r="D496" s="43" cm="1">
        <f t="array" ref="D496">IF(INDEX(G:G,ROW())&lt;&gt;"",INDEX(G:G,ROW()),IF(INDEX(E:E,ROW())&lt;&gt;0,INDEX(D:D,ROW()-1),0))</f>
        <v>0</v>
      </c>
      <c r="E496" s="313" cm="1">
        <f t="array" ref="E496">IF(INDEX(I:I,ROW())&lt;&gt;"",VALUE(TRIM(LEFT(INDEX(I:I,ROW()),6))),0)</f>
        <v>0</v>
      </c>
      <c r="F496" s="314"/>
      <c r="G496" s="247"/>
      <c r="H496" s="261"/>
      <c r="I496" s="248"/>
      <c r="J496" s="261"/>
      <c r="K496" s="261"/>
      <c r="L496" s="262"/>
      <c r="M496" s="49"/>
      <c r="N496" s="49"/>
    </row>
    <row r="497" spans="1:14">
      <c r="A497" s="43" cm="1">
        <f t="array" ref="A497">IF(INDEX(B:B,ROW()), COUNTIF($B$6:INDEX(B:B,ROW()), TRUE), 0)</f>
        <v>0</v>
      </c>
      <c r="B497" s="43" t="b" cm="1">
        <f t="array" ref="B497">AND(分科號=INDEX(E:E,ROW()),INDEX(D:D,ROW())&gt;=分起日,INDEX(D:D,ROW())&lt;=分訖日,OR(分專案="全部",INDEX(J:J,ROW())=分專案))</f>
        <v>0</v>
      </c>
      <c r="C497" s="44" cm="1">
        <f t="array" ref="C497">IF(INDEX(F:F,ROW())&lt;&gt;"",INDEX(F:F,ROW()),IF(INDEX(E:E,ROW())&lt;&gt;0,INDEX(C:C,ROW()-1),0))</f>
        <v>0</v>
      </c>
      <c r="D497" s="43" cm="1">
        <f t="array" ref="D497">IF(INDEX(G:G,ROW())&lt;&gt;"",INDEX(G:G,ROW()),IF(INDEX(E:E,ROW())&lt;&gt;0,INDEX(D:D,ROW()-1),0))</f>
        <v>0</v>
      </c>
      <c r="E497" s="313" cm="1">
        <f t="array" ref="E497">IF(INDEX(I:I,ROW())&lt;&gt;"",VALUE(TRIM(LEFT(INDEX(I:I,ROW()),6))),0)</f>
        <v>0</v>
      </c>
      <c r="F497" s="314"/>
      <c r="G497" s="247"/>
      <c r="H497" s="261"/>
      <c r="I497" s="248"/>
      <c r="J497" s="261"/>
      <c r="K497" s="261"/>
      <c r="L497" s="262"/>
      <c r="M497" s="49"/>
      <c r="N497" s="49"/>
    </row>
    <row r="498" spans="1:14">
      <c r="A498" s="43" cm="1">
        <f t="array" ref="A498">IF(INDEX(B:B,ROW()), COUNTIF($B$6:INDEX(B:B,ROW()), TRUE), 0)</f>
        <v>0</v>
      </c>
      <c r="B498" s="43" t="b" cm="1">
        <f t="array" ref="B498">AND(分科號=INDEX(E:E,ROW()),INDEX(D:D,ROW())&gt;=分起日,INDEX(D:D,ROW())&lt;=分訖日,OR(分專案="全部",INDEX(J:J,ROW())=分專案))</f>
        <v>0</v>
      </c>
      <c r="C498" s="44" cm="1">
        <f t="array" ref="C498">IF(INDEX(F:F,ROW())&lt;&gt;"",INDEX(F:F,ROW()),IF(INDEX(E:E,ROW())&lt;&gt;0,INDEX(C:C,ROW()-1),0))</f>
        <v>0</v>
      </c>
      <c r="D498" s="43" cm="1">
        <f t="array" ref="D498">IF(INDEX(G:G,ROW())&lt;&gt;"",INDEX(G:G,ROW()),IF(INDEX(E:E,ROW())&lt;&gt;0,INDEX(D:D,ROW()-1),0))</f>
        <v>0</v>
      </c>
      <c r="E498" s="313" cm="1">
        <f t="array" ref="E498">IF(INDEX(I:I,ROW())&lt;&gt;"",VALUE(TRIM(LEFT(INDEX(I:I,ROW()),6))),0)</f>
        <v>0</v>
      </c>
      <c r="F498" s="314"/>
      <c r="G498" s="247"/>
      <c r="H498" s="261"/>
      <c r="I498" s="248"/>
      <c r="J498" s="261"/>
      <c r="K498" s="261"/>
      <c r="L498" s="262"/>
      <c r="M498" s="49"/>
      <c r="N498" s="49"/>
    </row>
    <row r="499" spans="1:14">
      <c r="A499" s="43" cm="1">
        <f t="array" ref="A499">IF(INDEX(B:B,ROW()), COUNTIF($B$6:INDEX(B:B,ROW()), TRUE), 0)</f>
        <v>0</v>
      </c>
      <c r="B499" s="43" t="b" cm="1">
        <f t="array" ref="B499">AND(分科號=INDEX(E:E,ROW()),INDEX(D:D,ROW())&gt;=分起日,INDEX(D:D,ROW())&lt;=分訖日,OR(分專案="全部",INDEX(J:J,ROW())=分專案))</f>
        <v>0</v>
      </c>
      <c r="C499" s="44" cm="1">
        <f t="array" ref="C499">IF(INDEX(F:F,ROW())&lt;&gt;"",INDEX(F:F,ROW()),IF(INDEX(E:E,ROW())&lt;&gt;0,INDEX(C:C,ROW()-1),0))</f>
        <v>0</v>
      </c>
      <c r="D499" s="43" cm="1">
        <f t="array" ref="D499">IF(INDEX(G:G,ROW())&lt;&gt;"",INDEX(G:G,ROW()),IF(INDEX(E:E,ROW())&lt;&gt;0,INDEX(D:D,ROW()-1),0))</f>
        <v>0</v>
      </c>
      <c r="E499" s="313" cm="1">
        <f t="array" ref="E499">IF(INDEX(I:I,ROW())&lt;&gt;"",VALUE(TRIM(LEFT(INDEX(I:I,ROW()),6))),0)</f>
        <v>0</v>
      </c>
      <c r="F499" s="314"/>
      <c r="G499" s="247"/>
      <c r="H499" s="261"/>
      <c r="I499" s="248"/>
      <c r="J499" s="261"/>
      <c r="K499" s="261"/>
      <c r="L499" s="262"/>
      <c r="M499" s="49"/>
      <c r="N499" s="49"/>
    </row>
    <row r="500" spans="1:14">
      <c r="A500" s="43" cm="1">
        <f t="array" ref="A500">IF(INDEX(B:B,ROW()), COUNTIF($B$6:INDEX(B:B,ROW()), TRUE), 0)</f>
        <v>0</v>
      </c>
      <c r="B500" s="43" t="b" cm="1">
        <f t="array" ref="B500">AND(分科號=INDEX(E:E,ROW()),INDEX(D:D,ROW())&gt;=分起日,INDEX(D:D,ROW())&lt;=分訖日,OR(分專案="全部",INDEX(J:J,ROW())=分專案))</f>
        <v>0</v>
      </c>
      <c r="C500" s="44" cm="1">
        <f t="array" ref="C500">IF(INDEX(F:F,ROW())&lt;&gt;"",INDEX(F:F,ROW()),IF(INDEX(E:E,ROW())&lt;&gt;0,INDEX(C:C,ROW()-1),0))</f>
        <v>0</v>
      </c>
      <c r="D500" s="43" cm="1">
        <f t="array" ref="D500">IF(INDEX(G:G,ROW())&lt;&gt;"",INDEX(G:G,ROW()),IF(INDEX(E:E,ROW())&lt;&gt;0,INDEX(D:D,ROW()-1),0))</f>
        <v>0</v>
      </c>
      <c r="E500" s="313" cm="1">
        <f t="array" ref="E500">IF(INDEX(I:I,ROW())&lt;&gt;"",VALUE(TRIM(LEFT(INDEX(I:I,ROW()),6))),0)</f>
        <v>0</v>
      </c>
      <c r="F500" s="314"/>
      <c r="G500" s="247"/>
      <c r="H500" s="261"/>
      <c r="I500" s="248"/>
      <c r="J500" s="261"/>
      <c r="K500" s="261"/>
      <c r="L500" s="262"/>
      <c r="M500" s="49"/>
      <c r="N500" s="49"/>
    </row>
    <row r="501" spans="1:14">
      <c r="A501" s="43" cm="1">
        <f t="array" ref="A501">IF(INDEX(B:B,ROW()), COUNTIF($B$6:INDEX(B:B,ROW()), TRUE), 0)</f>
        <v>0</v>
      </c>
      <c r="B501" s="43" t="b" cm="1">
        <f t="array" ref="B501">AND(分科號=INDEX(E:E,ROW()),INDEX(D:D,ROW())&gt;=分起日,INDEX(D:D,ROW())&lt;=分訖日,OR(分專案="全部",INDEX(J:J,ROW())=分專案))</f>
        <v>0</v>
      </c>
      <c r="C501" s="44" cm="1">
        <f t="array" ref="C501">IF(INDEX(F:F,ROW())&lt;&gt;"",INDEX(F:F,ROW()),IF(INDEX(E:E,ROW())&lt;&gt;0,INDEX(C:C,ROW()-1),0))</f>
        <v>0</v>
      </c>
      <c r="D501" s="43" cm="1">
        <f t="array" ref="D501">IF(INDEX(G:G,ROW())&lt;&gt;"",INDEX(G:G,ROW()),IF(INDEX(E:E,ROW())&lt;&gt;0,INDEX(D:D,ROW()-1),0))</f>
        <v>0</v>
      </c>
      <c r="E501" s="313" cm="1">
        <f t="array" ref="E501">IF(INDEX(I:I,ROW())&lt;&gt;"",VALUE(TRIM(LEFT(INDEX(I:I,ROW()),6))),0)</f>
        <v>0</v>
      </c>
      <c r="F501" s="314"/>
      <c r="G501" s="247"/>
      <c r="H501" s="261"/>
      <c r="I501" s="248"/>
      <c r="J501" s="261"/>
      <c r="K501" s="261"/>
      <c r="L501" s="262"/>
      <c r="M501" s="49"/>
      <c r="N501" s="49"/>
    </row>
    <row r="502" spans="1:14">
      <c r="A502" s="43" cm="1">
        <f t="array" ref="A502">IF(INDEX(B:B,ROW()), COUNTIF($B$6:INDEX(B:B,ROW()), TRUE), 0)</f>
        <v>0</v>
      </c>
      <c r="B502" s="43" t="b" cm="1">
        <f t="array" ref="B502">AND(分科號=INDEX(E:E,ROW()),INDEX(D:D,ROW())&gt;=分起日,INDEX(D:D,ROW())&lt;=分訖日,OR(分專案="全部",INDEX(J:J,ROW())=分專案))</f>
        <v>0</v>
      </c>
      <c r="C502" s="44" cm="1">
        <f t="array" ref="C502">IF(INDEX(F:F,ROW())&lt;&gt;"",INDEX(F:F,ROW()),IF(INDEX(E:E,ROW())&lt;&gt;0,INDEX(C:C,ROW()-1),0))</f>
        <v>0</v>
      </c>
      <c r="D502" s="43" cm="1">
        <f t="array" ref="D502">IF(INDEX(G:G,ROW())&lt;&gt;"",INDEX(G:G,ROW()),IF(INDEX(E:E,ROW())&lt;&gt;0,INDEX(D:D,ROW()-1),0))</f>
        <v>0</v>
      </c>
      <c r="E502" s="313" cm="1">
        <f t="array" ref="E502">IF(INDEX(I:I,ROW())&lt;&gt;"",VALUE(TRIM(LEFT(INDEX(I:I,ROW()),6))),0)</f>
        <v>0</v>
      </c>
      <c r="F502" s="314"/>
      <c r="G502" s="247"/>
      <c r="H502" s="261"/>
      <c r="I502" s="248"/>
      <c r="J502" s="261"/>
      <c r="K502" s="261"/>
      <c r="L502" s="262"/>
      <c r="M502" s="49"/>
      <c r="N502" s="49"/>
    </row>
    <row r="503" spans="1:14">
      <c r="A503" s="43" cm="1">
        <f t="array" ref="A503">IF(INDEX(B:B,ROW()), COUNTIF($B$6:INDEX(B:B,ROW()), TRUE), 0)</f>
        <v>0</v>
      </c>
      <c r="B503" s="43" t="b" cm="1">
        <f t="array" ref="B503">AND(分科號=INDEX(E:E,ROW()),INDEX(D:D,ROW())&gt;=分起日,INDEX(D:D,ROW())&lt;=分訖日,OR(分專案="全部",INDEX(J:J,ROW())=分專案))</f>
        <v>0</v>
      </c>
      <c r="C503" s="44" cm="1">
        <f t="array" ref="C503">IF(INDEX(F:F,ROW())&lt;&gt;"",INDEX(F:F,ROW()),IF(INDEX(E:E,ROW())&lt;&gt;0,INDEX(C:C,ROW()-1),0))</f>
        <v>0</v>
      </c>
      <c r="D503" s="43" cm="1">
        <f t="array" ref="D503">IF(INDEX(G:G,ROW())&lt;&gt;"",INDEX(G:G,ROW()),IF(INDEX(E:E,ROW())&lt;&gt;0,INDEX(D:D,ROW()-1),0))</f>
        <v>0</v>
      </c>
      <c r="E503" s="313" cm="1">
        <f t="array" ref="E503">IF(INDEX(I:I,ROW())&lt;&gt;"",VALUE(TRIM(LEFT(INDEX(I:I,ROW()),6))),0)</f>
        <v>0</v>
      </c>
      <c r="F503" s="314"/>
      <c r="G503" s="247"/>
      <c r="H503" s="261"/>
      <c r="I503" s="248"/>
      <c r="J503" s="261"/>
      <c r="K503" s="261"/>
      <c r="L503" s="262"/>
      <c r="M503" s="49"/>
      <c r="N503" s="49"/>
    </row>
    <row r="504" spans="1:14">
      <c r="A504" s="43" cm="1">
        <f t="array" ref="A504">IF(INDEX(B:B,ROW()), COUNTIF($B$6:INDEX(B:B,ROW()), TRUE), 0)</f>
        <v>0</v>
      </c>
      <c r="B504" s="43" t="b" cm="1">
        <f t="array" ref="B504">AND(分科號=INDEX(E:E,ROW()),INDEX(D:D,ROW())&gt;=分起日,INDEX(D:D,ROW())&lt;=分訖日,OR(分專案="全部",INDEX(J:J,ROW())=分專案))</f>
        <v>0</v>
      </c>
      <c r="C504" s="44" cm="1">
        <f t="array" ref="C504">IF(INDEX(F:F,ROW())&lt;&gt;"",INDEX(F:F,ROW()),IF(INDEX(E:E,ROW())&lt;&gt;0,INDEX(C:C,ROW()-1),0))</f>
        <v>0</v>
      </c>
      <c r="D504" s="43" cm="1">
        <f t="array" ref="D504">IF(INDEX(G:G,ROW())&lt;&gt;"",INDEX(G:G,ROW()),IF(INDEX(E:E,ROW())&lt;&gt;0,INDEX(D:D,ROW()-1),0))</f>
        <v>0</v>
      </c>
      <c r="E504" s="313" cm="1">
        <f t="array" ref="E504">IF(INDEX(I:I,ROW())&lt;&gt;"",VALUE(TRIM(LEFT(INDEX(I:I,ROW()),6))),0)</f>
        <v>0</v>
      </c>
      <c r="F504" s="314"/>
      <c r="G504" s="247"/>
      <c r="H504" s="261"/>
      <c r="I504" s="248"/>
      <c r="J504" s="261"/>
      <c r="K504" s="261"/>
      <c r="L504" s="262"/>
      <c r="M504" s="49"/>
      <c r="N504" s="49"/>
    </row>
    <row r="505" spans="1:14">
      <c r="A505" s="43" cm="1">
        <f t="array" ref="A505">IF(INDEX(B:B,ROW()), COUNTIF($B$6:INDEX(B:B,ROW()), TRUE), 0)</f>
        <v>0</v>
      </c>
      <c r="B505" s="43" t="b" cm="1">
        <f t="array" ref="B505">AND(分科號=INDEX(E:E,ROW()),INDEX(D:D,ROW())&gt;=分起日,INDEX(D:D,ROW())&lt;=分訖日,OR(分專案="全部",INDEX(J:J,ROW())=分專案))</f>
        <v>0</v>
      </c>
      <c r="C505" s="44" cm="1">
        <f t="array" ref="C505">IF(INDEX(F:F,ROW())&lt;&gt;"",INDEX(F:F,ROW()),IF(INDEX(E:E,ROW())&lt;&gt;0,INDEX(C:C,ROW()-1),0))</f>
        <v>0</v>
      </c>
      <c r="D505" s="43" cm="1">
        <f t="array" ref="D505">IF(INDEX(G:G,ROW())&lt;&gt;"",INDEX(G:G,ROW()),IF(INDEX(E:E,ROW())&lt;&gt;0,INDEX(D:D,ROW()-1),0))</f>
        <v>0</v>
      </c>
      <c r="E505" s="313" cm="1">
        <f t="array" ref="E505">IF(INDEX(I:I,ROW())&lt;&gt;"",VALUE(TRIM(LEFT(INDEX(I:I,ROW()),6))),0)</f>
        <v>0</v>
      </c>
      <c r="F505" s="314"/>
      <c r="G505" s="247"/>
      <c r="H505" s="261"/>
      <c r="I505" s="248"/>
      <c r="J505" s="261"/>
      <c r="K505" s="261"/>
      <c r="L505" s="262"/>
      <c r="M505" s="49"/>
      <c r="N505" s="49"/>
    </row>
    <row r="506" spans="1:14">
      <c r="A506" s="43" cm="1">
        <f t="array" ref="A506">IF(INDEX(B:B,ROW()), COUNTIF($B$6:INDEX(B:B,ROW()), TRUE), 0)</f>
        <v>0</v>
      </c>
      <c r="B506" s="43" t="b" cm="1">
        <f t="array" ref="B506">AND(分科號=INDEX(E:E,ROW()),INDEX(D:D,ROW())&gt;=分起日,INDEX(D:D,ROW())&lt;=分訖日,OR(分專案="全部",INDEX(J:J,ROW())=分專案))</f>
        <v>0</v>
      </c>
      <c r="C506" s="44" cm="1">
        <f t="array" ref="C506">IF(INDEX(F:F,ROW())&lt;&gt;"",INDEX(F:F,ROW()),IF(INDEX(E:E,ROW())&lt;&gt;0,INDEX(C:C,ROW()-1),0))</f>
        <v>0</v>
      </c>
      <c r="D506" s="43" cm="1">
        <f t="array" ref="D506">IF(INDEX(G:G,ROW())&lt;&gt;"",INDEX(G:G,ROW()),IF(INDEX(E:E,ROW())&lt;&gt;0,INDEX(D:D,ROW()-1),0))</f>
        <v>0</v>
      </c>
      <c r="E506" s="313" cm="1">
        <f t="array" ref="E506">IF(INDEX(I:I,ROW())&lt;&gt;"",VALUE(TRIM(LEFT(INDEX(I:I,ROW()),6))),0)</f>
        <v>0</v>
      </c>
      <c r="F506" s="314"/>
      <c r="G506" s="247"/>
      <c r="H506" s="261"/>
      <c r="I506" s="248"/>
      <c r="J506" s="261"/>
      <c r="K506" s="261"/>
      <c r="L506" s="262"/>
      <c r="M506" s="49"/>
      <c r="N506" s="49"/>
    </row>
    <row r="507" spans="1:14">
      <c r="A507" s="43" cm="1">
        <f t="array" ref="A507">IF(INDEX(B:B,ROW()), COUNTIF($B$6:INDEX(B:B,ROW()), TRUE), 0)</f>
        <v>0</v>
      </c>
      <c r="B507" s="43" t="b" cm="1">
        <f t="array" ref="B507">AND(分科號=INDEX(E:E,ROW()),INDEX(D:D,ROW())&gt;=分起日,INDEX(D:D,ROW())&lt;=分訖日,OR(分專案="全部",INDEX(J:J,ROW())=分專案))</f>
        <v>0</v>
      </c>
      <c r="C507" s="44" cm="1">
        <f t="array" ref="C507">IF(INDEX(F:F,ROW())&lt;&gt;"",INDEX(F:F,ROW()),IF(INDEX(E:E,ROW())&lt;&gt;0,INDEX(C:C,ROW()-1),0))</f>
        <v>0</v>
      </c>
      <c r="D507" s="43" cm="1">
        <f t="array" ref="D507">IF(INDEX(G:G,ROW())&lt;&gt;"",INDEX(G:G,ROW()),IF(INDEX(E:E,ROW())&lt;&gt;0,INDEX(D:D,ROW()-1),0))</f>
        <v>0</v>
      </c>
      <c r="E507" s="313" cm="1">
        <f t="array" ref="E507">IF(INDEX(I:I,ROW())&lt;&gt;"",VALUE(TRIM(LEFT(INDEX(I:I,ROW()),6))),0)</f>
        <v>0</v>
      </c>
      <c r="F507" s="314"/>
      <c r="G507" s="247"/>
      <c r="H507" s="261"/>
      <c r="I507" s="248"/>
      <c r="J507" s="261"/>
      <c r="K507" s="261"/>
      <c r="L507" s="262"/>
      <c r="M507" s="49"/>
      <c r="N507" s="49"/>
    </row>
    <row r="508" spans="1:14">
      <c r="A508" s="43" cm="1">
        <f t="array" ref="A508">IF(INDEX(B:B,ROW()), COUNTIF($B$6:INDEX(B:B,ROW()), TRUE), 0)</f>
        <v>0</v>
      </c>
      <c r="B508" s="43" t="b" cm="1">
        <f t="array" ref="B508">AND(分科號=INDEX(E:E,ROW()),INDEX(D:D,ROW())&gt;=分起日,INDEX(D:D,ROW())&lt;=分訖日,OR(分專案="全部",INDEX(J:J,ROW())=分專案))</f>
        <v>0</v>
      </c>
      <c r="C508" s="44" cm="1">
        <f t="array" ref="C508">IF(INDEX(F:F,ROW())&lt;&gt;"",INDEX(F:F,ROW()),IF(INDEX(E:E,ROW())&lt;&gt;0,INDEX(C:C,ROW()-1),0))</f>
        <v>0</v>
      </c>
      <c r="D508" s="43" cm="1">
        <f t="array" ref="D508">IF(INDEX(G:G,ROW())&lt;&gt;"",INDEX(G:G,ROW()),IF(INDEX(E:E,ROW())&lt;&gt;0,INDEX(D:D,ROW()-1),0))</f>
        <v>0</v>
      </c>
      <c r="E508" s="313" cm="1">
        <f t="array" ref="E508">IF(INDEX(I:I,ROW())&lt;&gt;"",VALUE(TRIM(LEFT(INDEX(I:I,ROW()),6))),0)</f>
        <v>0</v>
      </c>
      <c r="F508" s="314"/>
      <c r="G508" s="247"/>
      <c r="H508" s="261"/>
      <c r="I508" s="248"/>
      <c r="J508" s="261"/>
      <c r="K508" s="261"/>
      <c r="L508" s="262"/>
      <c r="M508" s="49"/>
      <c r="N508" s="49"/>
    </row>
    <row r="509" spans="1:14">
      <c r="A509" s="43" cm="1">
        <f t="array" ref="A509">IF(INDEX(B:B,ROW()), COUNTIF($B$6:INDEX(B:B,ROW()), TRUE), 0)</f>
        <v>0</v>
      </c>
      <c r="B509" s="43" t="b" cm="1">
        <f t="array" ref="B509">AND(分科號=INDEX(E:E,ROW()),INDEX(D:D,ROW())&gt;=分起日,INDEX(D:D,ROW())&lt;=分訖日,OR(分專案="全部",INDEX(J:J,ROW())=分專案))</f>
        <v>0</v>
      </c>
      <c r="C509" s="44" cm="1">
        <f t="array" ref="C509">IF(INDEX(F:F,ROW())&lt;&gt;"",INDEX(F:F,ROW()),IF(INDEX(E:E,ROW())&lt;&gt;0,INDEX(C:C,ROW()-1),0))</f>
        <v>0</v>
      </c>
      <c r="D509" s="43" cm="1">
        <f t="array" ref="D509">IF(INDEX(G:G,ROW())&lt;&gt;"",INDEX(G:G,ROW()),IF(INDEX(E:E,ROW())&lt;&gt;0,INDEX(D:D,ROW()-1),0))</f>
        <v>0</v>
      </c>
      <c r="E509" s="313" cm="1">
        <f t="array" ref="E509">IF(INDEX(I:I,ROW())&lt;&gt;"",VALUE(TRIM(LEFT(INDEX(I:I,ROW()),6))),0)</f>
        <v>0</v>
      </c>
      <c r="F509" s="314"/>
      <c r="G509" s="247"/>
      <c r="H509" s="261"/>
      <c r="I509" s="248"/>
      <c r="J509" s="261"/>
      <c r="K509" s="261"/>
      <c r="L509" s="262"/>
      <c r="M509" s="49"/>
      <c r="N509" s="49"/>
    </row>
    <row r="510" spans="1:14">
      <c r="A510" s="43" cm="1">
        <f t="array" ref="A510">IF(INDEX(B:B,ROW()), COUNTIF($B$6:INDEX(B:B,ROW()), TRUE), 0)</f>
        <v>0</v>
      </c>
      <c r="B510" s="43" t="b" cm="1">
        <f t="array" ref="B510">AND(分科號=INDEX(E:E,ROW()),INDEX(D:D,ROW())&gt;=分起日,INDEX(D:D,ROW())&lt;=分訖日,OR(分專案="全部",INDEX(J:J,ROW())=分專案))</f>
        <v>0</v>
      </c>
      <c r="C510" s="44" cm="1">
        <f t="array" ref="C510">IF(INDEX(F:F,ROW())&lt;&gt;"",INDEX(F:F,ROW()),IF(INDEX(E:E,ROW())&lt;&gt;0,INDEX(C:C,ROW()-1),0))</f>
        <v>0</v>
      </c>
      <c r="D510" s="43" cm="1">
        <f t="array" ref="D510">IF(INDEX(G:G,ROW())&lt;&gt;"",INDEX(G:G,ROW()),IF(INDEX(E:E,ROW())&lt;&gt;0,INDEX(D:D,ROW()-1),0))</f>
        <v>0</v>
      </c>
      <c r="E510" s="313" cm="1">
        <f t="array" ref="E510">IF(INDEX(I:I,ROW())&lt;&gt;"",VALUE(TRIM(LEFT(INDEX(I:I,ROW()),6))),0)</f>
        <v>0</v>
      </c>
      <c r="F510" s="314"/>
      <c r="G510" s="247"/>
      <c r="H510" s="261"/>
      <c r="I510" s="248"/>
      <c r="J510" s="261"/>
      <c r="K510" s="261"/>
      <c r="L510" s="262"/>
      <c r="M510" s="49"/>
      <c r="N510" s="49"/>
    </row>
    <row r="511" spans="1:14">
      <c r="A511" s="43" cm="1">
        <f t="array" ref="A511">IF(INDEX(B:B,ROW()), COUNTIF($B$6:INDEX(B:B,ROW()), TRUE), 0)</f>
        <v>0</v>
      </c>
      <c r="B511" s="43" t="b" cm="1">
        <f t="array" ref="B511">AND(分科號=INDEX(E:E,ROW()),INDEX(D:D,ROW())&gt;=分起日,INDEX(D:D,ROW())&lt;=分訖日,OR(分專案="全部",INDEX(J:J,ROW())=分專案))</f>
        <v>0</v>
      </c>
      <c r="C511" s="44" cm="1">
        <f t="array" ref="C511">IF(INDEX(F:F,ROW())&lt;&gt;"",INDEX(F:F,ROW()),IF(INDEX(E:E,ROW())&lt;&gt;0,INDEX(C:C,ROW()-1),0))</f>
        <v>0</v>
      </c>
      <c r="D511" s="43" cm="1">
        <f t="array" ref="D511">IF(INDEX(G:G,ROW())&lt;&gt;"",INDEX(G:G,ROW()),IF(INDEX(E:E,ROW())&lt;&gt;0,INDEX(D:D,ROW()-1),0))</f>
        <v>0</v>
      </c>
      <c r="E511" s="313" cm="1">
        <f t="array" ref="E511">IF(INDEX(I:I,ROW())&lt;&gt;"",VALUE(TRIM(LEFT(INDEX(I:I,ROW()),6))),0)</f>
        <v>0</v>
      </c>
      <c r="F511" s="314"/>
      <c r="G511" s="247"/>
      <c r="H511" s="261"/>
      <c r="I511" s="248"/>
      <c r="J511" s="261"/>
      <c r="K511" s="261"/>
      <c r="L511" s="262"/>
      <c r="M511" s="49"/>
      <c r="N511" s="49"/>
    </row>
    <row r="512" spans="1:14">
      <c r="A512" s="43" cm="1">
        <f t="array" ref="A512">IF(INDEX(B:B,ROW()), COUNTIF($B$6:INDEX(B:B,ROW()), TRUE), 0)</f>
        <v>0</v>
      </c>
      <c r="B512" s="43" t="b" cm="1">
        <f t="array" ref="B512">AND(分科號=INDEX(E:E,ROW()),INDEX(D:D,ROW())&gt;=分起日,INDEX(D:D,ROW())&lt;=分訖日,OR(分專案="全部",INDEX(J:J,ROW())=分專案))</f>
        <v>0</v>
      </c>
      <c r="C512" s="44" cm="1">
        <f t="array" ref="C512">IF(INDEX(F:F,ROW())&lt;&gt;"",INDEX(F:F,ROW()),IF(INDEX(E:E,ROW())&lt;&gt;0,INDEX(C:C,ROW()-1),0))</f>
        <v>0</v>
      </c>
      <c r="D512" s="43" cm="1">
        <f t="array" ref="D512">IF(INDEX(G:G,ROW())&lt;&gt;"",INDEX(G:G,ROW()),IF(INDEX(E:E,ROW())&lt;&gt;0,INDEX(D:D,ROW()-1),0))</f>
        <v>0</v>
      </c>
      <c r="E512" s="313" cm="1">
        <f t="array" ref="E512">IF(INDEX(I:I,ROW())&lt;&gt;"",VALUE(TRIM(LEFT(INDEX(I:I,ROW()),6))),0)</f>
        <v>0</v>
      </c>
      <c r="F512" s="314"/>
      <c r="G512" s="247"/>
      <c r="H512" s="261"/>
      <c r="I512" s="248"/>
      <c r="J512" s="261"/>
      <c r="K512" s="261"/>
      <c r="L512" s="262"/>
      <c r="M512" s="49"/>
      <c r="N512" s="49"/>
    </row>
    <row r="513" spans="1:14">
      <c r="A513" s="43" cm="1">
        <f t="array" ref="A513">IF(INDEX(B:B,ROW()), COUNTIF($B$6:INDEX(B:B,ROW()), TRUE), 0)</f>
        <v>0</v>
      </c>
      <c r="B513" s="43" t="b" cm="1">
        <f t="array" ref="B513">AND(分科號=INDEX(E:E,ROW()),INDEX(D:D,ROW())&gt;=分起日,INDEX(D:D,ROW())&lt;=分訖日,OR(分專案="全部",INDEX(J:J,ROW())=分專案))</f>
        <v>0</v>
      </c>
      <c r="C513" s="44" cm="1">
        <f t="array" ref="C513">IF(INDEX(F:F,ROW())&lt;&gt;"",INDEX(F:F,ROW()),IF(INDEX(E:E,ROW())&lt;&gt;0,INDEX(C:C,ROW()-1),0))</f>
        <v>0</v>
      </c>
      <c r="D513" s="43" cm="1">
        <f t="array" ref="D513">IF(INDEX(G:G,ROW())&lt;&gt;"",INDEX(G:G,ROW()),IF(INDEX(E:E,ROW())&lt;&gt;0,INDEX(D:D,ROW()-1),0))</f>
        <v>0</v>
      </c>
      <c r="E513" s="313" cm="1">
        <f t="array" ref="E513">IF(INDEX(I:I,ROW())&lt;&gt;"",VALUE(TRIM(LEFT(INDEX(I:I,ROW()),6))),0)</f>
        <v>0</v>
      </c>
      <c r="F513" s="314"/>
      <c r="G513" s="247"/>
      <c r="H513" s="261"/>
      <c r="I513" s="248"/>
      <c r="J513" s="261"/>
      <c r="K513" s="261"/>
      <c r="L513" s="262"/>
      <c r="M513" s="49"/>
      <c r="N513" s="49"/>
    </row>
    <row r="514" spans="1:14">
      <c r="A514" s="43" cm="1">
        <f t="array" ref="A514">IF(INDEX(B:B,ROW()), COUNTIF($B$6:INDEX(B:B,ROW()), TRUE), 0)</f>
        <v>0</v>
      </c>
      <c r="B514" s="43" t="b" cm="1">
        <f t="array" ref="B514">AND(分科號=INDEX(E:E,ROW()),INDEX(D:D,ROW())&gt;=分起日,INDEX(D:D,ROW())&lt;=分訖日,OR(分專案="全部",INDEX(J:J,ROW())=分專案))</f>
        <v>0</v>
      </c>
      <c r="C514" s="44" cm="1">
        <f t="array" ref="C514">IF(INDEX(F:F,ROW())&lt;&gt;"",INDEX(F:F,ROW()),IF(INDEX(E:E,ROW())&lt;&gt;0,INDEX(C:C,ROW()-1),0))</f>
        <v>0</v>
      </c>
      <c r="D514" s="43" cm="1">
        <f t="array" ref="D514">IF(INDEX(G:G,ROW())&lt;&gt;"",INDEX(G:G,ROW()),IF(INDEX(E:E,ROW())&lt;&gt;0,INDEX(D:D,ROW()-1),0))</f>
        <v>0</v>
      </c>
      <c r="E514" s="313" cm="1">
        <f t="array" ref="E514">IF(INDEX(I:I,ROW())&lt;&gt;"",VALUE(TRIM(LEFT(INDEX(I:I,ROW()),6))),0)</f>
        <v>0</v>
      </c>
      <c r="F514" s="314"/>
      <c r="G514" s="247"/>
      <c r="H514" s="261"/>
      <c r="I514" s="248"/>
      <c r="J514" s="261"/>
      <c r="K514" s="261"/>
      <c r="L514" s="262"/>
      <c r="M514" s="49"/>
      <c r="N514" s="49"/>
    </row>
    <row r="515" spans="1:14">
      <c r="A515" s="43" cm="1">
        <f t="array" ref="A515">IF(INDEX(B:B,ROW()), COUNTIF($B$6:INDEX(B:B,ROW()), TRUE), 0)</f>
        <v>0</v>
      </c>
      <c r="B515" s="43" t="b" cm="1">
        <f t="array" ref="B515">AND(分科號=INDEX(E:E,ROW()),INDEX(D:D,ROW())&gt;=分起日,INDEX(D:D,ROW())&lt;=分訖日,OR(分專案="全部",INDEX(J:J,ROW())=分專案))</f>
        <v>0</v>
      </c>
      <c r="C515" s="44" cm="1">
        <f t="array" ref="C515">IF(INDEX(F:F,ROW())&lt;&gt;"",INDEX(F:F,ROW()),IF(INDEX(E:E,ROW())&lt;&gt;0,INDEX(C:C,ROW()-1),0))</f>
        <v>0</v>
      </c>
      <c r="D515" s="43" cm="1">
        <f t="array" ref="D515">IF(INDEX(G:G,ROW())&lt;&gt;"",INDEX(G:G,ROW()),IF(INDEX(E:E,ROW())&lt;&gt;0,INDEX(D:D,ROW()-1),0))</f>
        <v>0</v>
      </c>
      <c r="E515" s="313" cm="1">
        <f t="array" ref="E515">IF(INDEX(I:I,ROW())&lt;&gt;"",VALUE(TRIM(LEFT(INDEX(I:I,ROW()),6))),0)</f>
        <v>0</v>
      </c>
      <c r="F515" s="314"/>
      <c r="G515" s="247"/>
      <c r="H515" s="261"/>
      <c r="I515" s="248"/>
      <c r="J515" s="261"/>
      <c r="K515" s="261"/>
      <c r="L515" s="262"/>
      <c r="M515" s="49"/>
      <c r="N515" s="49"/>
    </row>
    <row r="516" spans="1:14">
      <c r="A516" s="43" cm="1">
        <f t="array" ref="A516">IF(INDEX(B:B,ROW()), COUNTIF($B$6:INDEX(B:B,ROW()), TRUE), 0)</f>
        <v>0</v>
      </c>
      <c r="B516" s="43" t="b" cm="1">
        <f t="array" ref="B516">AND(分科號=INDEX(E:E,ROW()),INDEX(D:D,ROW())&gt;=分起日,INDEX(D:D,ROW())&lt;=分訖日,OR(分專案="全部",INDEX(J:J,ROW())=分專案))</f>
        <v>0</v>
      </c>
      <c r="C516" s="44" cm="1">
        <f t="array" ref="C516">IF(INDEX(F:F,ROW())&lt;&gt;"",INDEX(F:F,ROW()),IF(INDEX(E:E,ROW())&lt;&gt;0,INDEX(C:C,ROW()-1),0))</f>
        <v>0</v>
      </c>
      <c r="D516" s="43" cm="1">
        <f t="array" ref="D516">IF(INDEX(G:G,ROW())&lt;&gt;"",INDEX(G:G,ROW()),IF(INDEX(E:E,ROW())&lt;&gt;0,INDEX(D:D,ROW()-1),0))</f>
        <v>0</v>
      </c>
      <c r="E516" s="313" cm="1">
        <f t="array" ref="E516">IF(INDEX(I:I,ROW())&lt;&gt;"",VALUE(TRIM(LEFT(INDEX(I:I,ROW()),6))),0)</f>
        <v>0</v>
      </c>
      <c r="F516" s="314"/>
      <c r="G516" s="247"/>
      <c r="H516" s="261"/>
      <c r="I516" s="248"/>
      <c r="J516" s="261"/>
      <c r="K516" s="261"/>
      <c r="L516" s="262"/>
      <c r="M516" s="49"/>
      <c r="N516" s="49"/>
    </row>
    <row r="517" spans="1:14">
      <c r="A517" s="43" cm="1">
        <f t="array" ref="A517">IF(INDEX(B:B,ROW()), COUNTIF($B$6:INDEX(B:B,ROW()), TRUE), 0)</f>
        <v>0</v>
      </c>
      <c r="B517" s="43" t="b" cm="1">
        <f t="array" ref="B517">AND(分科號=INDEX(E:E,ROW()),INDEX(D:D,ROW())&gt;=分起日,INDEX(D:D,ROW())&lt;=分訖日,OR(分專案="全部",INDEX(J:J,ROW())=分專案))</f>
        <v>0</v>
      </c>
      <c r="C517" s="44" cm="1">
        <f t="array" ref="C517">IF(INDEX(F:F,ROW())&lt;&gt;"",INDEX(F:F,ROW()),IF(INDEX(E:E,ROW())&lt;&gt;0,INDEX(C:C,ROW()-1),0))</f>
        <v>0</v>
      </c>
      <c r="D517" s="43" cm="1">
        <f t="array" ref="D517">IF(INDEX(G:G,ROW())&lt;&gt;"",INDEX(G:G,ROW()),IF(INDEX(E:E,ROW())&lt;&gt;0,INDEX(D:D,ROW()-1),0))</f>
        <v>0</v>
      </c>
      <c r="E517" s="313" cm="1">
        <f t="array" ref="E517">IF(INDEX(I:I,ROW())&lt;&gt;"",VALUE(TRIM(LEFT(INDEX(I:I,ROW()),6))),0)</f>
        <v>0</v>
      </c>
      <c r="F517" s="314"/>
      <c r="G517" s="247"/>
      <c r="H517" s="261"/>
      <c r="I517" s="248"/>
      <c r="J517" s="261"/>
      <c r="K517" s="261"/>
      <c r="L517" s="262"/>
      <c r="M517" s="49"/>
      <c r="N517" s="49"/>
    </row>
    <row r="518" spans="1:14">
      <c r="A518" s="43" cm="1">
        <f t="array" ref="A518">IF(INDEX(B:B,ROW()), COUNTIF($B$6:INDEX(B:B,ROW()), TRUE), 0)</f>
        <v>0</v>
      </c>
      <c r="B518" s="43" t="b" cm="1">
        <f t="array" ref="B518">AND(分科號=INDEX(E:E,ROW()),INDEX(D:D,ROW())&gt;=分起日,INDEX(D:D,ROW())&lt;=分訖日,OR(分專案="全部",INDEX(J:J,ROW())=分專案))</f>
        <v>0</v>
      </c>
      <c r="C518" s="44" cm="1">
        <f t="array" ref="C518">IF(INDEX(F:F,ROW())&lt;&gt;"",INDEX(F:F,ROW()),IF(INDEX(E:E,ROW())&lt;&gt;0,INDEX(C:C,ROW()-1),0))</f>
        <v>0</v>
      </c>
      <c r="D518" s="43" cm="1">
        <f t="array" ref="D518">IF(INDEX(G:G,ROW())&lt;&gt;"",INDEX(G:G,ROW()),IF(INDEX(E:E,ROW())&lt;&gt;0,INDEX(D:D,ROW()-1),0))</f>
        <v>0</v>
      </c>
      <c r="E518" s="313" cm="1">
        <f t="array" ref="E518">IF(INDEX(I:I,ROW())&lt;&gt;"",VALUE(TRIM(LEFT(INDEX(I:I,ROW()),6))),0)</f>
        <v>0</v>
      </c>
      <c r="F518" s="314"/>
      <c r="G518" s="247"/>
      <c r="H518" s="261"/>
      <c r="I518" s="248"/>
      <c r="J518" s="261"/>
      <c r="K518" s="261"/>
      <c r="L518" s="262"/>
      <c r="M518" s="49"/>
      <c r="N518" s="49"/>
    </row>
    <row r="519" spans="1:14">
      <c r="A519" s="43" cm="1">
        <f t="array" ref="A519">IF(INDEX(B:B,ROW()), COUNTIF($B$6:INDEX(B:B,ROW()), TRUE), 0)</f>
        <v>0</v>
      </c>
      <c r="B519" s="43" t="b" cm="1">
        <f t="array" ref="B519">AND(分科號=INDEX(E:E,ROW()),INDEX(D:D,ROW())&gt;=分起日,INDEX(D:D,ROW())&lt;=分訖日,OR(分專案="全部",INDEX(J:J,ROW())=分專案))</f>
        <v>0</v>
      </c>
      <c r="C519" s="44" cm="1">
        <f t="array" ref="C519">IF(INDEX(F:F,ROW())&lt;&gt;"",INDEX(F:F,ROW()),IF(INDEX(E:E,ROW())&lt;&gt;0,INDEX(C:C,ROW()-1),0))</f>
        <v>0</v>
      </c>
      <c r="D519" s="43" cm="1">
        <f t="array" ref="D519">IF(INDEX(G:G,ROW())&lt;&gt;"",INDEX(G:G,ROW()),IF(INDEX(E:E,ROW())&lt;&gt;0,INDEX(D:D,ROW()-1),0))</f>
        <v>0</v>
      </c>
      <c r="E519" s="313" cm="1">
        <f t="array" ref="E519">IF(INDEX(I:I,ROW())&lt;&gt;"",VALUE(TRIM(LEFT(INDEX(I:I,ROW()),6))),0)</f>
        <v>0</v>
      </c>
      <c r="F519" s="314"/>
      <c r="G519" s="247"/>
      <c r="H519" s="261"/>
      <c r="I519" s="248"/>
      <c r="J519" s="261"/>
      <c r="K519" s="261"/>
      <c r="L519" s="262"/>
      <c r="M519" s="49"/>
      <c r="N519" s="49"/>
    </row>
    <row r="520" spans="1:14">
      <c r="A520" s="43" cm="1">
        <f t="array" ref="A520">IF(INDEX(B:B,ROW()), COUNTIF($B$6:INDEX(B:B,ROW()), TRUE), 0)</f>
        <v>0</v>
      </c>
      <c r="B520" s="43" t="b" cm="1">
        <f t="array" ref="B520">AND(分科號=INDEX(E:E,ROW()),INDEX(D:D,ROW())&gt;=分起日,INDEX(D:D,ROW())&lt;=分訖日,OR(分專案="全部",INDEX(J:J,ROW())=分專案))</f>
        <v>0</v>
      </c>
      <c r="C520" s="44" cm="1">
        <f t="array" ref="C520">IF(INDEX(F:F,ROW())&lt;&gt;"",INDEX(F:F,ROW()),IF(INDEX(E:E,ROW())&lt;&gt;0,INDEX(C:C,ROW()-1),0))</f>
        <v>0</v>
      </c>
      <c r="D520" s="43" cm="1">
        <f t="array" ref="D520">IF(INDEX(G:G,ROW())&lt;&gt;"",INDEX(G:G,ROW()),IF(INDEX(E:E,ROW())&lt;&gt;0,INDEX(D:D,ROW()-1),0))</f>
        <v>0</v>
      </c>
      <c r="E520" s="313" cm="1">
        <f t="array" ref="E520">IF(INDEX(I:I,ROW())&lt;&gt;"",VALUE(TRIM(LEFT(INDEX(I:I,ROW()),6))),0)</f>
        <v>0</v>
      </c>
      <c r="F520" s="314"/>
      <c r="G520" s="247"/>
      <c r="H520" s="261"/>
      <c r="I520" s="248"/>
      <c r="J520" s="261"/>
      <c r="K520" s="261"/>
      <c r="L520" s="262"/>
      <c r="M520" s="49"/>
      <c r="N520" s="49"/>
    </row>
    <row r="521" spans="1:14">
      <c r="A521" s="43" cm="1">
        <f t="array" ref="A521">IF(INDEX(B:B,ROW()), COUNTIF($B$6:INDEX(B:B,ROW()), TRUE), 0)</f>
        <v>0</v>
      </c>
      <c r="B521" s="43" t="b" cm="1">
        <f t="array" ref="B521">AND(分科號=INDEX(E:E,ROW()),INDEX(D:D,ROW())&gt;=分起日,INDEX(D:D,ROW())&lt;=分訖日,OR(分專案="全部",INDEX(J:J,ROW())=分專案))</f>
        <v>0</v>
      </c>
      <c r="C521" s="44" cm="1">
        <f t="array" ref="C521">IF(INDEX(F:F,ROW())&lt;&gt;"",INDEX(F:F,ROW()),IF(INDEX(E:E,ROW())&lt;&gt;0,INDEX(C:C,ROW()-1),0))</f>
        <v>0</v>
      </c>
      <c r="D521" s="43" cm="1">
        <f t="array" ref="D521">IF(INDEX(G:G,ROW())&lt;&gt;"",INDEX(G:G,ROW()),IF(INDEX(E:E,ROW())&lt;&gt;0,INDEX(D:D,ROW()-1),0))</f>
        <v>0</v>
      </c>
      <c r="E521" s="313" cm="1">
        <f t="array" ref="E521">IF(INDEX(I:I,ROW())&lt;&gt;"",VALUE(TRIM(LEFT(INDEX(I:I,ROW()),6))),0)</f>
        <v>0</v>
      </c>
      <c r="F521" s="314"/>
      <c r="G521" s="247"/>
      <c r="H521" s="261"/>
      <c r="I521" s="248"/>
      <c r="J521" s="261"/>
      <c r="K521" s="261"/>
      <c r="L521" s="262"/>
      <c r="M521" s="49"/>
      <c r="N521" s="49"/>
    </row>
    <row r="522" spans="1:14">
      <c r="A522" s="43" cm="1">
        <f t="array" ref="A522">IF(INDEX(B:B,ROW()), COUNTIF($B$6:INDEX(B:B,ROW()), TRUE), 0)</f>
        <v>0</v>
      </c>
      <c r="B522" s="43" t="b" cm="1">
        <f t="array" ref="B522">AND(分科號=INDEX(E:E,ROW()),INDEX(D:D,ROW())&gt;=分起日,INDEX(D:D,ROW())&lt;=分訖日,OR(分專案="全部",INDEX(J:J,ROW())=分專案))</f>
        <v>0</v>
      </c>
      <c r="C522" s="44" cm="1">
        <f t="array" ref="C522">IF(INDEX(F:F,ROW())&lt;&gt;"",INDEX(F:F,ROW()),IF(INDEX(E:E,ROW())&lt;&gt;0,INDEX(C:C,ROW()-1),0))</f>
        <v>0</v>
      </c>
      <c r="D522" s="43" cm="1">
        <f t="array" ref="D522">IF(INDEX(G:G,ROW())&lt;&gt;"",INDEX(G:G,ROW()),IF(INDEX(E:E,ROW())&lt;&gt;0,INDEX(D:D,ROW()-1),0))</f>
        <v>0</v>
      </c>
      <c r="E522" s="313" cm="1">
        <f t="array" ref="E522">IF(INDEX(I:I,ROW())&lt;&gt;"",VALUE(TRIM(LEFT(INDEX(I:I,ROW()),6))),0)</f>
        <v>0</v>
      </c>
      <c r="F522" s="314"/>
      <c r="G522" s="247"/>
      <c r="H522" s="261"/>
      <c r="I522" s="248"/>
      <c r="J522" s="261"/>
      <c r="K522" s="261"/>
      <c r="L522" s="262"/>
      <c r="M522" s="49"/>
      <c r="N522" s="49"/>
    </row>
    <row r="523" spans="1:14">
      <c r="A523" s="43" cm="1">
        <f t="array" ref="A523">IF(INDEX(B:B,ROW()), COUNTIF($B$6:INDEX(B:B,ROW()), TRUE), 0)</f>
        <v>0</v>
      </c>
      <c r="B523" s="43" t="b" cm="1">
        <f t="array" ref="B523">AND(分科號=INDEX(E:E,ROW()),INDEX(D:D,ROW())&gt;=分起日,INDEX(D:D,ROW())&lt;=分訖日,OR(分專案="全部",INDEX(J:J,ROW())=分專案))</f>
        <v>0</v>
      </c>
      <c r="C523" s="44" cm="1">
        <f t="array" ref="C523">IF(INDEX(F:F,ROW())&lt;&gt;"",INDEX(F:F,ROW()),IF(INDEX(E:E,ROW())&lt;&gt;0,INDEX(C:C,ROW()-1),0))</f>
        <v>0</v>
      </c>
      <c r="D523" s="43" cm="1">
        <f t="array" ref="D523">IF(INDEX(G:G,ROW())&lt;&gt;"",INDEX(G:G,ROW()),IF(INDEX(E:E,ROW())&lt;&gt;0,INDEX(D:D,ROW()-1),0))</f>
        <v>0</v>
      </c>
      <c r="E523" s="313" cm="1">
        <f t="array" ref="E523">IF(INDEX(I:I,ROW())&lt;&gt;"",VALUE(TRIM(LEFT(INDEX(I:I,ROW()),6))),0)</f>
        <v>0</v>
      </c>
      <c r="F523" s="314"/>
      <c r="G523" s="247"/>
      <c r="H523" s="261"/>
      <c r="I523" s="248"/>
      <c r="J523" s="261"/>
      <c r="K523" s="261"/>
      <c r="L523" s="262"/>
      <c r="M523" s="49"/>
      <c r="N523" s="49"/>
    </row>
    <row r="524" spans="1:14">
      <c r="A524" s="43" cm="1">
        <f t="array" ref="A524">IF(INDEX(B:B,ROW()), COUNTIF($B$6:INDEX(B:B,ROW()), TRUE), 0)</f>
        <v>0</v>
      </c>
      <c r="B524" s="43" t="b" cm="1">
        <f t="array" ref="B524">AND(分科號=INDEX(E:E,ROW()),INDEX(D:D,ROW())&gt;=分起日,INDEX(D:D,ROW())&lt;=分訖日,OR(分專案="全部",INDEX(J:J,ROW())=分專案))</f>
        <v>0</v>
      </c>
      <c r="C524" s="44" cm="1">
        <f t="array" ref="C524">IF(INDEX(F:F,ROW())&lt;&gt;"",INDEX(F:F,ROW()),IF(INDEX(E:E,ROW())&lt;&gt;0,INDEX(C:C,ROW()-1),0))</f>
        <v>0</v>
      </c>
      <c r="D524" s="43" cm="1">
        <f t="array" ref="D524">IF(INDEX(G:G,ROW())&lt;&gt;"",INDEX(G:G,ROW()),IF(INDEX(E:E,ROW())&lt;&gt;0,INDEX(D:D,ROW()-1),0))</f>
        <v>0</v>
      </c>
      <c r="E524" s="313" cm="1">
        <f t="array" ref="E524">IF(INDEX(I:I,ROW())&lt;&gt;"",VALUE(TRIM(LEFT(INDEX(I:I,ROW()),6))),0)</f>
        <v>0</v>
      </c>
      <c r="F524" s="314"/>
      <c r="G524" s="247"/>
      <c r="H524" s="261"/>
      <c r="I524" s="248"/>
      <c r="J524" s="261"/>
      <c r="K524" s="261"/>
      <c r="L524" s="262"/>
      <c r="M524" s="49"/>
      <c r="N524" s="49"/>
    </row>
    <row r="525" spans="1:14">
      <c r="A525" s="43" cm="1">
        <f t="array" ref="A525">IF(INDEX(B:B,ROW()), COUNTIF($B$6:INDEX(B:B,ROW()), TRUE), 0)</f>
        <v>0</v>
      </c>
      <c r="B525" s="43" t="b" cm="1">
        <f t="array" ref="B525">AND(分科號=INDEX(E:E,ROW()),INDEX(D:D,ROW())&gt;=分起日,INDEX(D:D,ROW())&lt;=分訖日,OR(分專案="全部",INDEX(J:J,ROW())=分專案))</f>
        <v>0</v>
      </c>
      <c r="C525" s="44" cm="1">
        <f t="array" ref="C525">IF(INDEX(F:F,ROW())&lt;&gt;"",INDEX(F:F,ROW()),IF(INDEX(E:E,ROW())&lt;&gt;0,INDEX(C:C,ROW()-1),0))</f>
        <v>0</v>
      </c>
      <c r="D525" s="43" cm="1">
        <f t="array" ref="D525">IF(INDEX(G:G,ROW())&lt;&gt;"",INDEX(G:G,ROW()),IF(INDEX(E:E,ROW())&lt;&gt;0,INDEX(D:D,ROW()-1),0))</f>
        <v>0</v>
      </c>
      <c r="E525" s="313" cm="1">
        <f t="array" ref="E525">IF(INDEX(I:I,ROW())&lt;&gt;"",VALUE(TRIM(LEFT(INDEX(I:I,ROW()),6))),0)</f>
        <v>0</v>
      </c>
      <c r="F525" s="314"/>
      <c r="G525" s="247"/>
      <c r="H525" s="261"/>
      <c r="I525" s="248"/>
      <c r="J525" s="261"/>
      <c r="K525" s="261"/>
      <c r="L525" s="262"/>
      <c r="M525" s="49"/>
      <c r="N525" s="49"/>
    </row>
    <row r="526" spans="1:14">
      <c r="A526" s="43" cm="1">
        <f t="array" ref="A526">IF(INDEX(B:B,ROW()), COUNTIF($B$6:INDEX(B:B,ROW()), TRUE), 0)</f>
        <v>0</v>
      </c>
      <c r="B526" s="43" t="b" cm="1">
        <f t="array" ref="B526">AND(分科號=INDEX(E:E,ROW()),INDEX(D:D,ROW())&gt;=分起日,INDEX(D:D,ROW())&lt;=分訖日,OR(分專案="全部",INDEX(J:J,ROW())=分專案))</f>
        <v>0</v>
      </c>
      <c r="C526" s="44" cm="1">
        <f t="array" ref="C526">IF(INDEX(F:F,ROW())&lt;&gt;"",INDEX(F:F,ROW()),IF(INDEX(E:E,ROW())&lt;&gt;0,INDEX(C:C,ROW()-1),0))</f>
        <v>0</v>
      </c>
      <c r="D526" s="43" cm="1">
        <f t="array" ref="D526">IF(INDEX(G:G,ROW())&lt;&gt;"",INDEX(G:G,ROW()),IF(INDEX(E:E,ROW())&lt;&gt;0,INDEX(D:D,ROW()-1),0))</f>
        <v>0</v>
      </c>
      <c r="E526" s="313" cm="1">
        <f t="array" ref="E526">IF(INDEX(I:I,ROW())&lt;&gt;"",VALUE(TRIM(LEFT(INDEX(I:I,ROW()),6))),0)</f>
        <v>0</v>
      </c>
      <c r="F526" s="314"/>
      <c r="G526" s="247"/>
      <c r="H526" s="261"/>
      <c r="I526" s="248"/>
      <c r="J526" s="261"/>
      <c r="K526" s="261"/>
      <c r="L526" s="262"/>
      <c r="M526" s="49"/>
      <c r="N526" s="49"/>
    </row>
    <row r="527" spans="1:14">
      <c r="A527" s="43" cm="1">
        <f t="array" ref="A527">IF(INDEX(B:B,ROW()), COUNTIF($B$6:INDEX(B:B,ROW()), TRUE), 0)</f>
        <v>0</v>
      </c>
      <c r="B527" s="43" t="b" cm="1">
        <f t="array" ref="B527">AND(分科號=INDEX(E:E,ROW()),INDEX(D:D,ROW())&gt;=分起日,INDEX(D:D,ROW())&lt;=分訖日,OR(分專案="全部",INDEX(J:J,ROW())=分專案))</f>
        <v>0</v>
      </c>
      <c r="C527" s="44" cm="1">
        <f t="array" ref="C527">IF(INDEX(F:F,ROW())&lt;&gt;"",INDEX(F:F,ROW()),IF(INDEX(E:E,ROW())&lt;&gt;0,INDEX(C:C,ROW()-1),0))</f>
        <v>0</v>
      </c>
      <c r="D527" s="43" cm="1">
        <f t="array" ref="D527">IF(INDEX(G:G,ROW())&lt;&gt;"",INDEX(G:G,ROW()),IF(INDEX(E:E,ROW())&lt;&gt;0,INDEX(D:D,ROW()-1),0))</f>
        <v>0</v>
      </c>
      <c r="E527" s="313" cm="1">
        <f t="array" ref="E527">IF(INDEX(I:I,ROW())&lt;&gt;"",VALUE(TRIM(LEFT(INDEX(I:I,ROW()),6))),0)</f>
        <v>0</v>
      </c>
      <c r="F527" s="314"/>
      <c r="G527" s="247"/>
      <c r="H527" s="261"/>
      <c r="I527" s="248"/>
      <c r="J527" s="261"/>
      <c r="K527" s="261"/>
      <c r="L527" s="262"/>
      <c r="M527" s="49"/>
      <c r="N527" s="49"/>
    </row>
    <row r="528" spans="1:14">
      <c r="A528" s="43" cm="1">
        <f t="array" ref="A528">IF(INDEX(B:B,ROW()), COUNTIF($B$6:INDEX(B:B,ROW()), TRUE), 0)</f>
        <v>0</v>
      </c>
      <c r="B528" s="43" t="b" cm="1">
        <f t="array" ref="B528">AND(分科號=INDEX(E:E,ROW()),INDEX(D:D,ROW())&gt;=分起日,INDEX(D:D,ROW())&lt;=分訖日,OR(分專案="全部",INDEX(J:J,ROW())=分專案))</f>
        <v>0</v>
      </c>
      <c r="C528" s="44" cm="1">
        <f t="array" ref="C528">IF(INDEX(F:F,ROW())&lt;&gt;"",INDEX(F:F,ROW()),IF(INDEX(E:E,ROW())&lt;&gt;0,INDEX(C:C,ROW()-1),0))</f>
        <v>0</v>
      </c>
      <c r="D528" s="43" cm="1">
        <f t="array" ref="D528">IF(INDEX(G:G,ROW())&lt;&gt;"",INDEX(G:G,ROW()),IF(INDEX(E:E,ROW())&lt;&gt;0,INDEX(D:D,ROW()-1),0))</f>
        <v>0</v>
      </c>
      <c r="E528" s="313" cm="1">
        <f t="array" ref="E528">IF(INDEX(I:I,ROW())&lt;&gt;"",VALUE(TRIM(LEFT(INDEX(I:I,ROW()),6))),0)</f>
        <v>0</v>
      </c>
      <c r="F528" s="314"/>
      <c r="G528" s="247"/>
      <c r="H528" s="261"/>
      <c r="I528" s="248"/>
      <c r="J528" s="261"/>
      <c r="K528" s="261"/>
      <c r="L528" s="262"/>
      <c r="M528" s="49"/>
      <c r="N528" s="49"/>
    </row>
    <row r="529" spans="1:14">
      <c r="A529" s="43" cm="1">
        <f t="array" ref="A529">IF(INDEX(B:B,ROW()), COUNTIF($B$6:INDEX(B:B,ROW()), TRUE), 0)</f>
        <v>0</v>
      </c>
      <c r="B529" s="43" t="b" cm="1">
        <f t="array" ref="B529">AND(分科號=INDEX(E:E,ROW()),INDEX(D:D,ROW())&gt;=分起日,INDEX(D:D,ROW())&lt;=分訖日,OR(分專案="全部",INDEX(J:J,ROW())=分專案))</f>
        <v>0</v>
      </c>
      <c r="C529" s="44" cm="1">
        <f t="array" ref="C529">IF(INDEX(F:F,ROW())&lt;&gt;"",INDEX(F:F,ROW()),IF(INDEX(E:E,ROW())&lt;&gt;0,INDEX(C:C,ROW()-1),0))</f>
        <v>0</v>
      </c>
      <c r="D529" s="43" cm="1">
        <f t="array" ref="D529">IF(INDEX(G:G,ROW())&lt;&gt;"",INDEX(G:G,ROW()),IF(INDEX(E:E,ROW())&lt;&gt;0,INDEX(D:D,ROW()-1),0))</f>
        <v>0</v>
      </c>
      <c r="E529" s="313" cm="1">
        <f t="array" ref="E529">IF(INDEX(I:I,ROW())&lt;&gt;"",VALUE(TRIM(LEFT(INDEX(I:I,ROW()),6))),0)</f>
        <v>0</v>
      </c>
      <c r="F529" s="314"/>
      <c r="G529" s="247"/>
      <c r="H529" s="261"/>
      <c r="I529" s="248"/>
      <c r="J529" s="261"/>
      <c r="K529" s="261"/>
      <c r="L529" s="262"/>
      <c r="M529" s="49"/>
      <c r="N529" s="49"/>
    </row>
    <row r="530" spans="1:14">
      <c r="A530" s="43" cm="1">
        <f t="array" ref="A530">IF(INDEX(B:B,ROW()), COUNTIF($B$6:INDEX(B:B,ROW()), TRUE), 0)</f>
        <v>0</v>
      </c>
      <c r="B530" s="43" t="b" cm="1">
        <f t="array" ref="B530">AND(分科號=INDEX(E:E,ROW()),INDEX(D:D,ROW())&gt;=分起日,INDEX(D:D,ROW())&lt;=分訖日,OR(分專案="全部",INDEX(J:J,ROW())=分專案))</f>
        <v>0</v>
      </c>
      <c r="C530" s="44" cm="1">
        <f t="array" ref="C530">IF(INDEX(F:F,ROW())&lt;&gt;"",INDEX(F:F,ROW()),IF(INDEX(E:E,ROW())&lt;&gt;0,INDEX(C:C,ROW()-1),0))</f>
        <v>0</v>
      </c>
      <c r="D530" s="43" cm="1">
        <f t="array" ref="D530">IF(INDEX(G:G,ROW())&lt;&gt;"",INDEX(G:G,ROW()),IF(INDEX(E:E,ROW())&lt;&gt;0,INDEX(D:D,ROW()-1),0))</f>
        <v>0</v>
      </c>
      <c r="E530" s="313" cm="1">
        <f t="array" ref="E530">IF(INDEX(I:I,ROW())&lt;&gt;"",VALUE(TRIM(LEFT(INDEX(I:I,ROW()),6))),0)</f>
        <v>0</v>
      </c>
      <c r="F530" s="314"/>
      <c r="G530" s="247"/>
      <c r="H530" s="261"/>
      <c r="I530" s="248"/>
      <c r="J530" s="261"/>
      <c r="K530" s="261"/>
      <c r="L530" s="262"/>
      <c r="M530" s="49"/>
      <c r="N530" s="49"/>
    </row>
    <row r="531" spans="1:14">
      <c r="A531" s="43" cm="1">
        <f t="array" ref="A531">IF(INDEX(B:B,ROW()), COUNTIF($B$6:INDEX(B:B,ROW()), TRUE), 0)</f>
        <v>0</v>
      </c>
      <c r="B531" s="43" t="b" cm="1">
        <f t="array" ref="B531">AND(分科號=INDEX(E:E,ROW()),INDEX(D:D,ROW())&gt;=分起日,INDEX(D:D,ROW())&lt;=分訖日,OR(分專案="全部",INDEX(J:J,ROW())=分專案))</f>
        <v>0</v>
      </c>
      <c r="C531" s="44" cm="1">
        <f t="array" ref="C531">IF(INDEX(F:F,ROW())&lt;&gt;"",INDEX(F:F,ROW()),IF(INDEX(E:E,ROW())&lt;&gt;0,INDEX(C:C,ROW()-1),0))</f>
        <v>0</v>
      </c>
      <c r="D531" s="43" cm="1">
        <f t="array" ref="D531">IF(INDEX(G:G,ROW())&lt;&gt;"",INDEX(G:G,ROW()),IF(INDEX(E:E,ROW())&lt;&gt;0,INDEX(D:D,ROW()-1),0))</f>
        <v>0</v>
      </c>
      <c r="E531" s="313" cm="1">
        <f t="array" ref="E531">IF(INDEX(I:I,ROW())&lt;&gt;"",VALUE(TRIM(LEFT(INDEX(I:I,ROW()),6))),0)</f>
        <v>0</v>
      </c>
      <c r="F531" s="314"/>
      <c r="G531" s="247"/>
      <c r="H531" s="261"/>
      <c r="I531" s="248"/>
      <c r="J531" s="261"/>
      <c r="K531" s="261"/>
      <c r="L531" s="262"/>
      <c r="M531" s="49"/>
      <c r="N531" s="49"/>
    </row>
    <row r="532" spans="1:14">
      <c r="A532" s="43" cm="1">
        <f t="array" ref="A532">IF(INDEX(B:B,ROW()), COUNTIF($B$6:INDEX(B:B,ROW()), TRUE), 0)</f>
        <v>0</v>
      </c>
      <c r="B532" s="43" t="b" cm="1">
        <f t="array" ref="B532">AND(分科號=INDEX(E:E,ROW()),INDEX(D:D,ROW())&gt;=分起日,INDEX(D:D,ROW())&lt;=分訖日,OR(分專案="全部",INDEX(J:J,ROW())=分專案))</f>
        <v>0</v>
      </c>
      <c r="C532" s="44" cm="1">
        <f t="array" ref="C532">IF(INDEX(F:F,ROW())&lt;&gt;"",INDEX(F:F,ROW()),IF(INDEX(E:E,ROW())&lt;&gt;0,INDEX(C:C,ROW()-1),0))</f>
        <v>0</v>
      </c>
      <c r="D532" s="43" cm="1">
        <f t="array" ref="D532">IF(INDEX(G:G,ROW())&lt;&gt;"",INDEX(G:G,ROW()),IF(INDEX(E:E,ROW())&lt;&gt;0,INDEX(D:D,ROW()-1),0))</f>
        <v>0</v>
      </c>
      <c r="E532" s="313" cm="1">
        <f t="array" ref="E532">IF(INDEX(I:I,ROW())&lt;&gt;"",VALUE(TRIM(LEFT(INDEX(I:I,ROW()),6))),0)</f>
        <v>0</v>
      </c>
      <c r="F532" s="314"/>
      <c r="G532" s="247"/>
      <c r="H532" s="261"/>
      <c r="I532" s="248"/>
      <c r="J532" s="261"/>
      <c r="K532" s="261"/>
      <c r="L532" s="262"/>
      <c r="M532" s="49"/>
      <c r="N532" s="49"/>
    </row>
    <row r="533" spans="1:14">
      <c r="A533" s="43" cm="1">
        <f t="array" ref="A533">IF(INDEX(B:B,ROW()), COUNTIF($B$6:INDEX(B:B,ROW()), TRUE), 0)</f>
        <v>0</v>
      </c>
      <c r="B533" s="43" t="b" cm="1">
        <f t="array" ref="B533">AND(分科號=INDEX(E:E,ROW()),INDEX(D:D,ROW())&gt;=分起日,INDEX(D:D,ROW())&lt;=分訖日,OR(分專案="全部",INDEX(J:J,ROW())=分專案))</f>
        <v>0</v>
      </c>
      <c r="C533" s="44" cm="1">
        <f t="array" ref="C533">IF(INDEX(F:F,ROW())&lt;&gt;"",INDEX(F:F,ROW()),IF(INDEX(E:E,ROW())&lt;&gt;0,INDEX(C:C,ROW()-1),0))</f>
        <v>0</v>
      </c>
      <c r="D533" s="43" cm="1">
        <f t="array" ref="D533">IF(INDEX(G:G,ROW())&lt;&gt;"",INDEX(G:G,ROW()),IF(INDEX(E:E,ROW())&lt;&gt;0,INDEX(D:D,ROW()-1),0))</f>
        <v>0</v>
      </c>
      <c r="E533" s="313" cm="1">
        <f t="array" ref="E533">IF(INDEX(I:I,ROW())&lt;&gt;"",VALUE(TRIM(LEFT(INDEX(I:I,ROW()),6))),0)</f>
        <v>0</v>
      </c>
      <c r="F533" s="314"/>
      <c r="G533" s="247"/>
      <c r="H533" s="261"/>
      <c r="I533" s="248"/>
      <c r="J533" s="261"/>
      <c r="K533" s="261"/>
      <c r="L533" s="262"/>
      <c r="M533" s="49"/>
      <c r="N533" s="49"/>
    </row>
    <row r="534" spans="1:14">
      <c r="A534" s="43" cm="1">
        <f t="array" ref="A534">IF(INDEX(B:B,ROW()), COUNTIF($B$6:INDEX(B:B,ROW()), TRUE), 0)</f>
        <v>0</v>
      </c>
      <c r="B534" s="43" t="b" cm="1">
        <f t="array" ref="B534">AND(分科號=INDEX(E:E,ROW()),INDEX(D:D,ROW())&gt;=分起日,INDEX(D:D,ROW())&lt;=分訖日,OR(分專案="全部",INDEX(J:J,ROW())=分專案))</f>
        <v>0</v>
      </c>
      <c r="C534" s="44" cm="1">
        <f t="array" ref="C534">IF(INDEX(F:F,ROW())&lt;&gt;"",INDEX(F:F,ROW()),IF(INDEX(E:E,ROW())&lt;&gt;0,INDEX(C:C,ROW()-1),0))</f>
        <v>0</v>
      </c>
      <c r="D534" s="43" cm="1">
        <f t="array" ref="D534">IF(INDEX(G:G,ROW())&lt;&gt;"",INDEX(G:G,ROW()),IF(INDEX(E:E,ROW())&lt;&gt;0,INDEX(D:D,ROW()-1),0))</f>
        <v>0</v>
      </c>
      <c r="E534" s="313" cm="1">
        <f t="array" ref="E534">IF(INDEX(I:I,ROW())&lt;&gt;"",VALUE(TRIM(LEFT(INDEX(I:I,ROW()),6))),0)</f>
        <v>0</v>
      </c>
      <c r="F534" s="314"/>
      <c r="G534" s="247"/>
      <c r="H534" s="261"/>
      <c r="I534" s="248"/>
      <c r="J534" s="261"/>
      <c r="K534" s="261"/>
      <c r="L534" s="262"/>
      <c r="M534" s="49"/>
      <c r="N534" s="49"/>
    </row>
    <row r="535" spans="1:14">
      <c r="A535" s="43" cm="1">
        <f t="array" ref="A535">IF(INDEX(B:B,ROW()), COUNTIF($B$6:INDEX(B:B,ROW()), TRUE), 0)</f>
        <v>0</v>
      </c>
      <c r="B535" s="43" t="b" cm="1">
        <f t="array" ref="B535">AND(分科號=INDEX(E:E,ROW()),INDEX(D:D,ROW())&gt;=分起日,INDEX(D:D,ROW())&lt;=分訖日,OR(分專案="全部",INDEX(J:J,ROW())=分專案))</f>
        <v>0</v>
      </c>
      <c r="C535" s="44" cm="1">
        <f t="array" ref="C535">IF(INDEX(F:F,ROW())&lt;&gt;"",INDEX(F:F,ROW()),IF(INDEX(E:E,ROW())&lt;&gt;0,INDEX(C:C,ROW()-1),0))</f>
        <v>0</v>
      </c>
      <c r="D535" s="43" cm="1">
        <f t="array" ref="D535">IF(INDEX(G:G,ROW())&lt;&gt;"",INDEX(G:G,ROW()),IF(INDEX(E:E,ROW())&lt;&gt;0,INDEX(D:D,ROW()-1),0))</f>
        <v>0</v>
      </c>
      <c r="E535" s="313" cm="1">
        <f t="array" ref="E535">IF(INDEX(I:I,ROW())&lt;&gt;"",VALUE(TRIM(LEFT(INDEX(I:I,ROW()),6))),0)</f>
        <v>0</v>
      </c>
      <c r="F535" s="314"/>
      <c r="G535" s="247"/>
      <c r="H535" s="261"/>
      <c r="I535" s="248"/>
      <c r="J535" s="261"/>
      <c r="K535" s="261"/>
      <c r="L535" s="262"/>
      <c r="M535" s="49"/>
      <c r="N535" s="49"/>
    </row>
    <row r="536" spans="1:14">
      <c r="A536" s="43" cm="1">
        <f t="array" ref="A536">IF(INDEX(B:B,ROW()), COUNTIF($B$6:INDEX(B:B,ROW()), TRUE), 0)</f>
        <v>0</v>
      </c>
      <c r="B536" s="43" t="b" cm="1">
        <f t="array" ref="B536">AND(分科號=INDEX(E:E,ROW()),INDEX(D:D,ROW())&gt;=分起日,INDEX(D:D,ROW())&lt;=分訖日,OR(分專案="全部",INDEX(J:J,ROW())=分專案))</f>
        <v>0</v>
      </c>
      <c r="C536" s="44" cm="1">
        <f t="array" ref="C536">IF(INDEX(F:F,ROW())&lt;&gt;"",INDEX(F:F,ROW()),IF(INDEX(E:E,ROW())&lt;&gt;0,INDEX(C:C,ROW()-1),0))</f>
        <v>0</v>
      </c>
      <c r="D536" s="43" cm="1">
        <f t="array" ref="D536">IF(INDEX(G:G,ROW())&lt;&gt;"",INDEX(G:G,ROW()),IF(INDEX(E:E,ROW())&lt;&gt;0,INDEX(D:D,ROW()-1),0))</f>
        <v>0</v>
      </c>
      <c r="E536" s="313" cm="1">
        <f t="array" ref="E536">IF(INDEX(I:I,ROW())&lt;&gt;"",VALUE(TRIM(LEFT(INDEX(I:I,ROW()),6))),0)</f>
        <v>0</v>
      </c>
      <c r="F536" s="314"/>
      <c r="G536" s="247"/>
      <c r="H536" s="261"/>
      <c r="I536" s="248"/>
      <c r="J536" s="261"/>
      <c r="K536" s="261"/>
      <c r="L536" s="262"/>
      <c r="M536" s="49"/>
      <c r="N536" s="49"/>
    </row>
    <row r="537" spans="1:14">
      <c r="A537" s="43" cm="1">
        <f t="array" ref="A537">IF(INDEX(B:B,ROW()), COUNTIF($B$6:INDEX(B:B,ROW()), TRUE), 0)</f>
        <v>0</v>
      </c>
      <c r="B537" s="43" t="b" cm="1">
        <f t="array" ref="B537">AND(分科號=INDEX(E:E,ROW()),INDEX(D:D,ROW())&gt;=分起日,INDEX(D:D,ROW())&lt;=分訖日,OR(分專案="全部",INDEX(J:J,ROW())=分專案))</f>
        <v>0</v>
      </c>
      <c r="C537" s="44" cm="1">
        <f t="array" ref="C537">IF(INDEX(F:F,ROW())&lt;&gt;"",INDEX(F:F,ROW()),IF(INDEX(E:E,ROW())&lt;&gt;0,INDEX(C:C,ROW()-1),0))</f>
        <v>0</v>
      </c>
      <c r="D537" s="43" cm="1">
        <f t="array" ref="D537">IF(INDEX(G:G,ROW())&lt;&gt;"",INDEX(G:G,ROW()),IF(INDEX(E:E,ROW())&lt;&gt;0,INDEX(D:D,ROW()-1),0))</f>
        <v>0</v>
      </c>
      <c r="E537" s="313" cm="1">
        <f t="array" ref="E537">IF(INDEX(I:I,ROW())&lt;&gt;"",VALUE(TRIM(LEFT(INDEX(I:I,ROW()),6))),0)</f>
        <v>0</v>
      </c>
      <c r="F537" s="314"/>
      <c r="G537" s="247"/>
      <c r="H537" s="261"/>
      <c r="I537" s="248"/>
      <c r="J537" s="261"/>
      <c r="K537" s="261"/>
      <c r="L537" s="262"/>
      <c r="M537" s="49"/>
      <c r="N537" s="49"/>
    </row>
    <row r="538" spans="1:14">
      <c r="A538" s="43" cm="1">
        <f t="array" ref="A538">IF(INDEX(B:B,ROW()), COUNTIF($B$6:INDEX(B:B,ROW()), TRUE), 0)</f>
        <v>0</v>
      </c>
      <c r="B538" s="43" t="b" cm="1">
        <f t="array" ref="B538">AND(分科號=INDEX(E:E,ROW()),INDEX(D:D,ROW())&gt;=分起日,INDEX(D:D,ROW())&lt;=分訖日,OR(分專案="全部",INDEX(J:J,ROW())=分專案))</f>
        <v>0</v>
      </c>
      <c r="C538" s="44" cm="1">
        <f t="array" ref="C538">IF(INDEX(F:F,ROW())&lt;&gt;"",INDEX(F:F,ROW()),IF(INDEX(E:E,ROW())&lt;&gt;0,INDEX(C:C,ROW()-1),0))</f>
        <v>0</v>
      </c>
      <c r="D538" s="43" cm="1">
        <f t="array" ref="D538">IF(INDEX(G:G,ROW())&lt;&gt;"",INDEX(G:G,ROW()),IF(INDEX(E:E,ROW())&lt;&gt;0,INDEX(D:D,ROW()-1),0))</f>
        <v>0</v>
      </c>
      <c r="E538" s="313" cm="1">
        <f t="array" ref="E538">IF(INDEX(I:I,ROW())&lt;&gt;"",VALUE(TRIM(LEFT(INDEX(I:I,ROW()),6))),0)</f>
        <v>0</v>
      </c>
      <c r="F538" s="314"/>
      <c r="G538" s="247"/>
      <c r="H538" s="261"/>
      <c r="I538" s="248"/>
      <c r="J538" s="261"/>
      <c r="K538" s="261"/>
      <c r="L538" s="262"/>
      <c r="M538" s="49"/>
      <c r="N538" s="49"/>
    </row>
    <row r="539" spans="1:14">
      <c r="A539" s="43" cm="1">
        <f t="array" ref="A539">IF(INDEX(B:B,ROW()), COUNTIF($B$6:INDEX(B:B,ROW()), TRUE), 0)</f>
        <v>0</v>
      </c>
      <c r="B539" s="43" t="b" cm="1">
        <f t="array" ref="B539">AND(分科號=INDEX(E:E,ROW()),INDEX(D:D,ROW())&gt;=分起日,INDEX(D:D,ROW())&lt;=分訖日,OR(分專案="全部",INDEX(J:J,ROW())=分專案))</f>
        <v>0</v>
      </c>
      <c r="C539" s="44" cm="1">
        <f t="array" ref="C539">IF(INDEX(F:F,ROW())&lt;&gt;"",INDEX(F:F,ROW()),IF(INDEX(E:E,ROW())&lt;&gt;0,INDEX(C:C,ROW()-1),0))</f>
        <v>0</v>
      </c>
      <c r="D539" s="43" cm="1">
        <f t="array" ref="D539">IF(INDEX(G:G,ROW())&lt;&gt;"",INDEX(G:G,ROW()),IF(INDEX(E:E,ROW())&lt;&gt;0,INDEX(D:D,ROW()-1),0))</f>
        <v>0</v>
      </c>
      <c r="E539" s="313" cm="1">
        <f t="array" ref="E539">IF(INDEX(I:I,ROW())&lt;&gt;"",VALUE(TRIM(LEFT(INDEX(I:I,ROW()),6))),0)</f>
        <v>0</v>
      </c>
      <c r="F539" s="314"/>
      <c r="G539" s="247"/>
      <c r="H539" s="261"/>
      <c r="I539" s="248"/>
      <c r="J539" s="261"/>
      <c r="K539" s="261"/>
      <c r="L539" s="262"/>
      <c r="M539" s="49"/>
      <c r="N539" s="49"/>
    </row>
    <row r="540" spans="1:14">
      <c r="A540" s="43" cm="1">
        <f t="array" ref="A540">IF(INDEX(B:B,ROW()), COUNTIF($B$6:INDEX(B:B,ROW()), TRUE), 0)</f>
        <v>0</v>
      </c>
      <c r="B540" s="43" t="b" cm="1">
        <f t="array" ref="B540">AND(分科號=INDEX(E:E,ROW()),INDEX(D:D,ROW())&gt;=分起日,INDEX(D:D,ROW())&lt;=分訖日,OR(分專案="全部",INDEX(J:J,ROW())=分專案))</f>
        <v>0</v>
      </c>
      <c r="C540" s="44" cm="1">
        <f t="array" ref="C540">IF(INDEX(F:F,ROW())&lt;&gt;"",INDEX(F:F,ROW()),IF(INDEX(E:E,ROW())&lt;&gt;0,INDEX(C:C,ROW()-1),0))</f>
        <v>0</v>
      </c>
      <c r="D540" s="43" cm="1">
        <f t="array" ref="D540">IF(INDEX(G:G,ROW())&lt;&gt;"",INDEX(G:G,ROW()),IF(INDEX(E:E,ROW())&lt;&gt;0,INDEX(D:D,ROW()-1),0))</f>
        <v>0</v>
      </c>
      <c r="E540" s="313" cm="1">
        <f t="array" ref="E540">IF(INDEX(I:I,ROW())&lt;&gt;"",VALUE(TRIM(LEFT(INDEX(I:I,ROW()),6))),0)</f>
        <v>0</v>
      </c>
      <c r="F540" s="314"/>
      <c r="G540" s="247"/>
      <c r="H540" s="261"/>
      <c r="I540" s="248"/>
      <c r="J540" s="261"/>
      <c r="K540" s="261"/>
      <c r="L540" s="262"/>
      <c r="M540" s="49"/>
      <c r="N540" s="49"/>
    </row>
    <row r="541" spans="1:14">
      <c r="A541" s="43" cm="1">
        <f t="array" ref="A541">IF(INDEX(B:B,ROW()), COUNTIF($B$6:INDEX(B:B,ROW()), TRUE), 0)</f>
        <v>0</v>
      </c>
      <c r="B541" s="43" t="b" cm="1">
        <f t="array" ref="B541">AND(分科號=INDEX(E:E,ROW()),INDEX(D:D,ROW())&gt;=分起日,INDEX(D:D,ROW())&lt;=分訖日,OR(分專案="全部",INDEX(J:J,ROW())=分專案))</f>
        <v>0</v>
      </c>
      <c r="C541" s="44" cm="1">
        <f t="array" ref="C541">IF(INDEX(F:F,ROW())&lt;&gt;"",INDEX(F:F,ROW()),IF(INDEX(E:E,ROW())&lt;&gt;0,INDEX(C:C,ROW()-1),0))</f>
        <v>0</v>
      </c>
      <c r="D541" s="43" cm="1">
        <f t="array" ref="D541">IF(INDEX(G:G,ROW())&lt;&gt;"",INDEX(G:G,ROW()),IF(INDEX(E:E,ROW())&lt;&gt;0,INDEX(D:D,ROW()-1),0))</f>
        <v>0</v>
      </c>
      <c r="E541" s="313" cm="1">
        <f t="array" ref="E541">IF(INDEX(I:I,ROW())&lt;&gt;"",VALUE(TRIM(LEFT(INDEX(I:I,ROW()),6))),0)</f>
        <v>0</v>
      </c>
      <c r="F541" s="314"/>
      <c r="G541" s="247"/>
      <c r="H541" s="261"/>
      <c r="I541" s="248"/>
      <c r="J541" s="261"/>
      <c r="K541" s="261"/>
      <c r="L541" s="262"/>
      <c r="M541" s="49"/>
      <c r="N541" s="49"/>
    </row>
    <row r="542" spans="1:14">
      <c r="A542" s="43" cm="1">
        <f t="array" ref="A542">IF(INDEX(B:B,ROW()), COUNTIF($B$6:INDEX(B:B,ROW()), TRUE), 0)</f>
        <v>0</v>
      </c>
      <c r="B542" s="43" t="b" cm="1">
        <f t="array" ref="B542">AND(分科號=INDEX(E:E,ROW()),INDEX(D:D,ROW())&gt;=分起日,INDEX(D:D,ROW())&lt;=分訖日,OR(分專案="全部",INDEX(J:J,ROW())=分專案))</f>
        <v>0</v>
      </c>
      <c r="C542" s="44" cm="1">
        <f t="array" ref="C542">IF(INDEX(F:F,ROW())&lt;&gt;"",INDEX(F:F,ROW()),IF(INDEX(E:E,ROW())&lt;&gt;0,INDEX(C:C,ROW()-1),0))</f>
        <v>0</v>
      </c>
      <c r="D542" s="43" cm="1">
        <f t="array" ref="D542">IF(INDEX(G:G,ROW())&lt;&gt;"",INDEX(G:G,ROW()),IF(INDEX(E:E,ROW())&lt;&gt;0,INDEX(D:D,ROW()-1),0))</f>
        <v>0</v>
      </c>
      <c r="E542" s="313" cm="1">
        <f t="array" ref="E542">IF(INDEX(I:I,ROW())&lt;&gt;"",VALUE(TRIM(LEFT(INDEX(I:I,ROW()),6))),0)</f>
        <v>0</v>
      </c>
      <c r="F542" s="314"/>
      <c r="G542" s="247"/>
      <c r="H542" s="261"/>
      <c r="I542" s="248"/>
      <c r="J542" s="261"/>
      <c r="K542" s="261"/>
      <c r="L542" s="262"/>
      <c r="M542" s="49"/>
      <c r="N542" s="49"/>
    </row>
    <row r="543" spans="1:14">
      <c r="A543" s="43" cm="1">
        <f t="array" ref="A543">IF(INDEX(B:B,ROW()), COUNTIF($B$6:INDEX(B:B,ROW()), TRUE), 0)</f>
        <v>0</v>
      </c>
      <c r="B543" s="43" t="b" cm="1">
        <f t="array" ref="B543">AND(分科號=INDEX(E:E,ROW()),INDEX(D:D,ROW())&gt;=分起日,INDEX(D:D,ROW())&lt;=分訖日,OR(分專案="全部",INDEX(J:J,ROW())=分專案))</f>
        <v>0</v>
      </c>
      <c r="C543" s="44" cm="1">
        <f t="array" ref="C543">IF(INDEX(F:F,ROW())&lt;&gt;"",INDEX(F:F,ROW()),IF(INDEX(E:E,ROW())&lt;&gt;0,INDEX(C:C,ROW()-1),0))</f>
        <v>0</v>
      </c>
      <c r="D543" s="43" cm="1">
        <f t="array" ref="D543">IF(INDEX(G:G,ROW())&lt;&gt;"",INDEX(G:G,ROW()),IF(INDEX(E:E,ROW())&lt;&gt;0,INDEX(D:D,ROW()-1),0))</f>
        <v>0</v>
      </c>
      <c r="E543" s="313" cm="1">
        <f t="array" ref="E543">IF(INDEX(I:I,ROW())&lt;&gt;"",VALUE(TRIM(LEFT(INDEX(I:I,ROW()),6))),0)</f>
        <v>0</v>
      </c>
      <c r="F543" s="314"/>
      <c r="G543" s="247"/>
      <c r="H543" s="261"/>
      <c r="I543" s="248"/>
      <c r="J543" s="261"/>
      <c r="K543" s="261"/>
      <c r="L543" s="262"/>
      <c r="M543" s="49"/>
      <c r="N543" s="49"/>
    </row>
    <row r="544" spans="1:14">
      <c r="A544" s="43" cm="1">
        <f t="array" ref="A544">IF(INDEX(B:B,ROW()), COUNTIF($B$6:INDEX(B:B,ROW()), TRUE), 0)</f>
        <v>0</v>
      </c>
      <c r="B544" s="43" t="b" cm="1">
        <f t="array" ref="B544">AND(分科號=INDEX(E:E,ROW()),INDEX(D:D,ROW())&gt;=分起日,INDEX(D:D,ROW())&lt;=分訖日,OR(分專案="全部",INDEX(J:J,ROW())=分專案))</f>
        <v>0</v>
      </c>
      <c r="C544" s="44" cm="1">
        <f t="array" ref="C544">IF(INDEX(F:F,ROW())&lt;&gt;"",INDEX(F:F,ROW()),IF(INDEX(E:E,ROW())&lt;&gt;0,INDEX(C:C,ROW()-1),0))</f>
        <v>0</v>
      </c>
      <c r="D544" s="43" cm="1">
        <f t="array" ref="D544">IF(INDEX(G:G,ROW())&lt;&gt;"",INDEX(G:G,ROW()),IF(INDEX(E:E,ROW())&lt;&gt;0,INDEX(D:D,ROW()-1),0))</f>
        <v>0</v>
      </c>
      <c r="E544" s="313" cm="1">
        <f t="array" ref="E544">IF(INDEX(I:I,ROW())&lt;&gt;"",VALUE(TRIM(LEFT(INDEX(I:I,ROW()),6))),0)</f>
        <v>0</v>
      </c>
      <c r="F544" s="314"/>
      <c r="G544" s="247"/>
      <c r="H544" s="261"/>
      <c r="I544" s="248"/>
      <c r="J544" s="261"/>
      <c r="K544" s="261"/>
      <c r="L544" s="262"/>
      <c r="M544" s="49"/>
      <c r="N544" s="49"/>
    </row>
    <row r="545" spans="1:14">
      <c r="A545" s="43" cm="1">
        <f t="array" ref="A545">IF(INDEX(B:B,ROW()), COUNTIF($B$6:INDEX(B:B,ROW()), TRUE), 0)</f>
        <v>0</v>
      </c>
      <c r="B545" s="43" t="b" cm="1">
        <f t="array" ref="B545">AND(分科號=INDEX(E:E,ROW()),INDEX(D:D,ROW())&gt;=分起日,INDEX(D:D,ROW())&lt;=分訖日,OR(分專案="全部",INDEX(J:J,ROW())=分專案))</f>
        <v>0</v>
      </c>
      <c r="C545" s="44" cm="1">
        <f t="array" ref="C545">IF(INDEX(F:F,ROW())&lt;&gt;"",INDEX(F:F,ROW()),IF(INDEX(E:E,ROW())&lt;&gt;0,INDEX(C:C,ROW()-1),0))</f>
        <v>0</v>
      </c>
      <c r="D545" s="43" cm="1">
        <f t="array" ref="D545">IF(INDEX(G:G,ROW())&lt;&gt;"",INDEX(G:G,ROW()),IF(INDEX(E:E,ROW())&lt;&gt;0,INDEX(D:D,ROW()-1),0))</f>
        <v>0</v>
      </c>
      <c r="E545" s="313" cm="1">
        <f t="array" ref="E545">IF(INDEX(I:I,ROW())&lt;&gt;"",VALUE(TRIM(LEFT(INDEX(I:I,ROW()),6))),0)</f>
        <v>0</v>
      </c>
      <c r="F545" s="314"/>
      <c r="G545" s="247"/>
      <c r="H545" s="261"/>
      <c r="I545" s="248"/>
      <c r="J545" s="261"/>
      <c r="K545" s="261"/>
      <c r="L545" s="262"/>
      <c r="M545" s="49"/>
      <c r="N545" s="49"/>
    </row>
    <row r="546" spans="1:14">
      <c r="A546" s="43" cm="1">
        <f t="array" ref="A546">IF(INDEX(B:B,ROW()), COUNTIF($B$6:INDEX(B:B,ROW()), TRUE), 0)</f>
        <v>0</v>
      </c>
      <c r="B546" s="43" t="b" cm="1">
        <f t="array" ref="B546">AND(分科號=INDEX(E:E,ROW()),INDEX(D:D,ROW())&gt;=分起日,INDEX(D:D,ROW())&lt;=分訖日,OR(分專案="全部",INDEX(J:J,ROW())=分專案))</f>
        <v>0</v>
      </c>
      <c r="C546" s="44" cm="1">
        <f t="array" ref="C546">IF(INDEX(F:F,ROW())&lt;&gt;"",INDEX(F:F,ROW()),IF(INDEX(E:E,ROW())&lt;&gt;0,INDEX(C:C,ROW()-1),0))</f>
        <v>0</v>
      </c>
      <c r="D546" s="43" cm="1">
        <f t="array" ref="D546">IF(INDEX(G:G,ROW())&lt;&gt;"",INDEX(G:G,ROW()),IF(INDEX(E:E,ROW())&lt;&gt;0,INDEX(D:D,ROW()-1),0))</f>
        <v>0</v>
      </c>
      <c r="E546" s="313" cm="1">
        <f t="array" ref="E546">IF(INDEX(I:I,ROW())&lt;&gt;"",VALUE(TRIM(LEFT(INDEX(I:I,ROW()),6))),0)</f>
        <v>0</v>
      </c>
      <c r="F546" s="314"/>
      <c r="G546" s="247"/>
      <c r="H546" s="261"/>
      <c r="I546" s="248"/>
      <c r="J546" s="261"/>
      <c r="K546" s="261"/>
      <c r="L546" s="262"/>
      <c r="M546" s="49"/>
      <c r="N546" s="49"/>
    </row>
    <row r="547" spans="1:14">
      <c r="A547" s="43" cm="1">
        <f t="array" ref="A547">IF(INDEX(B:B,ROW()), COUNTIF($B$6:INDEX(B:B,ROW()), TRUE), 0)</f>
        <v>0</v>
      </c>
      <c r="B547" s="43" t="b" cm="1">
        <f t="array" ref="B547">AND(分科號=INDEX(E:E,ROW()),INDEX(D:D,ROW())&gt;=分起日,INDEX(D:D,ROW())&lt;=分訖日,OR(分專案="全部",INDEX(J:J,ROW())=分專案))</f>
        <v>0</v>
      </c>
      <c r="C547" s="44" cm="1">
        <f t="array" ref="C547">IF(INDEX(F:F,ROW())&lt;&gt;"",INDEX(F:F,ROW()),IF(INDEX(E:E,ROW())&lt;&gt;0,INDEX(C:C,ROW()-1),0))</f>
        <v>0</v>
      </c>
      <c r="D547" s="43" cm="1">
        <f t="array" ref="D547">IF(INDEX(G:G,ROW())&lt;&gt;"",INDEX(G:G,ROW()),IF(INDEX(E:E,ROW())&lt;&gt;0,INDEX(D:D,ROW()-1),0))</f>
        <v>0</v>
      </c>
      <c r="E547" s="313" cm="1">
        <f t="array" ref="E547">IF(INDEX(I:I,ROW())&lt;&gt;"",VALUE(TRIM(LEFT(INDEX(I:I,ROW()),6))),0)</f>
        <v>0</v>
      </c>
      <c r="F547" s="314"/>
      <c r="G547" s="247"/>
      <c r="H547" s="261"/>
      <c r="I547" s="248"/>
      <c r="J547" s="261"/>
      <c r="K547" s="261"/>
      <c r="L547" s="262"/>
      <c r="M547" s="49"/>
      <c r="N547" s="49"/>
    </row>
    <row r="548" spans="1:14">
      <c r="A548" s="43" cm="1">
        <f t="array" ref="A548">IF(INDEX(B:B,ROW()), COUNTIF($B$6:INDEX(B:B,ROW()), TRUE), 0)</f>
        <v>0</v>
      </c>
      <c r="B548" s="43" t="b" cm="1">
        <f t="array" ref="B548">AND(分科號=INDEX(E:E,ROW()),INDEX(D:D,ROW())&gt;=分起日,INDEX(D:D,ROW())&lt;=分訖日,OR(分專案="全部",INDEX(J:J,ROW())=分專案))</f>
        <v>0</v>
      </c>
      <c r="C548" s="44" cm="1">
        <f t="array" ref="C548">IF(INDEX(F:F,ROW())&lt;&gt;"",INDEX(F:F,ROW()),IF(INDEX(E:E,ROW())&lt;&gt;0,INDEX(C:C,ROW()-1),0))</f>
        <v>0</v>
      </c>
      <c r="D548" s="43" cm="1">
        <f t="array" ref="D548">IF(INDEX(G:G,ROW())&lt;&gt;"",INDEX(G:G,ROW()),IF(INDEX(E:E,ROW())&lt;&gt;0,INDEX(D:D,ROW()-1),0))</f>
        <v>0</v>
      </c>
      <c r="E548" s="313" cm="1">
        <f t="array" ref="E548">IF(INDEX(I:I,ROW())&lt;&gt;"",VALUE(TRIM(LEFT(INDEX(I:I,ROW()),6))),0)</f>
        <v>0</v>
      </c>
      <c r="F548" s="314"/>
      <c r="G548" s="247"/>
      <c r="H548" s="261"/>
      <c r="I548" s="248"/>
      <c r="J548" s="261"/>
      <c r="K548" s="261"/>
      <c r="L548" s="262"/>
      <c r="M548" s="49"/>
      <c r="N548" s="49"/>
    </row>
    <row r="549" spans="1:14">
      <c r="A549" s="43" cm="1">
        <f t="array" ref="A549">IF(INDEX(B:B,ROW()), COUNTIF($B$6:INDEX(B:B,ROW()), TRUE), 0)</f>
        <v>0</v>
      </c>
      <c r="B549" s="43" t="b" cm="1">
        <f t="array" ref="B549">AND(分科號=INDEX(E:E,ROW()),INDEX(D:D,ROW())&gt;=分起日,INDEX(D:D,ROW())&lt;=分訖日,OR(分專案="全部",INDEX(J:J,ROW())=分專案))</f>
        <v>0</v>
      </c>
      <c r="C549" s="44" cm="1">
        <f t="array" ref="C549">IF(INDEX(F:F,ROW())&lt;&gt;"",INDEX(F:F,ROW()),IF(INDEX(E:E,ROW())&lt;&gt;0,INDEX(C:C,ROW()-1),0))</f>
        <v>0</v>
      </c>
      <c r="D549" s="43" cm="1">
        <f t="array" ref="D549">IF(INDEX(G:G,ROW())&lt;&gt;"",INDEX(G:G,ROW()),IF(INDEX(E:E,ROW())&lt;&gt;0,INDEX(D:D,ROW()-1),0))</f>
        <v>0</v>
      </c>
      <c r="E549" s="313" cm="1">
        <f t="array" ref="E549">IF(INDEX(I:I,ROW())&lt;&gt;"",VALUE(TRIM(LEFT(INDEX(I:I,ROW()),6))),0)</f>
        <v>0</v>
      </c>
      <c r="F549" s="314"/>
      <c r="G549" s="247"/>
      <c r="H549" s="261"/>
      <c r="I549" s="248"/>
      <c r="J549" s="261"/>
      <c r="K549" s="261"/>
      <c r="L549" s="262"/>
      <c r="M549" s="49"/>
      <c r="N549" s="49"/>
    </row>
    <row r="550" spans="1:14">
      <c r="A550" s="43" cm="1">
        <f t="array" ref="A550">IF(INDEX(B:B,ROW()), COUNTIF($B$6:INDEX(B:B,ROW()), TRUE), 0)</f>
        <v>0</v>
      </c>
      <c r="B550" s="43" t="b" cm="1">
        <f t="array" ref="B550">AND(分科號=INDEX(E:E,ROW()),INDEX(D:D,ROW())&gt;=分起日,INDEX(D:D,ROW())&lt;=分訖日,OR(分專案="全部",INDEX(J:J,ROW())=分專案))</f>
        <v>0</v>
      </c>
      <c r="C550" s="44" cm="1">
        <f t="array" ref="C550">IF(INDEX(F:F,ROW())&lt;&gt;"",INDEX(F:F,ROW()),IF(INDEX(E:E,ROW())&lt;&gt;0,INDEX(C:C,ROW()-1),0))</f>
        <v>0</v>
      </c>
      <c r="D550" s="43" cm="1">
        <f t="array" ref="D550">IF(INDEX(G:G,ROW())&lt;&gt;"",INDEX(G:G,ROW()),IF(INDEX(E:E,ROW())&lt;&gt;0,INDEX(D:D,ROW()-1),0))</f>
        <v>0</v>
      </c>
      <c r="E550" s="313" cm="1">
        <f t="array" ref="E550">IF(INDEX(I:I,ROW())&lt;&gt;"",VALUE(TRIM(LEFT(INDEX(I:I,ROW()),6))),0)</f>
        <v>0</v>
      </c>
      <c r="F550" s="314"/>
      <c r="G550" s="247"/>
      <c r="H550" s="261"/>
      <c r="I550" s="248"/>
      <c r="J550" s="261"/>
      <c r="K550" s="261"/>
      <c r="L550" s="262"/>
      <c r="M550" s="49"/>
      <c r="N550" s="49"/>
    </row>
    <row r="551" spans="1:14">
      <c r="A551" s="43" cm="1">
        <f t="array" ref="A551">IF(INDEX(B:B,ROW()), COUNTIF($B$6:INDEX(B:B,ROW()), TRUE), 0)</f>
        <v>0</v>
      </c>
      <c r="B551" s="43" t="b" cm="1">
        <f t="array" ref="B551">AND(分科號=INDEX(E:E,ROW()),INDEX(D:D,ROW())&gt;=分起日,INDEX(D:D,ROW())&lt;=分訖日,OR(分專案="全部",INDEX(J:J,ROW())=分專案))</f>
        <v>0</v>
      </c>
      <c r="C551" s="44" cm="1">
        <f t="array" ref="C551">IF(INDEX(F:F,ROW())&lt;&gt;"",INDEX(F:F,ROW()),IF(INDEX(E:E,ROW())&lt;&gt;0,INDEX(C:C,ROW()-1),0))</f>
        <v>0</v>
      </c>
      <c r="D551" s="43" cm="1">
        <f t="array" ref="D551">IF(INDEX(G:G,ROW())&lt;&gt;"",INDEX(G:G,ROW()),IF(INDEX(E:E,ROW())&lt;&gt;0,INDEX(D:D,ROW()-1),0))</f>
        <v>0</v>
      </c>
      <c r="E551" s="313" cm="1">
        <f t="array" ref="E551">IF(INDEX(I:I,ROW())&lt;&gt;"",VALUE(TRIM(LEFT(INDEX(I:I,ROW()),6))),0)</f>
        <v>0</v>
      </c>
      <c r="F551" s="314"/>
      <c r="G551" s="247"/>
      <c r="H551" s="261"/>
      <c r="I551" s="248"/>
      <c r="J551" s="261"/>
      <c r="K551" s="261"/>
      <c r="L551" s="262"/>
      <c r="M551" s="49"/>
      <c r="N551" s="49"/>
    </row>
    <row r="552" spans="1:14">
      <c r="A552" s="43" cm="1">
        <f t="array" ref="A552">IF(INDEX(B:B,ROW()), COUNTIF($B$6:INDEX(B:B,ROW()), TRUE), 0)</f>
        <v>0</v>
      </c>
      <c r="B552" s="43" t="b" cm="1">
        <f t="array" ref="B552">AND(分科號=INDEX(E:E,ROW()),INDEX(D:D,ROW())&gt;=分起日,INDEX(D:D,ROW())&lt;=分訖日,OR(分專案="全部",INDEX(J:J,ROW())=分專案))</f>
        <v>0</v>
      </c>
      <c r="C552" s="44" cm="1">
        <f t="array" ref="C552">IF(INDEX(F:F,ROW())&lt;&gt;"",INDEX(F:F,ROW()),IF(INDEX(E:E,ROW())&lt;&gt;0,INDEX(C:C,ROW()-1),0))</f>
        <v>0</v>
      </c>
      <c r="D552" s="43" cm="1">
        <f t="array" ref="D552">IF(INDEX(G:G,ROW())&lt;&gt;"",INDEX(G:G,ROW()),IF(INDEX(E:E,ROW())&lt;&gt;0,INDEX(D:D,ROW()-1),0))</f>
        <v>0</v>
      </c>
      <c r="E552" s="313" cm="1">
        <f t="array" ref="E552">IF(INDEX(I:I,ROW())&lt;&gt;"",VALUE(TRIM(LEFT(INDEX(I:I,ROW()),6))),0)</f>
        <v>0</v>
      </c>
      <c r="F552" s="314"/>
      <c r="G552" s="247"/>
      <c r="H552" s="261"/>
      <c r="I552" s="248"/>
      <c r="J552" s="261"/>
      <c r="K552" s="261"/>
      <c r="L552" s="262"/>
      <c r="M552" s="49"/>
      <c r="N552" s="49"/>
    </row>
    <row r="553" spans="1:14">
      <c r="A553" s="43" cm="1">
        <f t="array" ref="A553">IF(INDEX(B:B,ROW()), COUNTIF($B$6:INDEX(B:B,ROW()), TRUE), 0)</f>
        <v>0</v>
      </c>
      <c r="B553" s="43" t="b" cm="1">
        <f t="array" ref="B553">AND(分科號=INDEX(E:E,ROW()),INDEX(D:D,ROW())&gt;=分起日,INDEX(D:D,ROW())&lt;=分訖日,OR(分專案="全部",INDEX(J:J,ROW())=分專案))</f>
        <v>0</v>
      </c>
      <c r="C553" s="44" cm="1">
        <f t="array" ref="C553">IF(INDEX(F:F,ROW())&lt;&gt;"",INDEX(F:F,ROW()),IF(INDEX(E:E,ROW())&lt;&gt;0,INDEX(C:C,ROW()-1),0))</f>
        <v>0</v>
      </c>
      <c r="D553" s="43" cm="1">
        <f t="array" ref="D553">IF(INDEX(G:G,ROW())&lt;&gt;"",INDEX(G:G,ROW()),IF(INDEX(E:E,ROW())&lt;&gt;0,INDEX(D:D,ROW()-1),0))</f>
        <v>0</v>
      </c>
      <c r="E553" s="313" cm="1">
        <f t="array" ref="E553">IF(INDEX(I:I,ROW())&lt;&gt;"",VALUE(TRIM(LEFT(INDEX(I:I,ROW()),6))),0)</f>
        <v>0</v>
      </c>
      <c r="F553" s="314"/>
      <c r="G553" s="247"/>
      <c r="H553" s="261"/>
      <c r="I553" s="248"/>
      <c r="J553" s="261"/>
      <c r="K553" s="261"/>
      <c r="L553" s="262"/>
      <c r="M553" s="49"/>
      <c r="N553" s="49"/>
    </row>
    <row r="554" spans="1:14">
      <c r="A554" s="43" cm="1">
        <f t="array" ref="A554">IF(INDEX(B:B,ROW()), COUNTIF($B$6:INDEX(B:B,ROW()), TRUE), 0)</f>
        <v>0</v>
      </c>
      <c r="B554" s="43" t="b" cm="1">
        <f t="array" ref="B554">AND(分科號=INDEX(E:E,ROW()),INDEX(D:D,ROW())&gt;=分起日,INDEX(D:D,ROW())&lt;=分訖日,OR(分專案="全部",INDEX(J:J,ROW())=分專案))</f>
        <v>0</v>
      </c>
      <c r="C554" s="44" cm="1">
        <f t="array" ref="C554">IF(INDEX(F:F,ROW())&lt;&gt;"",INDEX(F:F,ROW()),IF(INDEX(E:E,ROW())&lt;&gt;0,INDEX(C:C,ROW()-1),0))</f>
        <v>0</v>
      </c>
      <c r="D554" s="43" cm="1">
        <f t="array" ref="D554">IF(INDEX(G:G,ROW())&lt;&gt;"",INDEX(G:G,ROW()),IF(INDEX(E:E,ROW())&lt;&gt;0,INDEX(D:D,ROW()-1),0))</f>
        <v>0</v>
      </c>
      <c r="E554" s="313" cm="1">
        <f t="array" ref="E554">IF(INDEX(I:I,ROW())&lt;&gt;"",VALUE(TRIM(LEFT(INDEX(I:I,ROW()),6))),0)</f>
        <v>0</v>
      </c>
      <c r="F554" s="314"/>
      <c r="G554" s="247"/>
      <c r="H554" s="261"/>
      <c r="I554" s="248"/>
      <c r="J554" s="261"/>
      <c r="K554" s="261"/>
      <c r="L554" s="262"/>
      <c r="M554" s="49"/>
      <c r="N554" s="49"/>
    </row>
    <row r="555" spans="1:14">
      <c r="A555" s="43" cm="1">
        <f t="array" ref="A555">IF(INDEX(B:B,ROW()), COUNTIF($B$6:INDEX(B:B,ROW()), TRUE), 0)</f>
        <v>0</v>
      </c>
      <c r="B555" s="43" t="b" cm="1">
        <f t="array" ref="B555">AND(分科號=INDEX(E:E,ROW()),INDEX(D:D,ROW())&gt;=分起日,INDEX(D:D,ROW())&lt;=分訖日,OR(分專案="全部",INDEX(J:J,ROW())=分專案))</f>
        <v>0</v>
      </c>
      <c r="C555" s="44" cm="1">
        <f t="array" ref="C555">IF(INDEX(F:F,ROW())&lt;&gt;"",INDEX(F:F,ROW()),IF(INDEX(E:E,ROW())&lt;&gt;0,INDEX(C:C,ROW()-1),0))</f>
        <v>0</v>
      </c>
      <c r="D555" s="43" cm="1">
        <f t="array" ref="D555">IF(INDEX(G:G,ROW())&lt;&gt;"",INDEX(G:G,ROW()),IF(INDEX(E:E,ROW())&lt;&gt;0,INDEX(D:D,ROW()-1),0))</f>
        <v>0</v>
      </c>
      <c r="E555" s="313" cm="1">
        <f t="array" ref="E555">IF(INDEX(I:I,ROW())&lt;&gt;"",VALUE(TRIM(LEFT(INDEX(I:I,ROW()),6))),0)</f>
        <v>0</v>
      </c>
      <c r="F555" s="314"/>
      <c r="G555" s="247"/>
      <c r="H555" s="261"/>
      <c r="I555" s="248"/>
      <c r="J555" s="261"/>
      <c r="K555" s="261"/>
      <c r="L555" s="262"/>
      <c r="M555" s="49"/>
      <c r="N555" s="49"/>
    </row>
    <row r="556" spans="1:14">
      <c r="A556" s="43" cm="1">
        <f t="array" ref="A556">IF(INDEX(B:B,ROW()), COUNTIF($B$6:INDEX(B:B,ROW()), TRUE), 0)</f>
        <v>0</v>
      </c>
      <c r="B556" s="43" t="b" cm="1">
        <f t="array" ref="B556">AND(分科號=INDEX(E:E,ROW()),INDEX(D:D,ROW())&gt;=分起日,INDEX(D:D,ROW())&lt;=分訖日,OR(分專案="全部",INDEX(J:J,ROW())=分專案))</f>
        <v>0</v>
      </c>
      <c r="C556" s="44" cm="1">
        <f t="array" ref="C556">IF(INDEX(F:F,ROW())&lt;&gt;"",INDEX(F:F,ROW()),IF(INDEX(E:E,ROW())&lt;&gt;0,INDEX(C:C,ROW()-1),0))</f>
        <v>0</v>
      </c>
      <c r="D556" s="43" cm="1">
        <f t="array" ref="D556">IF(INDEX(G:G,ROW())&lt;&gt;"",INDEX(G:G,ROW()),IF(INDEX(E:E,ROW())&lt;&gt;0,INDEX(D:D,ROW()-1),0))</f>
        <v>0</v>
      </c>
      <c r="E556" s="313" cm="1">
        <f t="array" ref="E556">IF(INDEX(I:I,ROW())&lt;&gt;"",VALUE(TRIM(LEFT(INDEX(I:I,ROW()),6))),0)</f>
        <v>0</v>
      </c>
      <c r="F556" s="314"/>
      <c r="G556" s="247"/>
      <c r="H556" s="261"/>
      <c r="I556" s="248"/>
      <c r="J556" s="261"/>
      <c r="K556" s="261"/>
      <c r="L556" s="262"/>
      <c r="M556" s="49"/>
      <c r="N556" s="49"/>
    </row>
    <row r="557" spans="1:14">
      <c r="A557" s="43" cm="1">
        <f t="array" ref="A557">IF(INDEX(B:B,ROW()), COUNTIF($B$6:INDEX(B:B,ROW()), TRUE), 0)</f>
        <v>0</v>
      </c>
      <c r="B557" s="43" t="b" cm="1">
        <f t="array" ref="B557">AND(分科號=INDEX(E:E,ROW()),INDEX(D:D,ROW())&gt;=分起日,INDEX(D:D,ROW())&lt;=分訖日,OR(分專案="全部",INDEX(J:J,ROW())=分專案))</f>
        <v>0</v>
      </c>
      <c r="C557" s="44" cm="1">
        <f t="array" ref="C557">IF(INDEX(F:F,ROW())&lt;&gt;"",INDEX(F:F,ROW()),IF(INDEX(E:E,ROW())&lt;&gt;0,INDEX(C:C,ROW()-1),0))</f>
        <v>0</v>
      </c>
      <c r="D557" s="43" cm="1">
        <f t="array" ref="D557">IF(INDEX(G:G,ROW())&lt;&gt;"",INDEX(G:G,ROW()),IF(INDEX(E:E,ROW())&lt;&gt;0,INDEX(D:D,ROW()-1),0))</f>
        <v>0</v>
      </c>
      <c r="E557" s="313" cm="1">
        <f t="array" ref="E557">IF(INDEX(I:I,ROW())&lt;&gt;"",VALUE(TRIM(LEFT(INDEX(I:I,ROW()),6))),0)</f>
        <v>0</v>
      </c>
      <c r="F557" s="314"/>
      <c r="G557" s="247"/>
      <c r="H557" s="261"/>
      <c r="I557" s="248"/>
      <c r="J557" s="261"/>
      <c r="K557" s="261"/>
      <c r="L557" s="262"/>
      <c r="M557" s="49"/>
      <c r="N557" s="49"/>
    </row>
    <row r="558" spans="1:14">
      <c r="A558" s="43" cm="1">
        <f t="array" ref="A558">IF(INDEX(B:B,ROW()), COUNTIF($B$6:INDEX(B:B,ROW()), TRUE), 0)</f>
        <v>0</v>
      </c>
      <c r="B558" s="43" t="b" cm="1">
        <f t="array" ref="B558">AND(分科號=INDEX(E:E,ROW()),INDEX(D:D,ROW())&gt;=分起日,INDEX(D:D,ROW())&lt;=分訖日,OR(分專案="全部",INDEX(J:J,ROW())=分專案))</f>
        <v>0</v>
      </c>
      <c r="C558" s="44" cm="1">
        <f t="array" ref="C558">IF(INDEX(F:F,ROW())&lt;&gt;"",INDEX(F:F,ROW()),IF(INDEX(E:E,ROW())&lt;&gt;0,INDEX(C:C,ROW()-1),0))</f>
        <v>0</v>
      </c>
      <c r="D558" s="43" cm="1">
        <f t="array" ref="D558">IF(INDEX(G:G,ROW())&lt;&gt;"",INDEX(G:G,ROW()),IF(INDEX(E:E,ROW())&lt;&gt;0,INDEX(D:D,ROW()-1),0))</f>
        <v>0</v>
      </c>
      <c r="E558" s="313" cm="1">
        <f t="array" ref="E558">IF(INDEX(I:I,ROW())&lt;&gt;"",VALUE(TRIM(LEFT(INDEX(I:I,ROW()),6))),0)</f>
        <v>0</v>
      </c>
      <c r="F558" s="314"/>
      <c r="G558" s="247"/>
      <c r="H558" s="261"/>
      <c r="I558" s="248"/>
      <c r="J558" s="261"/>
      <c r="K558" s="261"/>
      <c r="L558" s="262"/>
      <c r="M558" s="49"/>
      <c r="N558" s="49"/>
    </row>
    <row r="559" spans="1:14">
      <c r="A559" s="43" cm="1">
        <f t="array" ref="A559">IF(INDEX(B:B,ROW()), COUNTIF($B$6:INDEX(B:B,ROW()), TRUE), 0)</f>
        <v>0</v>
      </c>
      <c r="B559" s="43" t="b" cm="1">
        <f t="array" ref="B559">AND(分科號=INDEX(E:E,ROW()),INDEX(D:D,ROW())&gt;=分起日,INDEX(D:D,ROW())&lt;=分訖日,OR(分專案="全部",INDEX(J:J,ROW())=分專案))</f>
        <v>0</v>
      </c>
      <c r="C559" s="44" cm="1">
        <f t="array" ref="C559">IF(INDEX(F:F,ROW())&lt;&gt;"",INDEX(F:F,ROW()),IF(INDEX(E:E,ROW())&lt;&gt;0,INDEX(C:C,ROW()-1),0))</f>
        <v>0</v>
      </c>
      <c r="D559" s="43" cm="1">
        <f t="array" ref="D559">IF(INDEX(G:G,ROW())&lt;&gt;"",INDEX(G:G,ROW()),IF(INDEX(E:E,ROW())&lt;&gt;0,INDEX(D:D,ROW()-1),0))</f>
        <v>0</v>
      </c>
      <c r="E559" s="313" cm="1">
        <f t="array" ref="E559">IF(INDEX(I:I,ROW())&lt;&gt;"",VALUE(TRIM(LEFT(INDEX(I:I,ROW()),6))),0)</f>
        <v>0</v>
      </c>
      <c r="F559" s="314"/>
      <c r="G559" s="247"/>
      <c r="H559" s="261"/>
      <c r="I559" s="248"/>
      <c r="J559" s="261"/>
      <c r="K559" s="261"/>
      <c r="L559" s="262"/>
      <c r="M559" s="49"/>
      <c r="N559" s="49"/>
    </row>
    <row r="560" spans="1:14">
      <c r="A560" s="43" cm="1">
        <f t="array" ref="A560">IF(INDEX(B:B,ROW()), COUNTIF($B$6:INDEX(B:B,ROW()), TRUE), 0)</f>
        <v>0</v>
      </c>
      <c r="B560" s="43" t="b" cm="1">
        <f t="array" ref="B560">AND(分科號=INDEX(E:E,ROW()),INDEX(D:D,ROW())&gt;=分起日,INDEX(D:D,ROW())&lt;=分訖日,OR(分專案="全部",INDEX(J:J,ROW())=分專案))</f>
        <v>0</v>
      </c>
      <c r="C560" s="44" cm="1">
        <f t="array" ref="C560">IF(INDEX(F:F,ROW())&lt;&gt;"",INDEX(F:F,ROW()),IF(INDEX(E:E,ROW())&lt;&gt;0,INDEX(C:C,ROW()-1),0))</f>
        <v>0</v>
      </c>
      <c r="D560" s="43" cm="1">
        <f t="array" ref="D560">IF(INDEX(G:G,ROW())&lt;&gt;"",INDEX(G:G,ROW()),IF(INDEX(E:E,ROW())&lt;&gt;0,INDEX(D:D,ROW()-1),0))</f>
        <v>0</v>
      </c>
      <c r="E560" s="313" cm="1">
        <f t="array" ref="E560">IF(INDEX(I:I,ROW())&lt;&gt;"",VALUE(TRIM(LEFT(INDEX(I:I,ROW()),6))),0)</f>
        <v>0</v>
      </c>
      <c r="F560" s="314"/>
      <c r="G560" s="247"/>
      <c r="H560" s="261"/>
      <c r="I560" s="248"/>
      <c r="J560" s="261"/>
      <c r="K560" s="261"/>
      <c r="L560" s="262"/>
      <c r="M560" s="49"/>
      <c r="N560" s="49"/>
    </row>
    <row r="561" spans="1:14">
      <c r="A561" s="43" cm="1">
        <f t="array" ref="A561">IF(INDEX(B:B,ROW()), COUNTIF($B$6:INDEX(B:B,ROW()), TRUE), 0)</f>
        <v>0</v>
      </c>
      <c r="B561" s="43" t="b" cm="1">
        <f t="array" ref="B561">AND(分科號=INDEX(E:E,ROW()),INDEX(D:D,ROW())&gt;=分起日,INDEX(D:D,ROW())&lt;=分訖日,OR(分專案="全部",INDEX(J:J,ROW())=分專案))</f>
        <v>0</v>
      </c>
      <c r="C561" s="44" cm="1">
        <f t="array" ref="C561">IF(INDEX(F:F,ROW())&lt;&gt;"",INDEX(F:F,ROW()),IF(INDEX(E:E,ROW())&lt;&gt;0,INDEX(C:C,ROW()-1),0))</f>
        <v>0</v>
      </c>
      <c r="D561" s="43" cm="1">
        <f t="array" ref="D561">IF(INDEX(G:G,ROW())&lt;&gt;"",INDEX(G:G,ROW()),IF(INDEX(E:E,ROW())&lt;&gt;0,INDEX(D:D,ROW()-1),0))</f>
        <v>0</v>
      </c>
      <c r="E561" s="313" cm="1">
        <f t="array" ref="E561">IF(INDEX(I:I,ROW())&lt;&gt;"",VALUE(TRIM(LEFT(INDEX(I:I,ROW()),6))),0)</f>
        <v>0</v>
      </c>
      <c r="F561" s="314"/>
      <c r="G561" s="247"/>
      <c r="H561" s="261"/>
      <c r="I561" s="248"/>
      <c r="J561" s="261"/>
      <c r="K561" s="261"/>
      <c r="L561" s="262"/>
      <c r="M561" s="49"/>
      <c r="N561" s="49"/>
    </row>
    <row r="562" spans="1:14">
      <c r="A562" s="43" cm="1">
        <f t="array" ref="A562">IF(INDEX(B:B,ROW()), COUNTIF($B$6:INDEX(B:B,ROW()), TRUE), 0)</f>
        <v>0</v>
      </c>
      <c r="B562" s="43" t="b" cm="1">
        <f t="array" ref="B562">AND(分科號=INDEX(E:E,ROW()),INDEX(D:D,ROW())&gt;=分起日,INDEX(D:D,ROW())&lt;=分訖日,OR(分專案="全部",INDEX(J:J,ROW())=分專案))</f>
        <v>0</v>
      </c>
      <c r="C562" s="44" cm="1">
        <f t="array" ref="C562">IF(INDEX(F:F,ROW())&lt;&gt;"",INDEX(F:F,ROW()),IF(INDEX(E:E,ROW())&lt;&gt;0,INDEX(C:C,ROW()-1),0))</f>
        <v>0</v>
      </c>
      <c r="D562" s="43" cm="1">
        <f t="array" ref="D562">IF(INDEX(G:G,ROW())&lt;&gt;"",INDEX(G:G,ROW()),IF(INDEX(E:E,ROW())&lt;&gt;0,INDEX(D:D,ROW()-1),0))</f>
        <v>0</v>
      </c>
      <c r="E562" s="313" cm="1">
        <f t="array" ref="E562">IF(INDEX(I:I,ROW())&lt;&gt;"",VALUE(TRIM(LEFT(INDEX(I:I,ROW()),6))),0)</f>
        <v>0</v>
      </c>
      <c r="F562" s="314"/>
      <c r="G562" s="247"/>
      <c r="H562" s="261"/>
      <c r="I562" s="248"/>
      <c r="J562" s="261"/>
      <c r="K562" s="261"/>
      <c r="L562" s="262"/>
      <c r="M562" s="49"/>
      <c r="N562" s="49"/>
    </row>
    <row r="563" spans="1:14">
      <c r="A563" s="43" cm="1">
        <f t="array" ref="A563">IF(INDEX(B:B,ROW()), COUNTIF($B$6:INDEX(B:B,ROW()), TRUE), 0)</f>
        <v>0</v>
      </c>
      <c r="B563" s="43" t="b" cm="1">
        <f t="array" ref="B563">AND(分科號=INDEX(E:E,ROW()),INDEX(D:D,ROW())&gt;=分起日,INDEX(D:D,ROW())&lt;=分訖日,OR(分專案="全部",INDEX(J:J,ROW())=分專案))</f>
        <v>0</v>
      </c>
      <c r="C563" s="44" cm="1">
        <f t="array" ref="C563">IF(INDEX(F:F,ROW())&lt;&gt;"",INDEX(F:F,ROW()),IF(INDEX(E:E,ROW())&lt;&gt;0,INDEX(C:C,ROW()-1),0))</f>
        <v>0</v>
      </c>
      <c r="D563" s="43" cm="1">
        <f t="array" ref="D563">IF(INDEX(G:G,ROW())&lt;&gt;"",INDEX(G:G,ROW()),IF(INDEX(E:E,ROW())&lt;&gt;0,INDEX(D:D,ROW()-1),0))</f>
        <v>0</v>
      </c>
      <c r="E563" s="313" cm="1">
        <f t="array" ref="E563">IF(INDEX(I:I,ROW())&lt;&gt;"",VALUE(TRIM(LEFT(INDEX(I:I,ROW()),6))),0)</f>
        <v>0</v>
      </c>
      <c r="F563" s="314"/>
      <c r="G563" s="247"/>
      <c r="H563" s="261"/>
      <c r="I563" s="248"/>
      <c r="J563" s="261"/>
      <c r="K563" s="261"/>
      <c r="L563" s="262"/>
      <c r="M563" s="49"/>
      <c r="N563" s="49"/>
    </row>
    <row r="564" spans="1:14">
      <c r="A564" s="43" cm="1">
        <f t="array" ref="A564">IF(INDEX(B:B,ROW()), COUNTIF($B$6:INDEX(B:B,ROW()), TRUE), 0)</f>
        <v>0</v>
      </c>
      <c r="B564" s="43" t="b" cm="1">
        <f t="array" ref="B564">AND(分科號=INDEX(E:E,ROW()),INDEX(D:D,ROW())&gt;=分起日,INDEX(D:D,ROW())&lt;=分訖日,OR(分專案="全部",INDEX(J:J,ROW())=分專案))</f>
        <v>0</v>
      </c>
      <c r="C564" s="44" cm="1">
        <f t="array" ref="C564">IF(INDEX(F:F,ROW())&lt;&gt;"",INDEX(F:F,ROW()),IF(INDEX(E:E,ROW())&lt;&gt;0,INDEX(C:C,ROW()-1),0))</f>
        <v>0</v>
      </c>
      <c r="D564" s="43" cm="1">
        <f t="array" ref="D564">IF(INDEX(G:G,ROW())&lt;&gt;"",INDEX(G:G,ROW()),IF(INDEX(E:E,ROW())&lt;&gt;0,INDEX(D:D,ROW()-1),0))</f>
        <v>0</v>
      </c>
      <c r="E564" s="313" cm="1">
        <f t="array" ref="E564">IF(INDEX(I:I,ROW())&lt;&gt;"",VALUE(TRIM(LEFT(INDEX(I:I,ROW()),6))),0)</f>
        <v>0</v>
      </c>
      <c r="F564" s="314"/>
      <c r="G564" s="247"/>
      <c r="H564" s="261"/>
      <c r="I564" s="248"/>
      <c r="J564" s="261"/>
      <c r="K564" s="261"/>
      <c r="L564" s="262"/>
      <c r="M564" s="49"/>
      <c r="N564" s="49"/>
    </row>
    <row r="565" spans="1:14">
      <c r="A565" s="43" cm="1">
        <f t="array" ref="A565">IF(INDEX(B:B,ROW()), COUNTIF($B$6:INDEX(B:B,ROW()), TRUE), 0)</f>
        <v>0</v>
      </c>
      <c r="B565" s="43" t="b" cm="1">
        <f t="array" ref="B565">AND(分科號=INDEX(E:E,ROW()),INDEX(D:D,ROW())&gt;=分起日,INDEX(D:D,ROW())&lt;=分訖日,OR(分專案="全部",INDEX(J:J,ROW())=分專案))</f>
        <v>0</v>
      </c>
      <c r="C565" s="44" cm="1">
        <f t="array" ref="C565">IF(INDEX(F:F,ROW())&lt;&gt;"",INDEX(F:F,ROW()),IF(INDEX(E:E,ROW())&lt;&gt;0,INDEX(C:C,ROW()-1),0))</f>
        <v>0</v>
      </c>
      <c r="D565" s="43" cm="1">
        <f t="array" ref="D565">IF(INDEX(G:G,ROW())&lt;&gt;"",INDEX(G:G,ROW()),IF(INDEX(E:E,ROW())&lt;&gt;0,INDEX(D:D,ROW()-1),0))</f>
        <v>0</v>
      </c>
      <c r="E565" s="313" cm="1">
        <f t="array" ref="E565">IF(INDEX(I:I,ROW())&lt;&gt;"",VALUE(TRIM(LEFT(INDEX(I:I,ROW()),6))),0)</f>
        <v>0</v>
      </c>
      <c r="F565" s="314"/>
      <c r="G565" s="247"/>
      <c r="H565" s="261"/>
      <c r="I565" s="248"/>
      <c r="J565" s="261"/>
      <c r="K565" s="261"/>
      <c r="L565" s="262"/>
      <c r="M565" s="49"/>
      <c r="N565" s="49"/>
    </row>
    <row r="566" spans="1:14">
      <c r="A566" s="43" cm="1">
        <f t="array" ref="A566">IF(INDEX(B:B,ROW()), COUNTIF($B$6:INDEX(B:B,ROW()), TRUE), 0)</f>
        <v>0</v>
      </c>
      <c r="B566" s="43" t="b" cm="1">
        <f t="array" ref="B566">AND(分科號=INDEX(E:E,ROW()),INDEX(D:D,ROW())&gt;=分起日,INDEX(D:D,ROW())&lt;=分訖日,OR(分專案="全部",INDEX(J:J,ROW())=分專案))</f>
        <v>0</v>
      </c>
      <c r="C566" s="44" cm="1">
        <f t="array" ref="C566">IF(INDEX(F:F,ROW())&lt;&gt;"",INDEX(F:F,ROW()),IF(INDEX(E:E,ROW())&lt;&gt;0,INDEX(C:C,ROW()-1),0))</f>
        <v>0</v>
      </c>
      <c r="D566" s="43" cm="1">
        <f t="array" ref="D566">IF(INDEX(G:G,ROW())&lt;&gt;"",INDEX(G:G,ROW()),IF(INDEX(E:E,ROW())&lt;&gt;0,INDEX(D:D,ROW()-1),0))</f>
        <v>0</v>
      </c>
      <c r="E566" s="313" cm="1">
        <f t="array" ref="E566">IF(INDEX(I:I,ROW())&lt;&gt;"",VALUE(TRIM(LEFT(INDEX(I:I,ROW()),6))),0)</f>
        <v>0</v>
      </c>
      <c r="F566" s="314"/>
      <c r="G566" s="247"/>
      <c r="H566" s="261"/>
      <c r="I566" s="248"/>
      <c r="J566" s="261"/>
      <c r="K566" s="261"/>
      <c r="L566" s="262"/>
      <c r="M566" s="49"/>
      <c r="N566" s="49"/>
    </row>
    <row r="567" spans="1:14">
      <c r="A567" s="43" cm="1">
        <f t="array" ref="A567">IF(INDEX(B:B,ROW()), COUNTIF($B$6:INDEX(B:B,ROW()), TRUE), 0)</f>
        <v>0</v>
      </c>
      <c r="B567" s="43" t="b" cm="1">
        <f t="array" ref="B567">AND(分科號=INDEX(E:E,ROW()),INDEX(D:D,ROW())&gt;=分起日,INDEX(D:D,ROW())&lt;=分訖日,OR(分專案="全部",INDEX(J:J,ROW())=分專案))</f>
        <v>0</v>
      </c>
      <c r="C567" s="44" cm="1">
        <f t="array" ref="C567">IF(INDEX(F:F,ROW())&lt;&gt;"",INDEX(F:F,ROW()),IF(INDEX(E:E,ROW())&lt;&gt;0,INDEX(C:C,ROW()-1),0))</f>
        <v>0</v>
      </c>
      <c r="D567" s="43" cm="1">
        <f t="array" ref="D567">IF(INDEX(G:G,ROW())&lt;&gt;"",INDEX(G:G,ROW()),IF(INDEX(E:E,ROW())&lt;&gt;0,INDEX(D:D,ROW()-1),0))</f>
        <v>0</v>
      </c>
      <c r="E567" s="313" cm="1">
        <f t="array" ref="E567">IF(INDEX(I:I,ROW())&lt;&gt;"",VALUE(TRIM(LEFT(INDEX(I:I,ROW()),6))),0)</f>
        <v>0</v>
      </c>
      <c r="F567" s="314"/>
      <c r="G567" s="247"/>
      <c r="H567" s="261"/>
      <c r="I567" s="248"/>
      <c r="J567" s="261"/>
      <c r="K567" s="261"/>
      <c r="L567" s="262"/>
      <c r="M567" s="49"/>
      <c r="N567" s="49"/>
    </row>
    <row r="568" spans="1:14">
      <c r="A568" s="43" cm="1">
        <f t="array" ref="A568">IF(INDEX(B:B,ROW()), COUNTIF($B$6:INDEX(B:B,ROW()), TRUE), 0)</f>
        <v>0</v>
      </c>
      <c r="B568" s="43" t="b" cm="1">
        <f t="array" ref="B568">AND(分科號=INDEX(E:E,ROW()),INDEX(D:D,ROW())&gt;=分起日,INDEX(D:D,ROW())&lt;=分訖日,OR(分專案="全部",INDEX(J:J,ROW())=分專案))</f>
        <v>0</v>
      </c>
      <c r="C568" s="44" cm="1">
        <f t="array" ref="C568">IF(INDEX(F:F,ROW())&lt;&gt;"",INDEX(F:F,ROW()),IF(INDEX(E:E,ROW())&lt;&gt;0,INDEX(C:C,ROW()-1),0))</f>
        <v>0</v>
      </c>
      <c r="D568" s="43" cm="1">
        <f t="array" ref="D568">IF(INDEX(G:G,ROW())&lt;&gt;"",INDEX(G:G,ROW()),IF(INDEX(E:E,ROW())&lt;&gt;0,INDEX(D:D,ROW()-1),0))</f>
        <v>0</v>
      </c>
      <c r="E568" s="313" cm="1">
        <f t="array" ref="E568">IF(INDEX(I:I,ROW())&lt;&gt;"",VALUE(TRIM(LEFT(INDEX(I:I,ROW()),6))),0)</f>
        <v>0</v>
      </c>
      <c r="F568" s="314"/>
      <c r="G568" s="247"/>
      <c r="H568" s="261"/>
      <c r="I568" s="248"/>
      <c r="J568" s="261"/>
      <c r="K568" s="261"/>
      <c r="L568" s="262"/>
      <c r="M568" s="49"/>
      <c r="N568" s="49"/>
    </row>
    <row r="569" spans="1:14">
      <c r="A569" s="43" cm="1">
        <f t="array" ref="A569">IF(INDEX(B:B,ROW()), COUNTIF($B$6:INDEX(B:B,ROW()), TRUE), 0)</f>
        <v>0</v>
      </c>
      <c r="B569" s="43" t="b" cm="1">
        <f t="array" ref="B569">AND(分科號=INDEX(E:E,ROW()),INDEX(D:D,ROW())&gt;=分起日,INDEX(D:D,ROW())&lt;=分訖日,OR(分專案="全部",INDEX(J:J,ROW())=分專案))</f>
        <v>0</v>
      </c>
      <c r="C569" s="44" cm="1">
        <f t="array" ref="C569">IF(INDEX(F:F,ROW())&lt;&gt;"",INDEX(F:F,ROW()),IF(INDEX(E:E,ROW())&lt;&gt;0,INDEX(C:C,ROW()-1),0))</f>
        <v>0</v>
      </c>
      <c r="D569" s="43" cm="1">
        <f t="array" ref="D569">IF(INDEX(G:G,ROW())&lt;&gt;"",INDEX(G:G,ROW()),IF(INDEX(E:E,ROW())&lt;&gt;0,INDEX(D:D,ROW()-1),0))</f>
        <v>0</v>
      </c>
      <c r="E569" s="313" cm="1">
        <f t="array" ref="E569">IF(INDEX(I:I,ROW())&lt;&gt;"",VALUE(TRIM(LEFT(INDEX(I:I,ROW()),6))),0)</f>
        <v>0</v>
      </c>
      <c r="F569" s="314"/>
      <c r="G569" s="247"/>
      <c r="H569" s="261"/>
      <c r="I569" s="248"/>
      <c r="J569" s="261"/>
      <c r="K569" s="261"/>
      <c r="L569" s="262"/>
      <c r="M569" s="49"/>
      <c r="N569" s="49"/>
    </row>
    <row r="570" spans="1:14">
      <c r="A570" s="43" cm="1">
        <f t="array" ref="A570">IF(INDEX(B:B,ROW()), COUNTIF($B$6:INDEX(B:B,ROW()), TRUE), 0)</f>
        <v>0</v>
      </c>
      <c r="B570" s="43" t="b" cm="1">
        <f t="array" ref="B570">AND(分科號=INDEX(E:E,ROW()),INDEX(D:D,ROW())&gt;=分起日,INDEX(D:D,ROW())&lt;=分訖日,OR(分專案="全部",INDEX(J:J,ROW())=分專案))</f>
        <v>0</v>
      </c>
      <c r="C570" s="44" cm="1">
        <f t="array" ref="C570">IF(INDEX(F:F,ROW())&lt;&gt;"",INDEX(F:F,ROW()),IF(INDEX(E:E,ROW())&lt;&gt;0,INDEX(C:C,ROW()-1),0))</f>
        <v>0</v>
      </c>
      <c r="D570" s="43" cm="1">
        <f t="array" ref="D570">IF(INDEX(G:G,ROW())&lt;&gt;"",INDEX(G:G,ROW()),IF(INDEX(E:E,ROW())&lt;&gt;0,INDEX(D:D,ROW()-1),0))</f>
        <v>0</v>
      </c>
      <c r="E570" s="313" cm="1">
        <f t="array" ref="E570">IF(INDEX(I:I,ROW())&lt;&gt;"",VALUE(TRIM(LEFT(INDEX(I:I,ROW()),6))),0)</f>
        <v>0</v>
      </c>
      <c r="F570" s="314"/>
      <c r="G570" s="247"/>
      <c r="H570" s="261"/>
      <c r="I570" s="248"/>
      <c r="J570" s="261"/>
      <c r="K570" s="261"/>
      <c r="L570" s="262"/>
      <c r="M570" s="49"/>
      <c r="N570" s="49"/>
    </row>
    <row r="571" spans="1:14">
      <c r="A571" s="43" cm="1">
        <f t="array" ref="A571">IF(INDEX(B:B,ROW()), COUNTIF($B$6:INDEX(B:B,ROW()), TRUE), 0)</f>
        <v>0</v>
      </c>
      <c r="B571" s="43" t="b" cm="1">
        <f t="array" ref="B571">AND(分科號=INDEX(E:E,ROW()),INDEX(D:D,ROW())&gt;=分起日,INDEX(D:D,ROW())&lt;=分訖日,OR(分專案="全部",INDEX(J:J,ROW())=分專案))</f>
        <v>0</v>
      </c>
      <c r="C571" s="44" cm="1">
        <f t="array" ref="C571">IF(INDEX(F:F,ROW())&lt;&gt;"",INDEX(F:F,ROW()),IF(INDEX(E:E,ROW())&lt;&gt;0,INDEX(C:C,ROW()-1),0))</f>
        <v>0</v>
      </c>
      <c r="D571" s="43" cm="1">
        <f t="array" ref="D571">IF(INDEX(G:G,ROW())&lt;&gt;"",INDEX(G:G,ROW()),IF(INDEX(E:E,ROW())&lt;&gt;0,INDEX(D:D,ROW()-1),0))</f>
        <v>0</v>
      </c>
      <c r="E571" s="313" cm="1">
        <f t="array" ref="E571">IF(INDEX(I:I,ROW())&lt;&gt;"",VALUE(TRIM(LEFT(INDEX(I:I,ROW()),6))),0)</f>
        <v>0</v>
      </c>
      <c r="F571" s="314"/>
      <c r="G571" s="247"/>
      <c r="H571" s="261"/>
      <c r="I571" s="248"/>
      <c r="J571" s="261"/>
      <c r="K571" s="261"/>
      <c r="L571" s="262"/>
      <c r="M571" s="49"/>
      <c r="N571" s="49"/>
    </row>
    <row r="572" spans="1:14">
      <c r="A572" s="43" cm="1">
        <f t="array" ref="A572">IF(INDEX(B:B,ROW()), COUNTIF($B$6:INDEX(B:B,ROW()), TRUE), 0)</f>
        <v>0</v>
      </c>
      <c r="B572" s="43" t="b" cm="1">
        <f t="array" ref="B572">AND(分科號=INDEX(E:E,ROW()),INDEX(D:D,ROW())&gt;=分起日,INDEX(D:D,ROW())&lt;=分訖日,OR(分專案="全部",INDEX(J:J,ROW())=分專案))</f>
        <v>0</v>
      </c>
      <c r="C572" s="44" cm="1">
        <f t="array" ref="C572">IF(INDEX(F:F,ROW())&lt;&gt;"",INDEX(F:F,ROW()),IF(INDEX(E:E,ROW())&lt;&gt;0,INDEX(C:C,ROW()-1),0))</f>
        <v>0</v>
      </c>
      <c r="D572" s="43" cm="1">
        <f t="array" ref="D572">IF(INDEX(G:G,ROW())&lt;&gt;"",INDEX(G:G,ROW()),IF(INDEX(E:E,ROW())&lt;&gt;0,INDEX(D:D,ROW()-1),0))</f>
        <v>0</v>
      </c>
      <c r="E572" s="313" cm="1">
        <f t="array" ref="E572">IF(INDEX(I:I,ROW())&lt;&gt;"",VALUE(TRIM(LEFT(INDEX(I:I,ROW()),6))),0)</f>
        <v>0</v>
      </c>
      <c r="F572" s="314"/>
      <c r="G572" s="247"/>
      <c r="H572" s="261"/>
      <c r="I572" s="248"/>
      <c r="J572" s="261"/>
      <c r="K572" s="261"/>
      <c r="L572" s="262"/>
      <c r="M572" s="49"/>
      <c r="N572" s="49"/>
    </row>
    <row r="573" spans="1:14">
      <c r="A573" s="43" cm="1">
        <f t="array" ref="A573">IF(INDEX(B:B,ROW()), COUNTIF($B$6:INDEX(B:B,ROW()), TRUE), 0)</f>
        <v>0</v>
      </c>
      <c r="B573" s="43" t="b" cm="1">
        <f t="array" ref="B573">AND(分科號=INDEX(E:E,ROW()),INDEX(D:D,ROW())&gt;=分起日,INDEX(D:D,ROW())&lt;=分訖日,OR(分專案="全部",INDEX(J:J,ROW())=分專案))</f>
        <v>0</v>
      </c>
      <c r="C573" s="44" cm="1">
        <f t="array" ref="C573">IF(INDEX(F:F,ROW())&lt;&gt;"",INDEX(F:F,ROW()),IF(INDEX(E:E,ROW())&lt;&gt;0,INDEX(C:C,ROW()-1),0))</f>
        <v>0</v>
      </c>
      <c r="D573" s="43" cm="1">
        <f t="array" ref="D573">IF(INDEX(G:G,ROW())&lt;&gt;"",INDEX(G:G,ROW()),IF(INDEX(E:E,ROW())&lt;&gt;0,INDEX(D:D,ROW()-1),0))</f>
        <v>0</v>
      </c>
      <c r="E573" s="313" cm="1">
        <f t="array" ref="E573">IF(INDEX(I:I,ROW())&lt;&gt;"",VALUE(TRIM(LEFT(INDEX(I:I,ROW()),6))),0)</f>
        <v>0</v>
      </c>
      <c r="F573" s="314"/>
      <c r="G573" s="247"/>
      <c r="H573" s="261"/>
      <c r="I573" s="248"/>
      <c r="J573" s="261"/>
      <c r="K573" s="261"/>
      <c r="L573" s="262"/>
      <c r="M573" s="49"/>
      <c r="N573" s="49"/>
    </row>
    <row r="574" spans="1:14">
      <c r="A574" s="43" cm="1">
        <f t="array" ref="A574">IF(INDEX(B:B,ROW()), COUNTIF($B$6:INDEX(B:B,ROW()), TRUE), 0)</f>
        <v>0</v>
      </c>
      <c r="B574" s="43" t="b" cm="1">
        <f t="array" ref="B574">AND(分科號=INDEX(E:E,ROW()),INDEX(D:D,ROW())&gt;=分起日,INDEX(D:D,ROW())&lt;=分訖日,OR(分專案="全部",INDEX(J:J,ROW())=分專案))</f>
        <v>0</v>
      </c>
      <c r="C574" s="44" cm="1">
        <f t="array" ref="C574">IF(INDEX(F:F,ROW())&lt;&gt;"",INDEX(F:F,ROW()),IF(INDEX(E:E,ROW())&lt;&gt;0,INDEX(C:C,ROW()-1),0))</f>
        <v>0</v>
      </c>
      <c r="D574" s="43" cm="1">
        <f t="array" ref="D574">IF(INDEX(G:G,ROW())&lt;&gt;"",INDEX(G:G,ROW()),IF(INDEX(E:E,ROW())&lt;&gt;0,INDEX(D:D,ROW()-1),0))</f>
        <v>0</v>
      </c>
      <c r="E574" s="313" cm="1">
        <f t="array" ref="E574">IF(INDEX(I:I,ROW())&lt;&gt;"",VALUE(TRIM(LEFT(INDEX(I:I,ROW()),6))),0)</f>
        <v>0</v>
      </c>
      <c r="F574" s="314"/>
      <c r="G574" s="247"/>
      <c r="H574" s="261"/>
      <c r="I574" s="248"/>
      <c r="J574" s="261"/>
      <c r="K574" s="261"/>
      <c r="L574" s="262"/>
      <c r="M574" s="49"/>
      <c r="N574" s="49"/>
    </row>
    <row r="575" spans="1:14">
      <c r="A575" s="43" cm="1">
        <f t="array" ref="A575">IF(INDEX(B:B,ROW()), COUNTIF($B$6:INDEX(B:B,ROW()), TRUE), 0)</f>
        <v>0</v>
      </c>
      <c r="B575" s="43" t="b" cm="1">
        <f t="array" ref="B575">AND(分科號=INDEX(E:E,ROW()),INDEX(D:D,ROW())&gt;=分起日,INDEX(D:D,ROW())&lt;=分訖日,OR(分專案="全部",INDEX(J:J,ROW())=分專案))</f>
        <v>0</v>
      </c>
      <c r="C575" s="44" cm="1">
        <f t="array" ref="C575">IF(INDEX(F:F,ROW())&lt;&gt;"",INDEX(F:F,ROW()),IF(INDEX(E:E,ROW())&lt;&gt;0,INDEX(C:C,ROW()-1),0))</f>
        <v>0</v>
      </c>
      <c r="D575" s="43" cm="1">
        <f t="array" ref="D575">IF(INDEX(G:G,ROW())&lt;&gt;"",INDEX(G:G,ROW()),IF(INDEX(E:E,ROW())&lt;&gt;0,INDEX(D:D,ROW()-1),0))</f>
        <v>0</v>
      </c>
      <c r="E575" s="313" cm="1">
        <f t="array" ref="E575">IF(INDEX(I:I,ROW())&lt;&gt;"",VALUE(TRIM(LEFT(INDEX(I:I,ROW()),6))),0)</f>
        <v>0</v>
      </c>
      <c r="F575" s="314"/>
      <c r="G575" s="247"/>
      <c r="H575" s="261"/>
      <c r="I575" s="248"/>
      <c r="J575" s="261"/>
      <c r="K575" s="261"/>
      <c r="L575" s="262"/>
      <c r="M575" s="49"/>
      <c r="N575" s="49"/>
    </row>
    <row r="576" spans="1:14">
      <c r="A576" s="43" cm="1">
        <f t="array" ref="A576">IF(INDEX(B:B,ROW()), COUNTIF($B$6:INDEX(B:B,ROW()), TRUE), 0)</f>
        <v>0</v>
      </c>
      <c r="B576" s="43" t="b" cm="1">
        <f t="array" ref="B576">AND(分科號=INDEX(E:E,ROW()),INDEX(D:D,ROW())&gt;=分起日,INDEX(D:D,ROW())&lt;=分訖日,OR(分專案="全部",INDEX(J:J,ROW())=分專案))</f>
        <v>0</v>
      </c>
      <c r="C576" s="44" cm="1">
        <f t="array" ref="C576">IF(INDEX(F:F,ROW())&lt;&gt;"",INDEX(F:F,ROW()),IF(INDEX(E:E,ROW())&lt;&gt;0,INDEX(C:C,ROW()-1),0))</f>
        <v>0</v>
      </c>
      <c r="D576" s="43" cm="1">
        <f t="array" ref="D576">IF(INDEX(G:G,ROW())&lt;&gt;"",INDEX(G:G,ROW()),IF(INDEX(E:E,ROW())&lt;&gt;0,INDEX(D:D,ROW()-1),0))</f>
        <v>0</v>
      </c>
      <c r="E576" s="313" cm="1">
        <f t="array" ref="E576">IF(INDEX(I:I,ROW())&lt;&gt;"",VALUE(TRIM(LEFT(INDEX(I:I,ROW()),6))),0)</f>
        <v>0</v>
      </c>
      <c r="F576" s="314"/>
      <c r="G576" s="247"/>
      <c r="H576" s="261"/>
      <c r="I576" s="248"/>
      <c r="J576" s="261"/>
      <c r="K576" s="261"/>
      <c r="L576" s="262"/>
      <c r="M576" s="49"/>
      <c r="N576" s="49"/>
    </row>
    <row r="577" spans="1:14">
      <c r="A577" s="43" cm="1">
        <f t="array" ref="A577">IF(INDEX(B:B,ROW()), COUNTIF($B$6:INDEX(B:B,ROW()), TRUE), 0)</f>
        <v>0</v>
      </c>
      <c r="B577" s="43" t="b" cm="1">
        <f t="array" ref="B577">AND(分科號=INDEX(E:E,ROW()),INDEX(D:D,ROW())&gt;=分起日,INDEX(D:D,ROW())&lt;=分訖日,OR(分專案="全部",INDEX(J:J,ROW())=分專案))</f>
        <v>0</v>
      </c>
      <c r="C577" s="44" cm="1">
        <f t="array" ref="C577">IF(INDEX(F:F,ROW())&lt;&gt;"",INDEX(F:F,ROW()),IF(INDEX(E:E,ROW())&lt;&gt;0,INDEX(C:C,ROW()-1),0))</f>
        <v>0</v>
      </c>
      <c r="D577" s="43" cm="1">
        <f t="array" ref="D577">IF(INDEX(G:G,ROW())&lt;&gt;"",INDEX(G:G,ROW()),IF(INDEX(E:E,ROW())&lt;&gt;0,INDEX(D:D,ROW()-1),0))</f>
        <v>0</v>
      </c>
      <c r="E577" s="313" cm="1">
        <f t="array" ref="E577">IF(INDEX(I:I,ROW())&lt;&gt;"",VALUE(TRIM(LEFT(INDEX(I:I,ROW()),6))),0)</f>
        <v>0</v>
      </c>
      <c r="F577" s="314"/>
      <c r="G577" s="247"/>
      <c r="H577" s="261"/>
      <c r="I577" s="248"/>
      <c r="J577" s="261"/>
      <c r="K577" s="261"/>
      <c r="L577" s="262"/>
      <c r="M577" s="49"/>
      <c r="N577" s="49"/>
    </row>
    <row r="578" spans="1:14">
      <c r="A578" s="43" cm="1">
        <f t="array" ref="A578">IF(INDEX(B:B,ROW()), COUNTIF($B$6:INDEX(B:B,ROW()), TRUE), 0)</f>
        <v>0</v>
      </c>
      <c r="B578" s="43" t="b" cm="1">
        <f t="array" ref="B578">AND(分科號=INDEX(E:E,ROW()),INDEX(D:D,ROW())&gt;=分起日,INDEX(D:D,ROW())&lt;=分訖日,OR(分專案="全部",INDEX(J:J,ROW())=分專案))</f>
        <v>0</v>
      </c>
      <c r="C578" s="44" cm="1">
        <f t="array" ref="C578">IF(INDEX(F:F,ROW())&lt;&gt;"",INDEX(F:F,ROW()),IF(INDEX(E:E,ROW())&lt;&gt;0,INDEX(C:C,ROW()-1),0))</f>
        <v>0</v>
      </c>
      <c r="D578" s="43" cm="1">
        <f t="array" ref="D578">IF(INDEX(G:G,ROW())&lt;&gt;"",INDEX(G:G,ROW()),IF(INDEX(E:E,ROW())&lt;&gt;0,INDEX(D:D,ROW()-1),0))</f>
        <v>0</v>
      </c>
      <c r="E578" s="313" cm="1">
        <f t="array" ref="E578">IF(INDEX(I:I,ROW())&lt;&gt;"",VALUE(TRIM(LEFT(INDEX(I:I,ROW()),6))),0)</f>
        <v>0</v>
      </c>
      <c r="F578" s="314"/>
      <c r="G578" s="247"/>
      <c r="H578" s="261"/>
      <c r="I578" s="248"/>
      <c r="J578" s="261"/>
      <c r="K578" s="261"/>
      <c r="L578" s="262"/>
      <c r="M578" s="49"/>
      <c r="N578" s="49"/>
    </row>
    <row r="579" spans="1:14">
      <c r="A579" s="43" cm="1">
        <f t="array" ref="A579">IF(INDEX(B:B,ROW()), COUNTIF($B$6:INDEX(B:B,ROW()), TRUE), 0)</f>
        <v>0</v>
      </c>
      <c r="B579" s="43" t="b" cm="1">
        <f t="array" ref="B579">AND(分科號=INDEX(E:E,ROW()),INDEX(D:D,ROW())&gt;=分起日,INDEX(D:D,ROW())&lt;=分訖日,OR(分專案="全部",INDEX(J:J,ROW())=分專案))</f>
        <v>0</v>
      </c>
      <c r="C579" s="44" cm="1">
        <f t="array" ref="C579">IF(INDEX(F:F,ROW())&lt;&gt;"",INDEX(F:F,ROW()),IF(INDEX(E:E,ROW())&lt;&gt;0,INDEX(C:C,ROW()-1),0))</f>
        <v>0</v>
      </c>
      <c r="D579" s="43" cm="1">
        <f t="array" ref="D579">IF(INDEX(G:G,ROW())&lt;&gt;"",INDEX(G:G,ROW()),IF(INDEX(E:E,ROW())&lt;&gt;0,INDEX(D:D,ROW()-1),0))</f>
        <v>0</v>
      </c>
      <c r="E579" s="313" cm="1">
        <f t="array" ref="E579">IF(INDEX(I:I,ROW())&lt;&gt;"",VALUE(TRIM(LEFT(INDEX(I:I,ROW()),6))),0)</f>
        <v>0</v>
      </c>
      <c r="F579" s="314"/>
      <c r="G579" s="247"/>
      <c r="H579" s="261"/>
      <c r="I579" s="248"/>
      <c r="J579" s="261"/>
      <c r="K579" s="261"/>
      <c r="L579" s="262"/>
      <c r="M579" s="49"/>
      <c r="N579" s="49"/>
    </row>
    <row r="580" spans="1:14">
      <c r="A580" s="43" cm="1">
        <f t="array" ref="A580">IF(INDEX(B:B,ROW()), COUNTIF($B$6:INDEX(B:B,ROW()), TRUE), 0)</f>
        <v>0</v>
      </c>
      <c r="B580" s="43" t="b" cm="1">
        <f t="array" ref="B580">AND(分科號=INDEX(E:E,ROW()),INDEX(D:D,ROW())&gt;=分起日,INDEX(D:D,ROW())&lt;=分訖日,OR(分專案="全部",INDEX(J:J,ROW())=分專案))</f>
        <v>0</v>
      </c>
      <c r="C580" s="44" cm="1">
        <f t="array" ref="C580">IF(INDEX(F:F,ROW())&lt;&gt;"",INDEX(F:F,ROW()),IF(INDEX(E:E,ROW())&lt;&gt;0,INDEX(C:C,ROW()-1),0))</f>
        <v>0</v>
      </c>
      <c r="D580" s="43" cm="1">
        <f t="array" ref="D580">IF(INDEX(G:G,ROW())&lt;&gt;"",INDEX(G:G,ROW()),IF(INDEX(E:E,ROW())&lt;&gt;0,INDEX(D:D,ROW()-1),0))</f>
        <v>0</v>
      </c>
      <c r="E580" s="313" cm="1">
        <f t="array" ref="E580">IF(INDEX(I:I,ROW())&lt;&gt;"",VALUE(TRIM(LEFT(INDEX(I:I,ROW()),6))),0)</f>
        <v>0</v>
      </c>
      <c r="F580" s="314"/>
      <c r="G580" s="247"/>
      <c r="H580" s="261"/>
      <c r="I580" s="248"/>
      <c r="J580" s="261"/>
      <c r="K580" s="261"/>
      <c r="L580" s="262"/>
      <c r="M580" s="49"/>
      <c r="N580" s="49"/>
    </row>
    <row r="581" spans="1:14">
      <c r="A581" s="43" cm="1">
        <f t="array" ref="A581">IF(INDEX(B:B,ROW()), COUNTIF($B$6:INDEX(B:B,ROW()), TRUE), 0)</f>
        <v>0</v>
      </c>
      <c r="B581" s="43" t="b" cm="1">
        <f t="array" ref="B581">AND(分科號=INDEX(E:E,ROW()),INDEX(D:D,ROW())&gt;=分起日,INDEX(D:D,ROW())&lt;=分訖日,OR(分專案="全部",INDEX(J:J,ROW())=分專案))</f>
        <v>0</v>
      </c>
      <c r="C581" s="44" cm="1">
        <f t="array" ref="C581">IF(INDEX(F:F,ROW())&lt;&gt;"",INDEX(F:F,ROW()),IF(INDEX(E:E,ROW())&lt;&gt;0,INDEX(C:C,ROW()-1),0))</f>
        <v>0</v>
      </c>
      <c r="D581" s="43" cm="1">
        <f t="array" ref="D581">IF(INDEX(G:G,ROW())&lt;&gt;"",INDEX(G:G,ROW()),IF(INDEX(E:E,ROW())&lt;&gt;0,INDEX(D:D,ROW()-1),0))</f>
        <v>0</v>
      </c>
      <c r="E581" s="313" cm="1">
        <f t="array" ref="E581">IF(INDEX(I:I,ROW())&lt;&gt;"",VALUE(TRIM(LEFT(INDEX(I:I,ROW()),6))),0)</f>
        <v>0</v>
      </c>
      <c r="F581" s="314"/>
      <c r="G581" s="247"/>
      <c r="H581" s="261"/>
      <c r="I581" s="248"/>
      <c r="J581" s="261"/>
      <c r="K581" s="261"/>
      <c r="L581" s="262"/>
      <c r="M581" s="49"/>
      <c r="N581" s="49"/>
    </row>
    <row r="582" spans="1:14">
      <c r="A582" s="43" cm="1">
        <f t="array" ref="A582">IF(INDEX(B:B,ROW()), COUNTIF($B$6:INDEX(B:B,ROW()), TRUE), 0)</f>
        <v>0</v>
      </c>
      <c r="B582" s="43" t="b" cm="1">
        <f t="array" ref="B582">AND(分科號=INDEX(E:E,ROW()),INDEX(D:D,ROW())&gt;=分起日,INDEX(D:D,ROW())&lt;=分訖日,OR(分專案="全部",INDEX(J:J,ROW())=分專案))</f>
        <v>0</v>
      </c>
      <c r="C582" s="44" cm="1">
        <f t="array" ref="C582">IF(INDEX(F:F,ROW())&lt;&gt;"",INDEX(F:F,ROW()),IF(INDEX(E:E,ROW())&lt;&gt;0,INDEX(C:C,ROW()-1),0))</f>
        <v>0</v>
      </c>
      <c r="D582" s="43" cm="1">
        <f t="array" ref="D582">IF(INDEX(G:G,ROW())&lt;&gt;"",INDEX(G:G,ROW()),IF(INDEX(E:E,ROW())&lt;&gt;0,INDEX(D:D,ROW()-1),0))</f>
        <v>0</v>
      </c>
      <c r="E582" s="313" cm="1">
        <f t="array" ref="E582">IF(INDEX(I:I,ROW())&lt;&gt;"",VALUE(TRIM(LEFT(INDEX(I:I,ROW()),6))),0)</f>
        <v>0</v>
      </c>
      <c r="F582" s="314"/>
      <c r="G582" s="247"/>
      <c r="H582" s="261"/>
      <c r="I582" s="248"/>
      <c r="J582" s="261"/>
      <c r="K582" s="261"/>
      <c r="L582" s="262"/>
      <c r="M582" s="49"/>
      <c r="N582" s="49"/>
    </row>
    <row r="583" spans="1:14">
      <c r="A583" s="43" cm="1">
        <f t="array" ref="A583">IF(INDEX(B:B,ROW()), COUNTIF($B$6:INDEX(B:B,ROW()), TRUE), 0)</f>
        <v>0</v>
      </c>
      <c r="B583" s="43" t="b" cm="1">
        <f t="array" ref="B583">AND(分科號=INDEX(E:E,ROW()),INDEX(D:D,ROW())&gt;=分起日,INDEX(D:D,ROW())&lt;=分訖日,OR(分專案="全部",INDEX(J:J,ROW())=分專案))</f>
        <v>0</v>
      </c>
      <c r="C583" s="44" cm="1">
        <f t="array" ref="C583">IF(INDEX(F:F,ROW())&lt;&gt;"",INDEX(F:F,ROW()),IF(INDEX(E:E,ROW())&lt;&gt;0,INDEX(C:C,ROW()-1),0))</f>
        <v>0</v>
      </c>
      <c r="D583" s="43" cm="1">
        <f t="array" ref="D583">IF(INDEX(G:G,ROW())&lt;&gt;"",INDEX(G:G,ROW()),IF(INDEX(E:E,ROW())&lt;&gt;0,INDEX(D:D,ROW()-1),0))</f>
        <v>0</v>
      </c>
      <c r="E583" s="313" cm="1">
        <f t="array" ref="E583">IF(INDEX(I:I,ROW())&lt;&gt;"",VALUE(TRIM(LEFT(INDEX(I:I,ROW()),6))),0)</f>
        <v>0</v>
      </c>
      <c r="F583" s="314"/>
      <c r="G583" s="247"/>
      <c r="H583" s="261"/>
      <c r="I583" s="248"/>
      <c r="J583" s="261"/>
      <c r="K583" s="261"/>
      <c r="L583" s="262"/>
      <c r="M583" s="49"/>
      <c r="N583" s="49"/>
    </row>
    <row r="584" spans="1:14">
      <c r="A584" s="43" cm="1">
        <f t="array" ref="A584">IF(INDEX(B:B,ROW()), COUNTIF($B$6:INDEX(B:B,ROW()), TRUE), 0)</f>
        <v>0</v>
      </c>
      <c r="B584" s="43" t="b" cm="1">
        <f t="array" ref="B584">AND(分科號=INDEX(E:E,ROW()),INDEX(D:D,ROW())&gt;=分起日,INDEX(D:D,ROW())&lt;=分訖日,OR(分專案="全部",INDEX(J:J,ROW())=分專案))</f>
        <v>0</v>
      </c>
      <c r="C584" s="44" cm="1">
        <f t="array" ref="C584">IF(INDEX(F:F,ROW())&lt;&gt;"",INDEX(F:F,ROW()),IF(INDEX(E:E,ROW())&lt;&gt;0,INDEX(C:C,ROW()-1),0))</f>
        <v>0</v>
      </c>
      <c r="D584" s="43" cm="1">
        <f t="array" ref="D584">IF(INDEX(G:G,ROW())&lt;&gt;"",INDEX(G:G,ROW()),IF(INDEX(E:E,ROW())&lt;&gt;0,INDEX(D:D,ROW()-1),0))</f>
        <v>0</v>
      </c>
      <c r="E584" s="313" cm="1">
        <f t="array" ref="E584">IF(INDEX(I:I,ROW())&lt;&gt;"",VALUE(TRIM(LEFT(INDEX(I:I,ROW()),6))),0)</f>
        <v>0</v>
      </c>
      <c r="F584" s="314"/>
      <c r="G584" s="247"/>
      <c r="H584" s="261"/>
      <c r="I584" s="248"/>
      <c r="J584" s="261"/>
      <c r="K584" s="261"/>
      <c r="L584" s="262"/>
      <c r="M584" s="49"/>
      <c r="N584" s="49"/>
    </row>
    <row r="585" spans="1:14">
      <c r="A585" s="43" cm="1">
        <f t="array" ref="A585">IF(INDEX(B:B,ROW()), COUNTIF($B$6:INDEX(B:B,ROW()), TRUE), 0)</f>
        <v>0</v>
      </c>
      <c r="B585" s="43" t="b" cm="1">
        <f t="array" ref="B585">AND(分科號=INDEX(E:E,ROW()),INDEX(D:D,ROW())&gt;=分起日,INDEX(D:D,ROW())&lt;=分訖日,OR(分專案="全部",INDEX(J:J,ROW())=分專案))</f>
        <v>0</v>
      </c>
      <c r="C585" s="44" cm="1">
        <f t="array" ref="C585">IF(INDEX(F:F,ROW())&lt;&gt;"",INDEX(F:F,ROW()),IF(INDEX(E:E,ROW())&lt;&gt;0,INDEX(C:C,ROW()-1),0))</f>
        <v>0</v>
      </c>
      <c r="D585" s="43" cm="1">
        <f t="array" ref="D585">IF(INDEX(G:G,ROW())&lt;&gt;"",INDEX(G:G,ROW()),IF(INDEX(E:E,ROW())&lt;&gt;0,INDEX(D:D,ROW()-1),0))</f>
        <v>0</v>
      </c>
      <c r="E585" s="313" cm="1">
        <f t="array" ref="E585">IF(INDEX(I:I,ROW())&lt;&gt;"",VALUE(TRIM(LEFT(INDEX(I:I,ROW()),6))),0)</f>
        <v>0</v>
      </c>
      <c r="F585" s="314"/>
      <c r="G585" s="247"/>
      <c r="H585" s="261"/>
      <c r="I585" s="248"/>
      <c r="J585" s="261"/>
      <c r="K585" s="261"/>
      <c r="L585" s="262"/>
      <c r="M585" s="49"/>
      <c r="N585" s="49"/>
    </row>
    <row r="586" spans="1:14">
      <c r="A586" s="43" cm="1">
        <f t="array" ref="A586">IF(INDEX(B:B,ROW()), COUNTIF($B$6:INDEX(B:B,ROW()), TRUE), 0)</f>
        <v>0</v>
      </c>
      <c r="B586" s="43" t="b" cm="1">
        <f t="array" ref="B586">AND(分科號=INDEX(E:E,ROW()),INDEX(D:D,ROW())&gt;=分起日,INDEX(D:D,ROW())&lt;=分訖日,OR(分專案="全部",INDEX(J:J,ROW())=分專案))</f>
        <v>0</v>
      </c>
      <c r="C586" s="44" cm="1">
        <f t="array" ref="C586">IF(INDEX(F:F,ROW())&lt;&gt;"",INDEX(F:F,ROW()),IF(INDEX(E:E,ROW())&lt;&gt;0,INDEX(C:C,ROW()-1),0))</f>
        <v>0</v>
      </c>
      <c r="D586" s="43" cm="1">
        <f t="array" ref="D586">IF(INDEX(G:G,ROW())&lt;&gt;"",INDEX(G:G,ROW()),IF(INDEX(E:E,ROW())&lt;&gt;0,INDEX(D:D,ROW()-1),0))</f>
        <v>0</v>
      </c>
      <c r="E586" s="313" cm="1">
        <f t="array" ref="E586">IF(INDEX(I:I,ROW())&lt;&gt;"",VALUE(TRIM(LEFT(INDEX(I:I,ROW()),6))),0)</f>
        <v>0</v>
      </c>
      <c r="F586" s="314"/>
      <c r="G586" s="247"/>
      <c r="H586" s="261"/>
      <c r="I586" s="248"/>
      <c r="J586" s="261"/>
      <c r="K586" s="261"/>
      <c r="L586" s="262"/>
      <c r="M586" s="49"/>
      <c r="N586" s="49"/>
    </row>
    <row r="587" spans="1:14">
      <c r="A587" s="43" cm="1">
        <f t="array" ref="A587">IF(INDEX(B:B,ROW()), COUNTIF($B$6:INDEX(B:B,ROW()), TRUE), 0)</f>
        <v>0</v>
      </c>
      <c r="B587" s="43" t="b" cm="1">
        <f t="array" ref="B587">AND(分科號=INDEX(E:E,ROW()),INDEX(D:D,ROW())&gt;=分起日,INDEX(D:D,ROW())&lt;=分訖日,OR(分專案="全部",INDEX(J:J,ROW())=分專案))</f>
        <v>0</v>
      </c>
      <c r="C587" s="44" cm="1">
        <f t="array" ref="C587">IF(INDEX(F:F,ROW())&lt;&gt;"",INDEX(F:F,ROW()),IF(INDEX(E:E,ROW())&lt;&gt;0,INDEX(C:C,ROW()-1),0))</f>
        <v>0</v>
      </c>
      <c r="D587" s="43" cm="1">
        <f t="array" ref="D587">IF(INDEX(G:G,ROW())&lt;&gt;"",INDEX(G:G,ROW()),IF(INDEX(E:E,ROW())&lt;&gt;0,INDEX(D:D,ROW()-1),0))</f>
        <v>0</v>
      </c>
      <c r="E587" s="313" cm="1">
        <f t="array" ref="E587">IF(INDEX(I:I,ROW())&lt;&gt;"",VALUE(TRIM(LEFT(INDEX(I:I,ROW()),6))),0)</f>
        <v>0</v>
      </c>
      <c r="F587" s="314"/>
      <c r="G587" s="247"/>
      <c r="H587" s="261"/>
      <c r="I587" s="248"/>
      <c r="J587" s="261"/>
      <c r="K587" s="261"/>
      <c r="L587" s="262"/>
      <c r="M587" s="49"/>
      <c r="N587" s="49"/>
    </row>
    <row r="588" spans="1:14">
      <c r="A588" s="43" cm="1">
        <f t="array" ref="A588">IF(INDEX(B:B,ROW()), COUNTIF($B$6:INDEX(B:B,ROW()), TRUE), 0)</f>
        <v>0</v>
      </c>
      <c r="B588" s="43" t="b" cm="1">
        <f t="array" ref="B588">AND(分科號=INDEX(E:E,ROW()),INDEX(D:D,ROW())&gt;=分起日,INDEX(D:D,ROW())&lt;=分訖日,OR(分專案="全部",INDEX(J:J,ROW())=分專案))</f>
        <v>0</v>
      </c>
      <c r="C588" s="44" cm="1">
        <f t="array" ref="C588">IF(INDEX(F:F,ROW())&lt;&gt;"",INDEX(F:F,ROW()),IF(INDEX(E:E,ROW())&lt;&gt;0,INDEX(C:C,ROW()-1),0))</f>
        <v>0</v>
      </c>
      <c r="D588" s="43" cm="1">
        <f t="array" ref="D588">IF(INDEX(G:G,ROW())&lt;&gt;"",INDEX(G:G,ROW()),IF(INDEX(E:E,ROW())&lt;&gt;0,INDEX(D:D,ROW()-1),0))</f>
        <v>0</v>
      </c>
      <c r="E588" s="313" cm="1">
        <f t="array" ref="E588">IF(INDEX(I:I,ROW())&lt;&gt;"",VALUE(TRIM(LEFT(INDEX(I:I,ROW()),6))),0)</f>
        <v>0</v>
      </c>
      <c r="F588" s="314"/>
      <c r="G588" s="247"/>
      <c r="H588" s="261"/>
      <c r="I588" s="248"/>
      <c r="J588" s="261"/>
      <c r="K588" s="261"/>
      <c r="L588" s="262"/>
      <c r="M588" s="49"/>
      <c r="N588" s="49"/>
    </row>
    <row r="589" spans="1:14">
      <c r="A589" s="43" cm="1">
        <f t="array" ref="A589">IF(INDEX(B:B,ROW()), COUNTIF($B$6:INDEX(B:B,ROW()), TRUE), 0)</f>
        <v>0</v>
      </c>
      <c r="B589" s="43" t="b" cm="1">
        <f t="array" ref="B589">AND(分科號=INDEX(E:E,ROW()),INDEX(D:D,ROW())&gt;=分起日,INDEX(D:D,ROW())&lt;=分訖日,OR(分專案="全部",INDEX(J:J,ROW())=分專案))</f>
        <v>0</v>
      </c>
      <c r="C589" s="44" cm="1">
        <f t="array" ref="C589">IF(INDEX(F:F,ROW())&lt;&gt;"",INDEX(F:F,ROW()),IF(INDEX(E:E,ROW())&lt;&gt;0,INDEX(C:C,ROW()-1),0))</f>
        <v>0</v>
      </c>
      <c r="D589" s="43" cm="1">
        <f t="array" ref="D589">IF(INDEX(G:G,ROW())&lt;&gt;"",INDEX(G:G,ROW()),IF(INDEX(E:E,ROW())&lt;&gt;0,INDEX(D:D,ROW()-1),0))</f>
        <v>0</v>
      </c>
      <c r="E589" s="313" cm="1">
        <f t="array" ref="E589">IF(INDEX(I:I,ROW())&lt;&gt;"",VALUE(TRIM(LEFT(INDEX(I:I,ROW()),6))),0)</f>
        <v>0</v>
      </c>
      <c r="F589" s="314"/>
      <c r="G589" s="247"/>
      <c r="H589" s="261"/>
      <c r="I589" s="248"/>
      <c r="J589" s="261"/>
      <c r="K589" s="261"/>
      <c r="L589" s="262"/>
      <c r="M589" s="49"/>
      <c r="N589" s="49"/>
    </row>
    <row r="590" spans="1:14">
      <c r="A590" s="43" cm="1">
        <f t="array" ref="A590">IF(INDEX(B:B,ROW()), COUNTIF($B$6:INDEX(B:B,ROW()), TRUE), 0)</f>
        <v>0</v>
      </c>
      <c r="B590" s="43" t="b" cm="1">
        <f t="array" ref="B590">AND(分科號=INDEX(E:E,ROW()),INDEX(D:D,ROW())&gt;=分起日,INDEX(D:D,ROW())&lt;=分訖日,OR(分專案="全部",INDEX(J:J,ROW())=分專案))</f>
        <v>0</v>
      </c>
      <c r="C590" s="44" cm="1">
        <f t="array" ref="C590">IF(INDEX(F:F,ROW())&lt;&gt;"",INDEX(F:F,ROW()),IF(INDEX(E:E,ROW())&lt;&gt;0,INDEX(C:C,ROW()-1),0))</f>
        <v>0</v>
      </c>
      <c r="D590" s="43" cm="1">
        <f t="array" ref="D590">IF(INDEX(G:G,ROW())&lt;&gt;"",INDEX(G:G,ROW()),IF(INDEX(E:E,ROW())&lt;&gt;0,INDEX(D:D,ROW()-1),0))</f>
        <v>0</v>
      </c>
      <c r="E590" s="313" cm="1">
        <f t="array" ref="E590">IF(INDEX(I:I,ROW())&lt;&gt;"",VALUE(TRIM(LEFT(INDEX(I:I,ROW()),6))),0)</f>
        <v>0</v>
      </c>
      <c r="F590" s="314"/>
      <c r="G590" s="247"/>
      <c r="H590" s="261"/>
      <c r="I590" s="248"/>
      <c r="J590" s="261"/>
      <c r="K590" s="261"/>
      <c r="L590" s="262"/>
      <c r="M590" s="49"/>
      <c r="N590" s="49"/>
    </row>
    <row r="591" spans="1:14">
      <c r="A591" s="43" cm="1">
        <f t="array" ref="A591">IF(INDEX(B:B,ROW()), COUNTIF($B$6:INDEX(B:B,ROW()), TRUE), 0)</f>
        <v>0</v>
      </c>
      <c r="B591" s="43" t="b" cm="1">
        <f t="array" ref="B591">AND(分科號=INDEX(E:E,ROW()),INDEX(D:D,ROW())&gt;=分起日,INDEX(D:D,ROW())&lt;=分訖日,OR(分專案="全部",INDEX(J:J,ROW())=分專案))</f>
        <v>0</v>
      </c>
      <c r="C591" s="44" cm="1">
        <f t="array" ref="C591">IF(INDEX(F:F,ROW())&lt;&gt;"",INDEX(F:F,ROW()),IF(INDEX(E:E,ROW())&lt;&gt;0,INDEX(C:C,ROW()-1),0))</f>
        <v>0</v>
      </c>
      <c r="D591" s="43" cm="1">
        <f t="array" ref="D591">IF(INDEX(G:G,ROW())&lt;&gt;"",INDEX(G:G,ROW()),IF(INDEX(E:E,ROW())&lt;&gt;0,INDEX(D:D,ROW()-1),0))</f>
        <v>0</v>
      </c>
      <c r="E591" s="313" cm="1">
        <f t="array" ref="E591">IF(INDEX(I:I,ROW())&lt;&gt;"",VALUE(TRIM(LEFT(INDEX(I:I,ROW()),6))),0)</f>
        <v>0</v>
      </c>
      <c r="F591" s="314"/>
      <c r="G591" s="247"/>
      <c r="H591" s="261"/>
      <c r="I591" s="248"/>
      <c r="J591" s="261"/>
      <c r="K591" s="261"/>
      <c r="L591" s="262"/>
      <c r="M591" s="49"/>
      <c r="N591" s="49"/>
    </row>
    <row r="592" spans="1:14">
      <c r="A592" s="43" cm="1">
        <f t="array" ref="A592">IF(INDEX(B:B,ROW()), COUNTIF($B$6:INDEX(B:B,ROW()), TRUE), 0)</f>
        <v>0</v>
      </c>
      <c r="B592" s="43" t="b" cm="1">
        <f t="array" ref="B592">AND(分科號=INDEX(E:E,ROW()),INDEX(D:D,ROW())&gt;=分起日,INDEX(D:D,ROW())&lt;=分訖日,OR(分專案="全部",INDEX(J:J,ROW())=分專案))</f>
        <v>0</v>
      </c>
      <c r="C592" s="44" cm="1">
        <f t="array" ref="C592">IF(INDEX(F:F,ROW())&lt;&gt;"",INDEX(F:F,ROW()),IF(INDEX(E:E,ROW())&lt;&gt;0,INDEX(C:C,ROW()-1),0))</f>
        <v>0</v>
      </c>
      <c r="D592" s="43" cm="1">
        <f t="array" ref="D592">IF(INDEX(G:G,ROW())&lt;&gt;"",INDEX(G:G,ROW()),IF(INDEX(E:E,ROW())&lt;&gt;0,INDEX(D:D,ROW()-1),0))</f>
        <v>0</v>
      </c>
      <c r="E592" s="313" cm="1">
        <f t="array" ref="E592">IF(INDEX(I:I,ROW())&lt;&gt;"",VALUE(TRIM(LEFT(INDEX(I:I,ROW()),6))),0)</f>
        <v>0</v>
      </c>
      <c r="F592" s="314"/>
      <c r="G592" s="247"/>
      <c r="H592" s="261"/>
      <c r="I592" s="248"/>
      <c r="J592" s="261"/>
      <c r="K592" s="261"/>
      <c r="L592" s="262"/>
      <c r="M592" s="49"/>
      <c r="N592" s="49"/>
    </row>
    <row r="593" spans="1:14">
      <c r="A593" s="43" cm="1">
        <f t="array" ref="A593">IF(INDEX(B:B,ROW()), COUNTIF($B$6:INDEX(B:B,ROW()), TRUE), 0)</f>
        <v>0</v>
      </c>
      <c r="B593" s="43" t="b" cm="1">
        <f t="array" ref="B593">AND(分科號=INDEX(E:E,ROW()),INDEX(D:D,ROW())&gt;=分起日,INDEX(D:D,ROW())&lt;=分訖日,OR(分專案="全部",INDEX(J:J,ROW())=分專案))</f>
        <v>0</v>
      </c>
      <c r="C593" s="44" cm="1">
        <f t="array" ref="C593">IF(INDEX(F:F,ROW())&lt;&gt;"",INDEX(F:F,ROW()),IF(INDEX(E:E,ROW())&lt;&gt;0,INDEX(C:C,ROW()-1),0))</f>
        <v>0</v>
      </c>
      <c r="D593" s="43" cm="1">
        <f t="array" ref="D593">IF(INDEX(G:G,ROW())&lt;&gt;"",INDEX(G:G,ROW()),IF(INDEX(E:E,ROW())&lt;&gt;0,INDEX(D:D,ROW()-1),0))</f>
        <v>0</v>
      </c>
      <c r="E593" s="313" cm="1">
        <f t="array" ref="E593">IF(INDEX(I:I,ROW())&lt;&gt;"",VALUE(TRIM(LEFT(INDEX(I:I,ROW()),6))),0)</f>
        <v>0</v>
      </c>
      <c r="F593" s="314"/>
      <c r="G593" s="247"/>
      <c r="H593" s="261"/>
      <c r="I593" s="248"/>
      <c r="J593" s="261"/>
      <c r="K593" s="261"/>
      <c r="L593" s="262"/>
      <c r="M593" s="49"/>
      <c r="N593" s="49"/>
    </row>
    <row r="594" spans="1:14">
      <c r="A594" s="43" cm="1">
        <f t="array" ref="A594">IF(INDEX(B:B,ROW()), COUNTIF($B$6:INDEX(B:B,ROW()), TRUE), 0)</f>
        <v>0</v>
      </c>
      <c r="B594" s="43" t="b" cm="1">
        <f t="array" ref="B594">AND(分科號=INDEX(E:E,ROW()),INDEX(D:D,ROW())&gt;=分起日,INDEX(D:D,ROW())&lt;=分訖日,OR(分專案="全部",INDEX(J:J,ROW())=分專案))</f>
        <v>0</v>
      </c>
      <c r="C594" s="44" cm="1">
        <f t="array" ref="C594">IF(INDEX(F:F,ROW())&lt;&gt;"",INDEX(F:F,ROW()),IF(INDEX(E:E,ROW())&lt;&gt;0,INDEX(C:C,ROW()-1),0))</f>
        <v>0</v>
      </c>
      <c r="D594" s="43" cm="1">
        <f t="array" ref="D594">IF(INDEX(G:G,ROW())&lt;&gt;"",INDEX(G:G,ROW()),IF(INDEX(E:E,ROW())&lt;&gt;0,INDEX(D:D,ROW()-1),0))</f>
        <v>0</v>
      </c>
      <c r="E594" s="313" cm="1">
        <f t="array" ref="E594">IF(INDEX(I:I,ROW())&lt;&gt;"",VALUE(TRIM(LEFT(INDEX(I:I,ROW()),6))),0)</f>
        <v>0</v>
      </c>
      <c r="F594" s="314"/>
      <c r="G594" s="247"/>
      <c r="H594" s="261"/>
      <c r="I594" s="248"/>
      <c r="J594" s="261"/>
      <c r="K594" s="261"/>
      <c r="L594" s="262"/>
      <c r="M594" s="49"/>
      <c r="N594" s="49"/>
    </row>
    <row r="595" spans="1:14">
      <c r="A595" s="43" cm="1">
        <f t="array" ref="A595">IF(INDEX(B:B,ROW()), COUNTIF($B$6:INDEX(B:B,ROW()), TRUE), 0)</f>
        <v>0</v>
      </c>
      <c r="B595" s="43" t="b" cm="1">
        <f t="array" ref="B595">AND(分科號=INDEX(E:E,ROW()),INDEX(D:D,ROW())&gt;=分起日,INDEX(D:D,ROW())&lt;=分訖日,OR(分專案="全部",INDEX(J:J,ROW())=分專案))</f>
        <v>0</v>
      </c>
      <c r="C595" s="44" cm="1">
        <f t="array" ref="C595">IF(INDEX(F:F,ROW())&lt;&gt;"",INDEX(F:F,ROW()),IF(INDEX(E:E,ROW())&lt;&gt;0,INDEX(C:C,ROW()-1),0))</f>
        <v>0</v>
      </c>
      <c r="D595" s="43" cm="1">
        <f t="array" ref="D595">IF(INDEX(G:G,ROW())&lt;&gt;"",INDEX(G:G,ROW()),IF(INDEX(E:E,ROW())&lt;&gt;0,INDEX(D:D,ROW()-1),0))</f>
        <v>0</v>
      </c>
      <c r="E595" s="313" cm="1">
        <f t="array" ref="E595">IF(INDEX(I:I,ROW())&lt;&gt;"",VALUE(TRIM(LEFT(INDEX(I:I,ROW()),6))),0)</f>
        <v>0</v>
      </c>
      <c r="F595" s="314"/>
      <c r="G595" s="247"/>
      <c r="H595" s="261"/>
      <c r="I595" s="248"/>
      <c r="J595" s="261"/>
      <c r="K595" s="261"/>
      <c r="L595" s="262"/>
      <c r="M595" s="49"/>
      <c r="N595" s="49"/>
    </row>
    <row r="596" spans="1:14">
      <c r="A596" s="43" cm="1">
        <f t="array" ref="A596">IF(INDEX(B:B,ROW()), COUNTIF($B$6:INDEX(B:B,ROW()), TRUE), 0)</f>
        <v>0</v>
      </c>
      <c r="B596" s="43" t="b" cm="1">
        <f t="array" ref="B596">AND(分科號=INDEX(E:E,ROW()),INDEX(D:D,ROW())&gt;=分起日,INDEX(D:D,ROW())&lt;=分訖日,OR(分專案="全部",INDEX(J:J,ROW())=分專案))</f>
        <v>0</v>
      </c>
      <c r="C596" s="44" cm="1">
        <f t="array" ref="C596">IF(INDEX(F:F,ROW())&lt;&gt;"",INDEX(F:F,ROW()),IF(INDEX(E:E,ROW())&lt;&gt;0,INDEX(C:C,ROW()-1),0))</f>
        <v>0</v>
      </c>
      <c r="D596" s="43" cm="1">
        <f t="array" ref="D596">IF(INDEX(G:G,ROW())&lt;&gt;"",INDEX(G:G,ROW()),IF(INDEX(E:E,ROW())&lt;&gt;0,INDEX(D:D,ROW()-1),0))</f>
        <v>0</v>
      </c>
      <c r="E596" s="313" cm="1">
        <f t="array" ref="E596">IF(INDEX(I:I,ROW())&lt;&gt;"",VALUE(TRIM(LEFT(INDEX(I:I,ROW()),6))),0)</f>
        <v>0</v>
      </c>
      <c r="F596" s="314"/>
      <c r="G596" s="247"/>
      <c r="H596" s="261"/>
      <c r="I596" s="248"/>
      <c r="J596" s="261"/>
      <c r="K596" s="261"/>
      <c r="L596" s="262"/>
      <c r="M596" s="49"/>
      <c r="N596" s="49"/>
    </row>
    <row r="597" spans="1:14">
      <c r="A597" s="43" cm="1">
        <f t="array" ref="A597">IF(INDEX(B:B,ROW()), COUNTIF($B$6:INDEX(B:B,ROW()), TRUE), 0)</f>
        <v>0</v>
      </c>
      <c r="B597" s="43" t="b" cm="1">
        <f t="array" ref="B597">AND(分科號=INDEX(E:E,ROW()),INDEX(D:D,ROW())&gt;=分起日,INDEX(D:D,ROW())&lt;=分訖日,OR(分專案="全部",INDEX(J:J,ROW())=分專案))</f>
        <v>0</v>
      </c>
      <c r="C597" s="44" cm="1">
        <f t="array" ref="C597">IF(INDEX(F:F,ROW())&lt;&gt;"",INDEX(F:F,ROW()),IF(INDEX(E:E,ROW())&lt;&gt;0,INDEX(C:C,ROW()-1),0))</f>
        <v>0</v>
      </c>
      <c r="D597" s="43" cm="1">
        <f t="array" ref="D597">IF(INDEX(G:G,ROW())&lt;&gt;"",INDEX(G:G,ROW()),IF(INDEX(E:E,ROW())&lt;&gt;0,INDEX(D:D,ROW()-1),0))</f>
        <v>0</v>
      </c>
      <c r="E597" s="313" cm="1">
        <f t="array" ref="E597">IF(INDEX(I:I,ROW())&lt;&gt;"",VALUE(TRIM(LEFT(INDEX(I:I,ROW()),6))),0)</f>
        <v>0</v>
      </c>
      <c r="F597" s="314"/>
      <c r="G597" s="247"/>
      <c r="H597" s="261"/>
      <c r="I597" s="248"/>
      <c r="J597" s="261"/>
      <c r="K597" s="261"/>
      <c r="L597" s="262"/>
      <c r="M597" s="49"/>
      <c r="N597" s="49"/>
    </row>
    <row r="598" spans="1:14">
      <c r="A598" s="43" cm="1">
        <f t="array" ref="A598">IF(INDEX(B:B,ROW()), COUNTIF($B$6:INDEX(B:B,ROW()), TRUE), 0)</f>
        <v>0</v>
      </c>
      <c r="B598" s="43" t="b" cm="1">
        <f t="array" ref="B598">AND(分科號=INDEX(E:E,ROW()),INDEX(D:D,ROW())&gt;=分起日,INDEX(D:D,ROW())&lt;=分訖日,OR(分專案="全部",INDEX(J:J,ROW())=分專案))</f>
        <v>0</v>
      </c>
      <c r="C598" s="44" cm="1">
        <f t="array" ref="C598">IF(INDEX(F:F,ROW())&lt;&gt;"",INDEX(F:F,ROW()),IF(INDEX(E:E,ROW())&lt;&gt;0,INDEX(C:C,ROW()-1),0))</f>
        <v>0</v>
      </c>
      <c r="D598" s="43" cm="1">
        <f t="array" ref="D598">IF(INDEX(G:G,ROW())&lt;&gt;"",INDEX(G:G,ROW()),IF(INDEX(E:E,ROW())&lt;&gt;0,INDEX(D:D,ROW()-1),0))</f>
        <v>0</v>
      </c>
      <c r="E598" s="313" cm="1">
        <f t="array" ref="E598">IF(INDEX(I:I,ROW())&lt;&gt;"",VALUE(TRIM(LEFT(INDEX(I:I,ROW()),6))),0)</f>
        <v>0</v>
      </c>
      <c r="F598" s="314"/>
      <c r="G598" s="247"/>
      <c r="H598" s="261"/>
      <c r="I598" s="248"/>
      <c r="J598" s="261"/>
      <c r="K598" s="261"/>
      <c r="L598" s="262"/>
      <c r="M598" s="49"/>
      <c r="N598" s="49"/>
    </row>
    <row r="599" spans="1:14">
      <c r="A599" s="43" cm="1">
        <f t="array" ref="A599">IF(INDEX(B:B,ROW()), COUNTIF($B$6:INDEX(B:B,ROW()), TRUE), 0)</f>
        <v>0</v>
      </c>
      <c r="B599" s="43" t="b" cm="1">
        <f t="array" ref="B599">AND(分科號=INDEX(E:E,ROW()),INDEX(D:D,ROW())&gt;=分起日,INDEX(D:D,ROW())&lt;=分訖日,OR(分專案="全部",INDEX(J:J,ROW())=分專案))</f>
        <v>0</v>
      </c>
      <c r="C599" s="44" cm="1">
        <f t="array" ref="C599">IF(INDEX(F:F,ROW())&lt;&gt;"",INDEX(F:F,ROW()),IF(INDEX(E:E,ROW())&lt;&gt;0,INDEX(C:C,ROW()-1),0))</f>
        <v>0</v>
      </c>
      <c r="D599" s="43" cm="1">
        <f t="array" ref="D599">IF(INDEX(G:G,ROW())&lt;&gt;"",INDEX(G:G,ROW()),IF(INDEX(E:E,ROW())&lt;&gt;0,INDEX(D:D,ROW()-1),0))</f>
        <v>0</v>
      </c>
      <c r="E599" s="313" cm="1">
        <f t="array" ref="E599">IF(INDEX(I:I,ROW())&lt;&gt;"",VALUE(TRIM(LEFT(INDEX(I:I,ROW()),6))),0)</f>
        <v>0</v>
      </c>
      <c r="F599" s="314"/>
      <c r="G599" s="247"/>
      <c r="H599" s="261"/>
      <c r="I599" s="248"/>
      <c r="J599" s="261"/>
      <c r="K599" s="261"/>
      <c r="L599" s="262"/>
      <c r="M599" s="49"/>
      <c r="N599" s="49"/>
    </row>
    <row r="600" spans="1:14">
      <c r="A600" s="43" cm="1">
        <f t="array" ref="A600">IF(INDEX(B:B,ROW()), COUNTIF($B$6:INDEX(B:B,ROW()), TRUE), 0)</f>
        <v>0</v>
      </c>
      <c r="B600" s="43" t="b" cm="1">
        <f t="array" ref="B600">AND(分科號=INDEX(E:E,ROW()),INDEX(D:D,ROW())&gt;=分起日,INDEX(D:D,ROW())&lt;=分訖日,OR(分專案="全部",INDEX(J:J,ROW())=分專案))</f>
        <v>0</v>
      </c>
      <c r="C600" s="44" cm="1">
        <f t="array" ref="C600">IF(INDEX(F:F,ROW())&lt;&gt;"",INDEX(F:F,ROW()),IF(INDEX(E:E,ROW())&lt;&gt;0,INDEX(C:C,ROW()-1),0))</f>
        <v>0</v>
      </c>
      <c r="D600" s="43" cm="1">
        <f t="array" ref="D600">IF(INDEX(G:G,ROW())&lt;&gt;"",INDEX(G:G,ROW()),IF(INDEX(E:E,ROW())&lt;&gt;0,INDEX(D:D,ROW()-1),0))</f>
        <v>0</v>
      </c>
      <c r="E600" s="313" cm="1">
        <f t="array" ref="E600">IF(INDEX(I:I,ROW())&lt;&gt;"",VALUE(TRIM(LEFT(INDEX(I:I,ROW()),6))),0)</f>
        <v>0</v>
      </c>
      <c r="F600" s="314"/>
      <c r="G600" s="247"/>
      <c r="H600" s="261"/>
      <c r="I600" s="248"/>
      <c r="J600" s="261"/>
      <c r="K600" s="261"/>
      <c r="L600" s="262"/>
      <c r="M600" s="49"/>
      <c r="N600" s="49"/>
    </row>
    <row r="601" spans="1:14">
      <c r="A601" s="43" cm="1">
        <f t="array" ref="A601">IF(INDEX(B:B,ROW()), COUNTIF($B$6:INDEX(B:B,ROW()), TRUE), 0)</f>
        <v>0</v>
      </c>
      <c r="B601" s="43" t="b" cm="1">
        <f t="array" ref="B601">AND(分科號=INDEX(E:E,ROW()),INDEX(D:D,ROW())&gt;=分起日,INDEX(D:D,ROW())&lt;=分訖日,OR(分專案="全部",INDEX(J:J,ROW())=分專案))</f>
        <v>0</v>
      </c>
      <c r="C601" s="44" cm="1">
        <f t="array" ref="C601">IF(INDEX(F:F,ROW())&lt;&gt;"",INDEX(F:F,ROW()),IF(INDEX(E:E,ROW())&lt;&gt;0,INDEX(C:C,ROW()-1),0))</f>
        <v>0</v>
      </c>
      <c r="D601" s="43" cm="1">
        <f t="array" ref="D601">IF(INDEX(G:G,ROW())&lt;&gt;"",INDEX(G:G,ROW()),IF(INDEX(E:E,ROW())&lt;&gt;0,INDEX(D:D,ROW()-1),0))</f>
        <v>0</v>
      </c>
      <c r="E601" s="313" cm="1">
        <f t="array" ref="E601">IF(INDEX(I:I,ROW())&lt;&gt;"",VALUE(TRIM(LEFT(INDEX(I:I,ROW()),6))),0)</f>
        <v>0</v>
      </c>
      <c r="F601" s="314"/>
      <c r="G601" s="247"/>
      <c r="H601" s="261"/>
      <c r="I601" s="248"/>
      <c r="J601" s="261"/>
      <c r="K601" s="261"/>
      <c r="L601" s="262"/>
      <c r="M601" s="49"/>
      <c r="N601" s="49"/>
    </row>
    <row r="602" spans="1:14">
      <c r="A602" s="43" cm="1">
        <f t="array" ref="A602">IF(INDEX(B:B,ROW()), COUNTIF($B$6:INDEX(B:B,ROW()), TRUE), 0)</f>
        <v>0</v>
      </c>
      <c r="B602" s="43" t="b" cm="1">
        <f t="array" ref="B602">AND(分科號=INDEX(E:E,ROW()),INDEX(D:D,ROW())&gt;=分起日,INDEX(D:D,ROW())&lt;=分訖日,OR(分專案="全部",INDEX(J:J,ROW())=分專案))</f>
        <v>0</v>
      </c>
      <c r="C602" s="44" cm="1">
        <f t="array" ref="C602">IF(INDEX(F:F,ROW())&lt;&gt;"",INDEX(F:F,ROW()),IF(INDEX(E:E,ROW())&lt;&gt;0,INDEX(C:C,ROW()-1),0))</f>
        <v>0</v>
      </c>
      <c r="D602" s="43" cm="1">
        <f t="array" ref="D602">IF(INDEX(G:G,ROW())&lt;&gt;"",INDEX(G:G,ROW()),IF(INDEX(E:E,ROW())&lt;&gt;0,INDEX(D:D,ROW()-1),0))</f>
        <v>0</v>
      </c>
      <c r="E602" s="313" cm="1">
        <f t="array" ref="E602">IF(INDEX(I:I,ROW())&lt;&gt;"",VALUE(TRIM(LEFT(INDEX(I:I,ROW()),6))),0)</f>
        <v>0</v>
      </c>
      <c r="F602" s="314"/>
      <c r="G602" s="247"/>
      <c r="H602" s="261"/>
      <c r="I602" s="248"/>
      <c r="J602" s="261"/>
      <c r="K602" s="261"/>
      <c r="L602" s="262"/>
      <c r="M602" s="49"/>
      <c r="N602" s="49"/>
    </row>
    <row r="603" spans="1:14">
      <c r="A603" s="43" cm="1">
        <f t="array" ref="A603">IF(INDEX(B:B,ROW()), COUNTIF($B$6:INDEX(B:B,ROW()), TRUE), 0)</f>
        <v>0</v>
      </c>
      <c r="B603" s="43" t="b" cm="1">
        <f t="array" ref="B603">AND(分科號=INDEX(E:E,ROW()),INDEX(D:D,ROW())&gt;=分起日,INDEX(D:D,ROW())&lt;=分訖日,OR(分專案="全部",INDEX(J:J,ROW())=分專案))</f>
        <v>0</v>
      </c>
      <c r="C603" s="44" cm="1">
        <f t="array" ref="C603">IF(INDEX(F:F,ROW())&lt;&gt;"",INDEX(F:F,ROW()),IF(INDEX(E:E,ROW())&lt;&gt;0,INDEX(C:C,ROW()-1),0))</f>
        <v>0</v>
      </c>
      <c r="D603" s="43" cm="1">
        <f t="array" ref="D603">IF(INDEX(G:G,ROW())&lt;&gt;"",INDEX(G:G,ROW()),IF(INDEX(E:E,ROW())&lt;&gt;0,INDEX(D:D,ROW()-1),0))</f>
        <v>0</v>
      </c>
      <c r="E603" s="313" cm="1">
        <f t="array" ref="E603">IF(INDEX(I:I,ROW())&lt;&gt;"",VALUE(TRIM(LEFT(INDEX(I:I,ROW()),6))),0)</f>
        <v>0</v>
      </c>
      <c r="F603" s="314"/>
      <c r="G603" s="247"/>
      <c r="H603" s="261"/>
      <c r="I603" s="248"/>
      <c r="J603" s="261"/>
      <c r="K603" s="261"/>
      <c r="L603" s="262"/>
      <c r="M603" s="49"/>
      <c r="N603" s="49"/>
    </row>
    <row r="604" spans="1:14">
      <c r="A604" s="43" cm="1">
        <f t="array" ref="A604">IF(INDEX(B:B,ROW()), COUNTIF($B$6:INDEX(B:B,ROW()), TRUE), 0)</f>
        <v>0</v>
      </c>
      <c r="B604" s="43" t="b" cm="1">
        <f t="array" ref="B604">AND(分科號=INDEX(E:E,ROW()),INDEX(D:D,ROW())&gt;=分起日,INDEX(D:D,ROW())&lt;=分訖日,OR(分專案="全部",INDEX(J:J,ROW())=分專案))</f>
        <v>0</v>
      </c>
      <c r="C604" s="44" cm="1">
        <f t="array" ref="C604">IF(INDEX(F:F,ROW())&lt;&gt;"",INDEX(F:F,ROW()),IF(INDEX(E:E,ROW())&lt;&gt;0,INDEX(C:C,ROW()-1),0))</f>
        <v>0</v>
      </c>
      <c r="D604" s="43" cm="1">
        <f t="array" ref="D604">IF(INDEX(G:G,ROW())&lt;&gt;"",INDEX(G:G,ROW()),IF(INDEX(E:E,ROW())&lt;&gt;0,INDEX(D:D,ROW()-1),0))</f>
        <v>0</v>
      </c>
      <c r="E604" s="313" cm="1">
        <f t="array" ref="E604">IF(INDEX(I:I,ROW())&lt;&gt;"",VALUE(TRIM(LEFT(INDEX(I:I,ROW()),6))),0)</f>
        <v>0</v>
      </c>
      <c r="F604" s="314"/>
      <c r="G604" s="247"/>
      <c r="H604" s="261"/>
      <c r="I604" s="248"/>
      <c r="J604" s="261"/>
      <c r="K604" s="261"/>
      <c r="L604" s="262"/>
      <c r="M604" s="49"/>
      <c r="N604" s="49"/>
    </row>
    <row r="605" spans="1:14">
      <c r="A605" s="43" cm="1">
        <f t="array" ref="A605">IF(INDEX(B:B,ROW()), COUNTIF($B$6:INDEX(B:B,ROW()), TRUE), 0)</f>
        <v>0</v>
      </c>
      <c r="B605" s="43" t="b" cm="1">
        <f t="array" ref="B605">AND(分科號=INDEX(E:E,ROW()),INDEX(D:D,ROW())&gt;=分起日,INDEX(D:D,ROW())&lt;=分訖日,OR(分專案="全部",INDEX(J:J,ROW())=分專案))</f>
        <v>0</v>
      </c>
      <c r="C605" s="44" cm="1">
        <f t="array" ref="C605">IF(INDEX(F:F,ROW())&lt;&gt;"",INDEX(F:F,ROW()),IF(INDEX(E:E,ROW())&lt;&gt;0,INDEX(C:C,ROW()-1),0))</f>
        <v>0</v>
      </c>
      <c r="D605" s="43" cm="1">
        <f t="array" ref="D605">IF(INDEX(G:G,ROW())&lt;&gt;"",INDEX(G:G,ROW()),IF(INDEX(E:E,ROW())&lt;&gt;0,INDEX(D:D,ROW()-1),0))</f>
        <v>0</v>
      </c>
      <c r="E605" s="313" cm="1">
        <f t="array" ref="E605">IF(INDEX(I:I,ROW())&lt;&gt;"",VALUE(TRIM(LEFT(INDEX(I:I,ROW()),6))),0)</f>
        <v>0</v>
      </c>
      <c r="F605" s="314"/>
      <c r="G605" s="247"/>
      <c r="H605" s="261"/>
      <c r="I605" s="248"/>
      <c r="J605" s="261"/>
      <c r="K605" s="261"/>
      <c r="L605" s="262"/>
      <c r="M605" s="49"/>
      <c r="N605" s="49"/>
    </row>
    <row r="606" spans="1:14">
      <c r="A606" s="43" cm="1">
        <f t="array" ref="A606">IF(INDEX(B:B,ROW()), COUNTIF($B$6:INDEX(B:B,ROW()), TRUE), 0)</f>
        <v>0</v>
      </c>
      <c r="B606" s="43" t="b" cm="1">
        <f t="array" ref="B606">AND(分科號=INDEX(E:E,ROW()),INDEX(D:D,ROW())&gt;=分起日,INDEX(D:D,ROW())&lt;=分訖日,OR(分專案="全部",INDEX(J:J,ROW())=分專案))</f>
        <v>0</v>
      </c>
      <c r="C606" s="44" cm="1">
        <f t="array" ref="C606">IF(INDEX(F:F,ROW())&lt;&gt;"",INDEX(F:F,ROW()),IF(INDEX(E:E,ROW())&lt;&gt;0,INDEX(C:C,ROW()-1),0))</f>
        <v>0</v>
      </c>
      <c r="D606" s="43" cm="1">
        <f t="array" ref="D606">IF(INDEX(G:G,ROW())&lt;&gt;"",INDEX(G:G,ROW()),IF(INDEX(E:E,ROW())&lt;&gt;0,INDEX(D:D,ROW()-1),0))</f>
        <v>0</v>
      </c>
      <c r="E606" s="313" cm="1">
        <f t="array" ref="E606">IF(INDEX(I:I,ROW())&lt;&gt;"",VALUE(TRIM(LEFT(INDEX(I:I,ROW()),6))),0)</f>
        <v>0</v>
      </c>
      <c r="F606" s="314"/>
      <c r="G606" s="247"/>
      <c r="H606" s="261"/>
      <c r="I606" s="248"/>
      <c r="J606" s="261"/>
      <c r="K606" s="261"/>
      <c r="L606" s="262"/>
      <c r="M606" s="49"/>
      <c r="N606" s="49"/>
    </row>
    <row r="607" spans="1:14">
      <c r="A607" s="43" cm="1">
        <f t="array" ref="A607">IF(INDEX(B:B,ROW()), COUNTIF($B$6:INDEX(B:B,ROW()), TRUE), 0)</f>
        <v>0</v>
      </c>
      <c r="B607" s="43" t="b" cm="1">
        <f t="array" ref="B607">AND(分科號=INDEX(E:E,ROW()),INDEX(D:D,ROW())&gt;=分起日,INDEX(D:D,ROW())&lt;=分訖日,OR(分專案="全部",INDEX(J:J,ROW())=分專案))</f>
        <v>0</v>
      </c>
      <c r="C607" s="44" cm="1">
        <f t="array" ref="C607">IF(INDEX(F:F,ROW())&lt;&gt;"",INDEX(F:F,ROW()),IF(INDEX(E:E,ROW())&lt;&gt;0,INDEX(C:C,ROW()-1),0))</f>
        <v>0</v>
      </c>
      <c r="D607" s="43" cm="1">
        <f t="array" ref="D607">IF(INDEX(G:G,ROW())&lt;&gt;"",INDEX(G:G,ROW()),IF(INDEX(E:E,ROW())&lt;&gt;0,INDEX(D:D,ROW()-1),0))</f>
        <v>0</v>
      </c>
      <c r="E607" s="313" cm="1">
        <f t="array" ref="E607">IF(INDEX(I:I,ROW())&lt;&gt;"",VALUE(TRIM(LEFT(INDEX(I:I,ROW()),6))),0)</f>
        <v>0</v>
      </c>
      <c r="F607" s="314"/>
      <c r="G607" s="247"/>
      <c r="H607" s="261"/>
      <c r="I607" s="248"/>
      <c r="J607" s="261"/>
      <c r="K607" s="261"/>
      <c r="L607" s="262"/>
      <c r="M607" s="49"/>
      <c r="N607" s="49"/>
    </row>
    <row r="608" spans="1:14">
      <c r="A608" s="43" cm="1">
        <f t="array" ref="A608">IF(INDEX(B:B,ROW()), COUNTIF($B$6:INDEX(B:B,ROW()), TRUE), 0)</f>
        <v>0</v>
      </c>
      <c r="B608" s="43" t="b" cm="1">
        <f t="array" ref="B608">AND(分科號=INDEX(E:E,ROW()),INDEX(D:D,ROW())&gt;=分起日,INDEX(D:D,ROW())&lt;=分訖日,OR(分專案="全部",INDEX(J:J,ROW())=分專案))</f>
        <v>0</v>
      </c>
      <c r="C608" s="44" cm="1">
        <f t="array" ref="C608">IF(INDEX(F:F,ROW())&lt;&gt;"",INDEX(F:F,ROW()),IF(INDEX(E:E,ROW())&lt;&gt;0,INDEX(C:C,ROW()-1),0))</f>
        <v>0</v>
      </c>
      <c r="D608" s="43" cm="1">
        <f t="array" ref="D608">IF(INDEX(G:G,ROW())&lt;&gt;"",INDEX(G:G,ROW()),IF(INDEX(E:E,ROW())&lt;&gt;0,INDEX(D:D,ROW()-1),0))</f>
        <v>0</v>
      </c>
      <c r="E608" s="313" cm="1">
        <f t="array" ref="E608">IF(INDEX(I:I,ROW())&lt;&gt;"",VALUE(TRIM(LEFT(INDEX(I:I,ROW()),6))),0)</f>
        <v>0</v>
      </c>
      <c r="F608" s="314"/>
      <c r="G608" s="247"/>
      <c r="H608" s="261"/>
      <c r="I608" s="248"/>
      <c r="J608" s="261"/>
      <c r="K608" s="261"/>
      <c r="L608" s="262"/>
      <c r="M608" s="49"/>
      <c r="N608" s="49"/>
    </row>
    <row r="609" spans="1:14">
      <c r="A609" s="43" cm="1">
        <f t="array" ref="A609">IF(INDEX(B:B,ROW()), COUNTIF($B$6:INDEX(B:B,ROW()), TRUE), 0)</f>
        <v>0</v>
      </c>
      <c r="B609" s="43" t="b" cm="1">
        <f t="array" ref="B609">AND(分科號=INDEX(E:E,ROW()),INDEX(D:D,ROW())&gt;=分起日,INDEX(D:D,ROW())&lt;=分訖日,OR(分專案="全部",INDEX(J:J,ROW())=分專案))</f>
        <v>0</v>
      </c>
      <c r="C609" s="44" cm="1">
        <f t="array" ref="C609">IF(INDEX(F:F,ROW())&lt;&gt;"",INDEX(F:F,ROW()),IF(INDEX(E:E,ROW())&lt;&gt;0,INDEX(C:C,ROW()-1),0))</f>
        <v>0</v>
      </c>
      <c r="D609" s="43" cm="1">
        <f t="array" ref="D609">IF(INDEX(G:G,ROW())&lt;&gt;"",INDEX(G:G,ROW()),IF(INDEX(E:E,ROW())&lt;&gt;0,INDEX(D:D,ROW()-1),0))</f>
        <v>0</v>
      </c>
      <c r="E609" s="313" cm="1">
        <f t="array" ref="E609">IF(INDEX(I:I,ROW())&lt;&gt;"",VALUE(TRIM(LEFT(INDEX(I:I,ROW()),6))),0)</f>
        <v>0</v>
      </c>
      <c r="F609" s="314"/>
      <c r="G609" s="247"/>
      <c r="H609" s="261"/>
      <c r="I609" s="248"/>
      <c r="J609" s="261"/>
      <c r="K609" s="261"/>
      <c r="L609" s="262"/>
      <c r="M609" s="49"/>
      <c r="N609" s="49"/>
    </row>
    <row r="610" spans="1:14">
      <c r="A610" s="43" cm="1">
        <f t="array" ref="A610">IF(INDEX(B:B,ROW()), COUNTIF($B$6:INDEX(B:B,ROW()), TRUE), 0)</f>
        <v>0</v>
      </c>
      <c r="B610" s="43" t="b" cm="1">
        <f t="array" ref="B610">AND(分科號=INDEX(E:E,ROW()),INDEX(D:D,ROW())&gt;=分起日,INDEX(D:D,ROW())&lt;=分訖日,OR(分專案="全部",INDEX(J:J,ROW())=分專案))</f>
        <v>0</v>
      </c>
      <c r="C610" s="44" cm="1">
        <f t="array" ref="C610">IF(INDEX(F:F,ROW())&lt;&gt;"",INDEX(F:F,ROW()),IF(INDEX(E:E,ROW())&lt;&gt;0,INDEX(C:C,ROW()-1),0))</f>
        <v>0</v>
      </c>
      <c r="D610" s="43" cm="1">
        <f t="array" ref="D610">IF(INDEX(G:G,ROW())&lt;&gt;"",INDEX(G:G,ROW()),IF(INDEX(E:E,ROW())&lt;&gt;0,INDEX(D:D,ROW()-1),0))</f>
        <v>0</v>
      </c>
      <c r="E610" s="313" cm="1">
        <f t="array" ref="E610">IF(INDEX(I:I,ROW())&lt;&gt;"",VALUE(TRIM(LEFT(INDEX(I:I,ROW()),6))),0)</f>
        <v>0</v>
      </c>
      <c r="F610" s="314"/>
      <c r="G610" s="247"/>
      <c r="H610" s="261"/>
      <c r="I610" s="248"/>
      <c r="J610" s="261"/>
      <c r="K610" s="261"/>
      <c r="L610" s="262"/>
      <c r="M610" s="49"/>
      <c r="N610" s="49"/>
    </row>
    <row r="611" spans="1:14">
      <c r="A611" s="43" cm="1">
        <f t="array" ref="A611">IF(INDEX(B:B,ROW()), COUNTIF($B$6:INDEX(B:B,ROW()), TRUE), 0)</f>
        <v>0</v>
      </c>
      <c r="B611" s="43" t="b" cm="1">
        <f t="array" ref="B611">AND(分科號=INDEX(E:E,ROW()),INDEX(D:D,ROW())&gt;=分起日,INDEX(D:D,ROW())&lt;=分訖日,OR(分專案="全部",INDEX(J:J,ROW())=分專案))</f>
        <v>0</v>
      </c>
      <c r="C611" s="44" cm="1">
        <f t="array" ref="C611">IF(INDEX(F:F,ROW())&lt;&gt;"",INDEX(F:F,ROW()),IF(INDEX(E:E,ROW())&lt;&gt;0,INDEX(C:C,ROW()-1),0))</f>
        <v>0</v>
      </c>
      <c r="D611" s="43" cm="1">
        <f t="array" ref="D611">IF(INDEX(G:G,ROW())&lt;&gt;"",INDEX(G:G,ROW()),IF(INDEX(E:E,ROW())&lt;&gt;0,INDEX(D:D,ROW()-1),0))</f>
        <v>0</v>
      </c>
      <c r="E611" s="313" cm="1">
        <f t="array" ref="E611">IF(INDEX(I:I,ROW())&lt;&gt;"",VALUE(TRIM(LEFT(INDEX(I:I,ROW()),6))),0)</f>
        <v>0</v>
      </c>
      <c r="F611" s="314"/>
      <c r="G611" s="247"/>
      <c r="H611" s="261"/>
      <c r="I611" s="248"/>
      <c r="J611" s="261"/>
      <c r="K611" s="261"/>
      <c r="L611" s="262"/>
      <c r="M611" s="49"/>
      <c r="N611" s="49"/>
    </row>
    <row r="612" spans="1:14">
      <c r="A612" s="43" cm="1">
        <f t="array" ref="A612">IF(INDEX(B:B,ROW()), COUNTIF($B$6:INDEX(B:B,ROW()), TRUE), 0)</f>
        <v>0</v>
      </c>
      <c r="B612" s="43" t="b" cm="1">
        <f t="array" ref="B612">AND(分科號=INDEX(E:E,ROW()),INDEX(D:D,ROW())&gt;=分起日,INDEX(D:D,ROW())&lt;=分訖日,OR(分專案="全部",INDEX(J:J,ROW())=分專案))</f>
        <v>0</v>
      </c>
      <c r="C612" s="44" cm="1">
        <f t="array" ref="C612">IF(INDEX(F:F,ROW())&lt;&gt;"",INDEX(F:F,ROW()),IF(INDEX(E:E,ROW())&lt;&gt;0,INDEX(C:C,ROW()-1),0))</f>
        <v>0</v>
      </c>
      <c r="D612" s="43" cm="1">
        <f t="array" ref="D612">IF(INDEX(G:G,ROW())&lt;&gt;"",INDEX(G:G,ROW()),IF(INDEX(E:E,ROW())&lt;&gt;0,INDEX(D:D,ROW()-1),0))</f>
        <v>0</v>
      </c>
      <c r="E612" s="313" cm="1">
        <f t="array" ref="E612">IF(INDEX(I:I,ROW())&lt;&gt;"",VALUE(TRIM(LEFT(INDEX(I:I,ROW()),6))),0)</f>
        <v>0</v>
      </c>
      <c r="F612" s="314"/>
      <c r="G612" s="247"/>
      <c r="H612" s="261"/>
      <c r="I612" s="248"/>
      <c r="J612" s="261"/>
      <c r="K612" s="261"/>
      <c r="L612" s="262"/>
      <c r="M612" s="49"/>
      <c r="N612" s="49"/>
    </row>
    <row r="613" spans="1:14">
      <c r="A613" s="43" cm="1">
        <f t="array" ref="A613">IF(INDEX(B:B,ROW()), COUNTIF($B$6:INDEX(B:B,ROW()), TRUE), 0)</f>
        <v>0</v>
      </c>
      <c r="B613" s="43" t="b" cm="1">
        <f t="array" ref="B613">AND(分科號=INDEX(E:E,ROW()),INDEX(D:D,ROW())&gt;=分起日,INDEX(D:D,ROW())&lt;=分訖日,OR(分專案="全部",INDEX(J:J,ROW())=分專案))</f>
        <v>0</v>
      </c>
      <c r="C613" s="44" cm="1">
        <f t="array" ref="C613">IF(INDEX(F:F,ROW())&lt;&gt;"",INDEX(F:F,ROW()),IF(INDEX(E:E,ROW())&lt;&gt;0,INDEX(C:C,ROW()-1),0))</f>
        <v>0</v>
      </c>
      <c r="D613" s="43" cm="1">
        <f t="array" ref="D613">IF(INDEX(G:G,ROW())&lt;&gt;"",INDEX(G:G,ROW()),IF(INDEX(E:E,ROW())&lt;&gt;0,INDEX(D:D,ROW()-1),0))</f>
        <v>0</v>
      </c>
      <c r="E613" s="313" cm="1">
        <f t="array" ref="E613">IF(INDEX(I:I,ROW())&lt;&gt;"",VALUE(TRIM(LEFT(INDEX(I:I,ROW()),6))),0)</f>
        <v>0</v>
      </c>
      <c r="F613" s="314"/>
      <c r="G613" s="247"/>
      <c r="H613" s="261"/>
      <c r="I613" s="248"/>
      <c r="J613" s="261"/>
      <c r="K613" s="261"/>
      <c r="L613" s="262"/>
      <c r="M613" s="49"/>
      <c r="N613" s="49"/>
    </row>
    <row r="614" spans="1:14">
      <c r="A614" s="43" cm="1">
        <f t="array" ref="A614">IF(INDEX(B:B,ROW()), COUNTIF($B$6:INDEX(B:B,ROW()), TRUE), 0)</f>
        <v>0</v>
      </c>
      <c r="B614" s="43" t="b" cm="1">
        <f t="array" ref="B614">AND(分科號=INDEX(E:E,ROW()),INDEX(D:D,ROW())&gt;=分起日,INDEX(D:D,ROW())&lt;=分訖日,OR(分專案="全部",INDEX(J:J,ROW())=分專案))</f>
        <v>0</v>
      </c>
      <c r="C614" s="44" cm="1">
        <f t="array" ref="C614">IF(INDEX(F:F,ROW())&lt;&gt;"",INDEX(F:F,ROW()),IF(INDEX(E:E,ROW())&lt;&gt;0,INDEX(C:C,ROW()-1),0))</f>
        <v>0</v>
      </c>
      <c r="D614" s="43" cm="1">
        <f t="array" ref="D614">IF(INDEX(G:G,ROW())&lt;&gt;"",INDEX(G:G,ROW()),IF(INDEX(E:E,ROW())&lt;&gt;0,INDEX(D:D,ROW()-1),0))</f>
        <v>0</v>
      </c>
      <c r="E614" s="313" cm="1">
        <f t="array" ref="E614">IF(INDEX(I:I,ROW())&lt;&gt;"",VALUE(TRIM(LEFT(INDEX(I:I,ROW()),6))),0)</f>
        <v>0</v>
      </c>
      <c r="F614" s="314"/>
      <c r="G614" s="247"/>
      <c r="H614" s="261"/>
      <c r="I614" s="248"/>
      <c r="J614" s="261"/>
      <c r="K614" s="261"/>
      <c r="L614" s="262"/>
      <c r="M614" s="49"/>
      <c r="N614" s="49"/>
    </row>
    <row r="615" spans="1:14">
      <c r="A615" s="43" cm="1">
        <f t="array" ref="A615">IF(INDEX(B:B,ROW()), COUNTIF($B$6:INDEX(B:B,ROW()), TRUE), 0)</f>
        <v>0</v>
      </c>
      <c r="B615" s="43" t="b" cm="1">
        <f t="array" ref="B615">AND(分科號=INDEX(E:E,ROW()),INDEX(D:D,ROW())&gt;=分起日,INDEX(D:D,ROW())&lt;=分訖日,OR(分專案="全部",INDEX(J:J,ROW())=分專案))</f>
        <v>0</v>
      </c>
      <c r="C615" s="44" cm="1">
        <f t="array" ref="C615">IF(INDEX(F:F,ROW())&lt;&gt;"",INDEX(F:F,ROW()),IF(INDEX(E:E,ROW())&lt;&gt;0,INDEX(C:C,ROW()-1),0))</f>
        <v>0</v>
      </c>
      <c r="D615" s="43" cm="1">
        <f t="array" ref="D615">IF(INDEX(G:G,ROW())&lt;&gt;"",INDEX(G:G,ROW()),IF(INDEX(E:E,ROW())&lt;&gt;0,INDEX(D:D,ROW()-1),0))</f>
        <v>0</v>
      </c>
      <c r="E615" s="313" cm="1">
        <f t="array" ref="E615">IF(INDEX(I:I,ROW())&lt;&gt;"",VALUE(TRIM(LEFT(INDEX(I:I,ROW()),6))),0)</f>
        <v>0</v>
      </c>
      <c r="F615" s="314"/>
      <c r="G615" s="247"/>
      <c r="H615" s="261"/>
      <c r="I615" s="248"/>
      <c r="J615" s="261"/>
      <c r="K615" s="261"/>
      <c r="L615" s="262"/>
      <c r="M615" s="49"/>
      <c r="N615" s="49"/>
    </row>
    <row r="616" spans="1:14">
      <c r="A616" s="43" cm="1">
        <f t="array" ref="A616">IF(INDEX(B:B,ROW()), COUNTIF($B$6:INDEX(B:B,ROW()), TRUE), 0)</f>
        <v>0</v>
      </c>
      <c r="B616" s="43" t="b" cm="1">
        <f t="array" ref="B616">AND(分科號=INDEX(E:E,ROW()),INDEX(D:D,ROW())&gt;=分起日,INDEX(D:D,ROW())&lt;=分訖日,OR(分專案="全部",INDEX(J:J,ROW())=分專案))</f>
        <v>0</v>
      </c>
      <c r="C616" s="44" cm="1">
        <f t="array" ref="C616">IF(INDEX(F:F,ROW())&lt;&gt;"",INDEX(F:F,ROW()),IF(INDEX(E:E,ROW())&lt;&gt;0,INDEX(C:C,ROW()-1),0))</f>
        <v>0</v>
      </c>
      <c r="D616" s="43" cm="1">
        <f t="array" ref="D616">IF(INDEX(G:G,ROW())&lt;&gt;"",INDEX(G:G,ROW()),IF(INDEX(E:E,ROW())&lt;&gt;0,INDEX(D:D,ROW()-1),0))</f>
        <v>0</v>
      </c>
      <c r="E616" s="313" cm="1">
        <f t="array" ref="E616">IF(INDEX(I:I,ROW())&lt;&gt;"",VALUE(TRIM(LEFT(INDEX(I:I,ROW()),6))),0)</f>
        <v>0</v>
      </c>
      <c r="F616" s="314"/>
      <c r="G616" s="247"/>
      <c r="H616" s="261"/>
      <c r="I616" s="248"/>
      <c r="J616" s="261"/>
      <c r="K616" s="261"/>
      <c r="L616" s="262"/>
      <c r="M616" s="49"/>
      <c r="N616" s="49"/>
    </row>
    <row r="617" spans="1:14">
      <c r="A617" s="43" cm="1">
        <f t="array" ref="A617">IF(INDEX(B:B,ROW()), COUNTIF($B$6:INDEX(B:B,ROW()), TRUE), 0)</f>
        <v>0</v>
      </c>
      <c r="B617" s="43" t="b" cm="1">
        <f t="array" ref="B617">AND(分科號=INDEX(E:E,ROW()),INDEX(D:D,ROW())&gt;=分起日,INDEX(D:D,ROW())&lt;=分訖日,OR(分專案="全部",INDEX(J:J,ROW())=分專案))</f>
        <v>0</v>
      </c>
      <c r="C617" s="44" cm="1">
        <f t="array" ref="C617">IF(INDEX(F:F,ROW())&lt;&gt;"",INDEX(F:F,ROW()),IF(INDEX(E:E,ROW())&lt;&gt;0,INDEX(C:C,ROW()-1),0))</f>
        <v>0</v>
      </c>
      <c r="D617" s="43" cm="1">
        <f t="array" ref="D617">IF(INDEX(G:G,ROW())&lt;&gt;"",INDEX(G:G,ROW()),IF(INDEX(E:E,ROW())&lt;&gt;0,INDEX(D:D,ROW()-1),0))</f>
        <v>0</v>
      </c>
      <c r="E617" s="313" cm="1">
        <f t="array" ref="E617">IF(INDEX(I:I,ROW())&lt;&gt;"",VALUE(TRIM(LEFT(INDEX(I:I,ROW()),6))),0)</f>
        <v>0</v>
      </c>
      <c r="F617" s="314"/>
      <c r="G617" s="247"/>
      <c r="H617" s="261"/>
      <c r="I617" s="248"/>
      <c r="J617" s="261"/>
      <c r="K617" s="261"/>
      <c r="L617" s="262"/>
      <c r="M617" s="49"/>
      <c r="N617" s="49"/>
    </row>
    <row r="618" spans="1:14">
      <c r="A618" s="43" cm="1">
        <f t="array" ref="A618">IF(INDEX(B:B,ROW()), COUNTIF($B$6:INDEX(B:B,ROW()), TRUE), 0)</f>
        <v>0</v>
      </c>
      <c r="B618" s="43" t="b" cm="1">
        <f t="array" ref="B618">AND(分科號=INDEX(E:E,ROW()),INDEX(D:D,ROW())&gt;=分起日,INDEX(D:D,ROW())&lt;=分訖日,OR(分專案="全部",INDEX(J:J,ROW())=分專案))</f>
        <v>0</v>
      </c>
      <c r="C618" s="44" cm="1">
        <f t="array" ref="C618">IF(INDEX(F:F,ROW())&lt;&gt;"",INDEX(F:F,ROW()),IF(INDEX(E:E,ROW())&lt;&gt;0,INDEX(C:C,ROW()-1),0))</f>
        <v>0</v>
      </c>
      <c r="D618" s="43" cm="1">
        <f t="array" ref="D618">IF(INDEX(G:G,ROW())&lt;&gt;"",INDEX(G:G,ROW()),IF(INDEX(E:E,ROW())&lt;&gt;0,INDEX(D:D,ROW()-1),0))</f>
        <v>0</v>
      </c>
      <c r="E618" s="313" cm="1">
        <f t="array" ref="E618">IF(INDEX(I:I,ROW())&lt;&gt;"",VALUE(TRIM(LEFT(INDEX(I:I,ROW()),6))),0)</f>
        <v>0</v>
      </c>
      <c r="F618" s="314"/>
      <c r="G618" s="247"/>
      <c r="H618" s="261"/>
      <c r="I618" s="248"/>
      <c r="J618" s="261"/>
      <c r="K618" s="261"/>
      <c r="L618" s="262"/>
      <c r="M618" s="49"/>
      <c r="N618" s="49"/>
    </row>
    <row r="619" spans="1:14">
      <c r="A619" s="43" cm="1">
        <f t="array" ref="A619">IF(INDEX(B:B,ROW()), COUNTIF($B$6:INDEX(B:B,ROW()), TRUE), 0)</f>
        <v>0</v>
      </c>
      <c r="B619" s="43" t="b" cm="1">
        <f t="array" ref="B619">AND(分科號=INDEX(E:E,ROW()),INDEX(D:D,ROW())&gt;=分起日,INDEX(D:D,ROW())&lt;=分訖日,OR(分專案="全部",INDEX(J:J,ROW())=分專案))</f>
        <v>0</v>
      </c>
      <c r="C619" s="44" cm="1">
        <f t="array" ref="C619">IF(INDEX(F:F,ROW())&lt;&gt;"",INDEX(F:F,ROW()),IF(INDEX(E:E,ROW())&lt;&gt;0,INDEX(C:C,ROW()-1),0))</f>
        <v>0</v>
      </c>
      <c r="D619" s="43" cm="1">
        <f t="array" ref="D619">IF(INDEX(G:G,ROW())&lt;&gt;"",INDEX(G:G,ROW()),IF(INDEX(E:E,ROW())&lt;&gt;0,INDEX(D:D,ROW()-1),0))</f>
        <v>0</v>
      </c>
      <c r="E619" s="313" cm="1">
        <f t="array" ref="E619">IF(INDEX(I:I,ROW())&lt;&gt;"",VALUE(TRIM(LEFT(INDEX(I:I,ROW()),6))),0)</f>
        <v>0</v>
      </c>
      <c r="F619" s="314"/>
      <c r="G619" s="247"/>
      <c r="H619" s="261"/>
      <c r="I619" s="248"/>
      <c r="J619" s="261"/>
      <c r="K619" s="261"/>
      <c r="L619" s="262"/>
      <c r="M619" s="49"/>
      <c r="N619" s="49"/>
    </row>
    <row r="620" spans="1:14">
      <c r="A620" s="43" cm="1">
        <f t="array" ref="A620">IF(INDEX(B:B,ROW()), COUNTIF($B$6:INDEX(B:B,ROW()), TRUE), 0)</f>
        <v>0</v>
      </c>
      <c r="B620" s="43" t="b" cm="1">
        <f t="array" ref="B620">AND(分科號=INDEX(E:E,ROW()),INDEX(D:D,ROW())&gt;=分起日,INDEX(D:D,ROW())&lt;=分訖日,OR(分專案="全部",INDEX(J:J,ROW())=分專案))</f>
        <v>0</v>
      </c>
      <c r="C620" s="44" cm="1">
        <f t="array" ref="C620">IF(INDEX(F:F,ROW())&lt;&gt;"",INDEX(F:F,ROW()),IF(INDEX(E:E,ROW())&lt;&gt;0,INDEX(C:C,ROW()-1),0))</f>
        <v>0</v>
      </c>
      <c r="D620" s="43" cm="1">
        <f t="array" ref="D620">IF(INDEX(G:G,ROW())&lt;&gt;"",INDEX(G:G,ROW()),IF(INDEX(E:E,ROW())&lt;&gt;0,INDEX(D:D,ROW()-1),0))</f>
        <v>0</v>
      </c>
      <c r="E620" s="313" cm="1">
        <f t="array" ref="E620">IF(INDEX(I:I,ROW())&lt;&gt;"",VALUE(TRIM(LEFT(INDEX(I:I,ROW()),6))),0)</f>
        <v>0</v>
      </c>
      <c r="F620" s="314"/>
      <c r="G620" s="247"/>
      <c r="H620" s="261"/>
      <c r="I620" s="248"/>
      <c r="J620" s="261"/>
      <c r="K620" s="261"/>
      <c r="L620" s="262"/>
      <c r="M620" s="49"/>
      <c r="N620" s="49"/>
    </row>
    <row r="621" spans="1:14">
      <c r="A621" s="43" cm="1">
        <f t="array" ref="A621">IF(INDEX(B:B,ROW()), COUNTIF($B$6:INDEX(B:B,ROW()), TRUE), 0)</f>
        <v>0</v>
      </c>
      <c r="B621" s="43" t="b" cm="1">
        <f t="array" ref="B621">AND(分科號=INDEX(E:E,ROW()),INDEX(D:D,ROW())&gt;=分起日,INDEX(D:D,ROW())&lt;=分訖日,OR(分專案="全部",INDEX(J:J,ROW())=分專案))</f>
        <v>0</v>
      </c>
      <c r="C621" s="44" cm="1">
        <f t="array" ref="C621">IF(INDEX(F:F,ROW())&lt;&gt;"",INDEX(F:F,ROW()),IF(INDEX(E:E,ROW())&lt;&gt;0,INDEX(C:C,ROW()-1),0))</f>
        <v>0</v>
      </c>
      <c r="D621" s="43" cm="1">
        <f t="array" ref="D621">IF(INDEX(G:G,ROW())&lt;&gt;"",INDEX(G:G,ROW()),IF(INDEX(E:E,ROW())&lt;&gt;0,INDEX(D:D,ROW()-1),0))</f>
        <v>0</v>
      </c>
      <c r="E621" s="313" cm="1">
        <f t="array" ref="E621">IF(INDEX(I:I,ROW())&lt;&gt;"",VALUE(TRIM(LEFT(INDEX(I:I,ROW()),6))),0)</f>
        <v>0</v>
      </c>
      <c r="F621" s="314"/>
      <c r="G621" s="247"/>
      <c r="H621" s="261"/>
      <c r="I621" s="248"/>
      <c r="J621" s="261"/>
      <c r="K621" s="261"/>
      <c r="L621" s="262"/>
      <c r="M621" s="49"/>
      <c r="N621" s="49"/>
    </row>
    <row r="622" spans="1:14">
      <c r="A622" s="43" cm="1">
        <f t="array" ref="A622">IF(INDEX(B:B,ROW()), COUNTIF($B$6:INDEX(B:B,ROW()), TRUE), 0)</f>
        <v>0</v>
      </c>
      <c r="B622" s="43" t="b" cm="1">
        <f t="array" ref="B622">AND(分科號=INDEX(E:E,ROW()),INDEX(D:D,ROW())&gt;=分起日,INDEX(D:D,ROW())&lt;=分訖日,OR(分專案="全部",INDEX(J:J,ROW())=分專案))</f>
        <v>0</v>
      </c>
      <c r="C622" s="44" cm="1">
        <f t="array" ref="C622">IF(INDEX(F:F,ROW())&lt;&gt;"",INDEX(F:F,ROW()),IF(INDEX(E:E,ROW())&lt;&gt;0,INDEX(C:C,ROW()-1),0))</f>
        <v>0</v>
      </c>
      <c r="D622" s="43" cm="1">
        <f t="array" ref="D622">IF(INDEX(G:G,ROW())&lt;&gt;"",INDEX(G:G,ROW()),IF(INDEX(E:E,ROW())&lt;&gt;0,INDEX(D:D,ROW()-1),0))</f>
        <v>0</v>
      </c>
      <c r="E622" s="313" cm="1">
        <f t="array" ref="E622">IF(INDEX(I:I,ROW())&lt;&gt;"",VALUE(TRIM(LEFT(INDEX(I:I,ROW()),6))),0)</f>
        <v>0</v>
      </c>
      <c r="F622" s="314"/>
      <c r="G622" s="247"/>
      <c r="H622" s="261"/>
      <c r="I622" s="248"/>
      <c r="J622" s="261"/>
      <c r="K622" s="261"/>
      <c r="L622" s="262"/>
      <c r="M622" s="49"/>
      <c r="N622" s="49"/>
    </row>
    <row r="623" spans="1:14">
      <c r="A623" s="43" cm="1">
        <f t="array" ref="A623">IF(INDEX(B:B,ROW()), COUNTIF($B$6:INDEX(B:B,ROW()), TRUE), 0)</f>
        <v>0</v>
      </c>
      <c r="B623" s="43" t="b" cm="1">
        <f t="array" ref="B623">AND(分科號=INDEX(E:E,ROW()),INDEX(D:D,ROW())&gt;=分起日,INDEX(D:D,ROW())&lt;=分訖日,OR(分專案="全部",INDEX(J:J,ROW())=分專案))</f>
        <v>0</v>
      </c>
      <c r="C623" s="44" cm="1">
        <f t="array" ref="C623">IF(INDEX(F:F,ROW())&lt;&gt;"",INDEX(F:F,ROW()),IF(INDEX(E:E,ROW())&lt;&gt;0,INDEX(C:C,ROW()-1),0))</f>
        <v>0</v>
      </c>
      <c r="D623" s="43" cm="1">
        <f t="array" ref="D623">IF(INDEX(G:G,ROW())&lt;&gt;"",INDEX(G:G,ROW()),IF(INDEX(E:E,ROW())&lt;&gt;0,INDEX(D:D,ROW()-1),0))</f>
        <v>0</v>
      </c>
      <c r="E623" s="313" cm="1">
        <f t="array" ref="E623">IF(INDEX(I:I,ROW())&lt;&gt;"",VALUE(TRIM(LEFT(INDEX(I:I,ROW()),6))),0)</f>
        <v>0</v>
      </c>
      <c r="F623" s="314"/>
      <c r="G623" s="247"/>
      <c r="H623" s="261"/>
      <c r="I623" s="248"/>
      <c r="J623" s="261"/>
      <c r="K623" s="261"/>
      <c r="L623" s="262"/>
      <c r="M623" s="49"/>
      <c r="N623" s="49"/>
    </row>
    <row r="624" spans="1:14">
      <c r="A624" s="43" cm="1">
        <f t="array" ref="A624">IF(INDEX(B:B,ROW()), COUNTIF($B$6:INDEX(B:B,ROW()), TRUE), 0)</f>
        <v>0</v>
      </c>
      <c r="B624" s="43" t="b" cm="1">
        <f t="array" ref="B624">AND(分科號=INDEX(E:E,ROW()),INDEX(D:D,ROW())&gt;=分起日,INDEX(D:D,ROW())&lt;=分訖日,OR(分專案="全部",INDEX(J:J,ROW())=分專案))</f>
        <v>0</v>
      </c>
      <c r="C624" s="44" cm="1">
        <f t="array" ref="C624">IF(INDEX(F:F,ROW())&lt;&gt;"",INDEX(F:F,ROW()),IF(INDEX(E:E,ROW())&lt;&gt;0,INDEX(C:C,ROW()-1),0))</f>
        <v>0</v>
      </c>
      <c r="D624" s="43" cm="1">
        <f t="array" ref="D624">IF(INDEX(G:G,ROW())&lt;&gt;"",INDEX(G:G,ROW()),IF(INDEX(E:E,ROW())&lt;&gt;0,INDEX(D:D,ROW()-1),0))</f>
        <v>0</v>
      </c>
      <c r="E624" s="313" cm="1">
        <f t="array" ref="E624">IF(INDEX(I:I,ROW())&lt;&gt;"",VALUE(TRIM(LEFT(INDEX(I:I,ROW()),6))),0)</f>
        <v>0</v>
      </c>
      <c r="F624" s="314"/>
      <c r="G624" s="247"/>
      <c r="H624" s="261"/>
      <c r="I624" s="248"/>
      <c r="J624" s="261"/>
      <c r="K624" s="261"/>
      <c r="L624" s="262"/>
      <c r="M624" s="49"/>
      <c r="N624" s="49"/>
    </row>
    <row r="625" spans="1:14">
      <c r="A625" s="43" cm="1">
        <f t="array" ref="A625">IF(INDEX(B:B,ROW()), COUNTIF($B$6:INDEX(B:B,ROW()), TRUE), 0)</f>
        <v>0</v>
      </c>
      <c r="B625" s="43" t="b" cm="1">
        <f t="array" ref="B625">AND(分科號=INDEX(E:E,ROW()),INDEX(D:D,ROW())&gt;=分起日,INDEX(D:D,ROW())&lt;=分訖日,OR(分專案="全部",INDEX(J:J,ROW())=分專案))</f>
        <v>0</v>
      </c>
      <c r="C625" s="44" cm="1">
        <f t="array" ref="C625">IF(INDEX(F:F,ROW())&lt;&gt;"",INDEX(F:F,ROW()),IF(INDEX(E:E,ROW())&lt;&gt;0,INDEX(C:C,ROW()-1),0))</f>
        <v>0</v>
      </c>
      <c r="D625" s="43" cm="1">
        <f t="array" ref="D625">IF(INDEX(G:G,ROW())&lt;&gt;"",INDEX(G:G,ROW()),IF(INDEX(E:E,ROW())&lt;&gt;0,INDEX(D:D,ROW()-1),0))</f>
        <v>0</v>
      </c>
      <c r="E625" s="313" cm="1">
        <f t="array" ref="E625">IF(INDEX(I:I,ROW())&lt;&gt;"",VALUE(TRIM(LEFT(INDEX(I:I,ROW()),6))),0)</f>
        <v>0</v>
      </c>
      <c r="F625" s="314"/>
      <c r="G625" s="247"/>
      <c r="H625" s="261"/>
      <c r="I625" s="248"/>
      <c r="J625" s="261"/>
      <c r="K625" s="261"/>
      <c r="L625" s="262"/>
      <c r="M625" s="49"/>
      <c r="N625" s="49"/>
    </row>
    <row r="626" spans="1:14">
      <c r="A626" s="43" cm="1">
        <f t="array" ref="A626">IF(INDEX(B:B,ROW()), COUNTIF($B$6:INDEX(B:B,ROW()), TRUE), 0)</f>
        <v>0</v>
      </c>
      <c r="B626" s="43" t="b" cm="1">
        <f t="array" ref="B626">AND(分科號=INDEX(E:E,ROW()),INDEX(D:D,ROW())&gt;=分起日,INDEX(D:D,ROW())&lt;=分訖日,OR(分專案="全部",INDEX(J:J,ROW())=分專案))</f>
        <v>0</v>
      </c>
      <c r="C626" s="44" cm="1">
        <f t="array" ref="C626">IF(INDEX(F:F,ROW())&lt;&gt;"",INDEX(F:F,ROW()),IF(INDEX(E:E,ROW())&lt;&gt;0,INDEX(C:C,ROW()-1),0))</f>
        <v>0</v>
      </c>
      <c r="D626" s="43" cm="1">
        <f t="array" ref="D626">IF(INDEX(G:G,ROW())&lt;&gt;"",INDEX(G:G,ROW()),IF(INDEX(E:E,ROW())&lt;&gt;0,INDEX(D:D,ROW()-1),0))</f>
        <v>0</v>
      </c>
      <c r="E626" s="313" cm="1">
        <f t="array" ref="E626">IF(INDEX(I:I,ROW())&lt;&gt;"",VALUE(TRIM(LEFT(INDEX(I:I,ROW()),6))),0)</f>
        <v>0</v>
      </c>
      <c r="F626" s="314"/>
      <c r="G626" s="247"/>
      <c r="H626" s="261"/>
      <c r="I626" s="248"/>
      <c r="J626" s="261"/>
      <c r="K626" s="261"/>
      <c r="L626" s="262"/>
      <c r="M626" s="49"/>
      <c r="N626" s="49"/>
    </row>
    <row r="627" spans="1:14">
      <c r="A627" s="43" cm="1">
        <f t="array" ref="A627">IF(INDEX(B:B,ROW()), COUNTIF($B$6:INDEX(B:B,ROW()), TRUE), 0)</f>
        <v>0</v>
      </c>
      <c r="B627" s="43" t="b" cm="1">
        <f t="array" ref="B627">AND(分科號=INDEX(E:E,ROW()),INDEX(D:D,ROW())&gt;=分起日,INDEX(D:D,ROW())&lt;=分訖日,OR(分專案="全部",INDEX(J:J,ROW())=分專案))</f>
        <v>0</v>
      </c>
      <c r="C627" s="44" cm="1">
        <f t="array" ref="C627">IF(INDEX(F:F,ROW())&lt;&gt;"",INDEX(F:F,ROW()),IF(INDEX(E:E,ROW())&lt;&gt;0,INDEX(C:C,ROW()-1),0))</f>
        <v>0</v>
      </c>
      <c r="D627" s="43" cm="1">
        <f t="array" ref="D627">IF(INDEX(G:G,ROW())&lt;&gt;"",INDEX(G:G,ROW()),IF(INDEX(E:E,ROW())&lt;&gt;0,INDEX(D:D,ROW()-1),0))</f>
        <v>0</v>
      </c>
      <c r="E627" s="313" cm="1">
        <f t="array" ref="E627">IF(INDEX(I:I,ROW())&lt;&gt;"",VALUE(TRIM(LEFT(INDEX(I:I,ROW()),6))),0)</f>
        <v>0</v>
      </c>
      <c r="F627" s="314"/>
      <c r="G627" s="247"/>
      <c r="H627" s="261"/>
      <c r="I627" s="248"/>
      <c r="J627" s="261"/>
      <c r="K627" s="261"/>
      <c r="L627" s="262"/>
      <c r="M627" s="49"/>
      <c r="N627" s="49"/>
    </row>
    <row r="628" spans="1:14">
      <c r="A628" s="43" cm="1">
        <f t="array" ref="A628">IF(INDEX(B:B,ROW()), COUNTIF($B$6:INDEX(B:B,ROW()), TRUE), 0)</f>
        <v>0</v>
      </c>
      <c r="B628" s="43" t="b" cm="1">
        <f t="array" ref="B628">AND(分科號=INDEX(E:E,ROW()),INDEX(D:D,ROW())&gt;=分起日,INDEX(D:D,ROW())&lt;=分訖日,OR(分專案="全部",INDEX(J:J,ROW())=分專案))</f>
        <v>0</v>
      </c>
      <c r="C628" s="44" cm="1">
        <f t="array" ref="C628">IF(INDEX(F:F,ROW())&lt;&gt;"",INDEX(F:F,ROW()),IF(INDEX(E:E,ROW())&lt;&gt;0,INDEX(C:C,ROW()-1),0))</f>
        <v>0</v>
      </c>
      <c r="D628" s="43" cm="1">
        <f t="array" ref="D628">IF(INDEX(G:G,ROW())&lt;&gt;"",INDEX(G:G,ROW()),IF(INDEX(E:E,ROW())&lt;&gt;0,INDEX(D:D,ROW()-1),0))</f>
        <v>0</v>
      </c>
      <c r="E628" s="313" cm="1">
        <f t="array" ref="E628">IF(INDEX(I:I,ROW())&lt;&gt;"",VALUE(TRIM(LEFT(INDEX(I:I,ROW()),6))),0)</f>
        <v>0</v>
      </c>
      <c r="F628" s="314"/>
      <c r="G628" s="247"/>
      <c r="H628" s="261"/>
      <c r="I628" s="248"/>
      <c r="J628" s="261"/>
      <c r="K628" s="261"/>
      <c r="L628" s="262"/>
      <c r="M628" s="49"/>
      <c r="N628" s="49"/>
    </row>
    <row r="629" spans="1:14">
      <c r="A629" s="43" cm="1">
        <f t="array" ref="A629">IF(INDEX(B:B,ROW()), COUNTIF($B$6:INDEX(B:B,ROW()), TRUE), 0)</f>
        <v>0</v>
      </c>
      <c r="B629" s="43" t="b" cm="1">
        <f t="array" ref="B629">AND(分科號=INDEX(E:E,ROW()),INDEX(D:D,ROW())&gt;=分起日,INDEX(D:D,ROW())&lt;=分訖日,OR(分專案="全部",INDEX(J:J,ROW())=分專案))</f>
        <v>0</v>
      </c>
      <c r="C629" s="44" cm="1">
        <f t="array" ref="C629">IF(INDEX(F:F,ROW())&lt;&gt;"",INDEX(F:F,ROW()),IF(INDEX(E:E,ROW())&lt;&gt;0,INDEX(C:C,ROW()-1),0))</f>
        <v>0</v>
      </c>
      <c r="D629" s="43" cm="1">
        <f t="array" ref="D629">IF(INDEX(G:G,ROW())&lt;&gt;"",INDEX(G:G,ROW()),IF(INDEX(E:E,ROW())&lt;&gt;0,INDEX(D:D,ROW()-1),0))</f>
        <v>0</v>
      </c>
      <c r="E629" s="313" cm="1">
        <f t="array" ref="E629">IF(INDEX(I:I,ROW())&lt;&gt;"",VALUE(TRIM(LEFT(INDEX(I:I,ROW()),6))),0)</f>
        <v>0</v>
      </c>
      <c r="F629" s="314"/>
      <c r="G629" s="247"/>
      <c r="H629" s="261"/>
      <c r="I629" s="248"/>
      <c r="J629" s="261"/>
      <c r="K629" s="261"/>
      <c r="L629" s="262"/>
      <c r="M629" s="49"/>
      <c r="N629" s="49"/>
    </row>
    <row r="630" spans="1:14">
      <c r="A630" s="43" cm="1">
        <f t="array" ref="A630">IF(INDEX(B:B,ROW()), COUNTIF($B$6:INDEX(B:B,ROW()), TRUE), 0)</f>
        <v>0</v>
      </c>
      <c r="B630" s="43" t="b" cm="1">
        <f t="array" ref="B630">AND(分科號=INDEX(E:E,ROW()),INDEX(D:D,ROW())&gt;=分起日,INDEX(D:D,ROW())&lt;=分訖日,OR(分專案="全部",INDEX(J:J,ROW())=分專案))</f>
        <v>0</v>
      </c>
      <c r="C630" s="44" cm="1">
        <f t="array" ref="C630">IF(INDEX(F:F,ROW())&lt;&gt;"",INDEX(F:F,ROW()),IF(INDEX(E:E,ROW())&lt;&gt;0,INDEX(C:C,ROW()-1),0))</f>
        <v>0</v>
      </c>
      <c r="D630" s="43" cm="1">
        <f t="array" ref="D630">IF(INDEX(G:G,ROW())&lt;&gt;"",INDEX(G:G,ROW()),IF(INDEX(E:E,ROW())&lt;&gt;0,INDEX(D:D,ROW()-1),0))</f>
        <v>0</v>
      </c>
      <c r="E630" s="313" cm="1">
        <f t="array" ref="E630">IF(INDEX(I:I,ROW())&lt;&gt;"",VALUE(TRIM(LEFT(INDEX(I:I,ROW()),6))),0)</f>
        <v>0</v>
      </c>
      <c r="F630" s="314"/>
      <c r="G630" s="247"/>
      <c r="H630" s="261"/>
      <c r="I630" s="248"/>
      <c r="J630" s="261"/>
      <c r="K630" s="261"/>
      <c r="L630" s="262"/>
      <c r="M630" s="49"/>
      <c r="N630" s="49"/>
    </row>
    <row r="631" spans="1:14">
      <c r="A631" s="43" cm="1">
        <f t="array" ref="A631">IF(INDEX(B:B,ROW()), COUNTIF($B$6:INDEX(B:B,ROW()), TRUE), 0)</f>
        <v>0</v>
      </c>
      <c r="B631" s="43" t="b" cm="1">
        <f t="array" ref="B631">AND(分科號=INDEX(E:E,ROW()),INDEX(D:D,ROW())&gt;=分起日,INDEX(D:D,ROW())&lt;=分訖日,OR(分專案="全部",INDEX(J:J,ROW())=分專案))</f>
        <v>0</v>
      </c>
      <c r="C631" s="44" cm="1">
        <f t="array" ref="C631">IF(INDEX(F:F,ROW())&lt;&gt;"",INDEX(F:F,ROW()),IF(INDEX(E:E,ROW())&lt;&gt;0,INDEX(C:C,ROW()-1),0))</f>
        <v>0</v>
      </c>
      <c r="D631" s="43" cm="1">
        <f t="array" ref="D631">IF(INDEX(G:G,ROW())&lt;&gt;"",INDEX(G:G,ROW()),IF(INDEX(E:E,ROW())&lt;&gt;0,INDEX(D:D,ROW()-1),0))</f>
        <v>0</v>
      </c>
      <c r="E631" s="313" cm="1">
        <f t="array" ref="E631">IF(INDEX(I:I,ROW())&lt;&gt;"",VALUE(TRIM(LEFT(INDEX(I:I,ROW()),6))),0)</f>
        <v>0</v>
      </c>
      <c r="F631" s="314"/>
      <c r="G631" s="247"/>
      <c r="H631" s="261"/>
      <c r="I631" s="248"/>
      <c r="J631" s="261"/>
      <c r="K631" s="261"/>
      <c r="L631" s="262"/>
      <c r="M631" s="49"/>
      <c r="N631" s="49"/>
    </row>
    <row r="632" spans="1:14">
      <c r="A632" s="43" cm="1">
        <f t="array" ref="A632">IF(INDEX(B:B,ROW()), COUNTIF($B$6:INDEX(B:B,ROW()), TRUE), 0)</f>
        <v>0</v>
      </c>
      <c r="B632" s="43" t="b" cm="1">
        <f t="array" ref="B632">AND(分科號=INDEX(E:E,ROW()),INDEX(D:D,ROW())&gt;=分起日,INDEX(D:D,ROW())&lt;=分訖日,OR(分專案="全部",INDEX(J:J,ROW())=分專案))</f>
        <v>0</v>
      </c>
      <c r="C632" s="44" cm="1">
        <f t="array" ref="C632">IF(INDEX(F:F,ROW())&lt;&gt;"",INDEX(F:F,ROW()),IF(INDEX(E:E,ROW())&lt;&gt;0,INDEX(C:C,ROW()-1),0))</f>
        <v>0</v>
      </c>
      <c r="D632" s="43" cm="1">
        <f t="array" ref="D632">IF(INDEX(G:G,ROW())&lt;&gt;"",INDEX(G:G,ROW()),IF(INDEX(E:E,ROW())&lt;&gt;0,INDEX(D:D,ROW()-1),0))</f>
        <v>0</v>
      </c>
      <c r="E632" s="313" cm="1">
        <f t="array" ref="E632">IF(INDEX(I:I,ROW())&lt;&gt;"",VALUE(TRIM(LEFT(INDEX(I:I,ROW()),6))),0)</f>
        <v>0</v>
      </c>
      <c r="F632" s="314"/>
      <c r="G632" s="247"/>
      <c r="H632" s="261"/>
      <c r="I632" s="248"/>
      <c r="J632" s="261"/>
      <c r="K632" s="261"/>
      <c r="L632" s="262"/>
      <c r="M632" s="49"/>
      <c r="N632" s="49"/>
    </row>
    <row r="633" spans="1:14">
      <c r="A633" s="43" cm="1">
        <f t="array" ref="A633">IF(INDEX(B:B,ROW()), COUNTIF($B$6:INDEX(B:B,ROW()), TRUE), 0)</f>
        <v>0</v>
      </c>
      <c r="B633" s="43" t="b" cm="1">
        <f t="array" ref="B633">AND(分科號=INDEX(E:E,ROW()),INDEX(D:D,ROW())&gt;=分起日,INDEX(D:D,ROW())&lt;=分訖日,OR(分專案="全部",INDEX(J:J,ROW())=分專案))</f>
        <v>0</v>
      </c>
      <c r="C633" s="44" cm="1">
        <f t="array" ref="C633">IF(INDEX(F:F,ROW())&lt;&gt;"",INDEX(F:F,ROW()),IF(INDEX(E:E,ROW())&lt;&gt;0,INDEX(C:C,ROW()-1),0))</f>
        <v>0</v>
      </c>
      <c r="D633" s="43" cm="1">
        <f t="array" ref="D633">IF(INDEX(G:G,ROW())&lt;&gt;"",INDEX(G:G,ROW()),IF(INDEX(E:E,ROW())&lt;&gt;0,INDEX(D:D,ROW()-1),0))</f>
        <v>0</v>
      </c>
      <c r="E633" s="313" cm="1">
        <f t="array" ref="E633">IF(INDEX(I:I,ROW())&lt;&gt;"",VALUE(TRIM(LEFT(INDEX(I:I,ROW()),6))),0)</f>
        <v>0</v>
      </c>
      <c r="F633" s="314"/>
      <c r="G633" s="247"/>
      <c r="H633" s="261"/>
      <c r="I633" s="248"/>
      <c r="J633" s="261"/>
      <c r="K633" s="261"/>
      <c r="L633" s="262"/>
      <c r="M633" s="49"/>
      <c r="N633" s="49"/>
    </row>
    <row r="634" spans="1:14">
      <c r="A634" s="43" cm="1">
        <f t="array" ref="A634">IF(INDEX(B:B,ROW()), COUNTIF($B$6:INDEX(B:B,ROW()), TRUE), 0)</f>
        <v>0</v>
      </c>
      <c r="B634" s="43" t="b" cm="1">
        <f t="array" ref="B634">AND(分科號=INDEX(E:E,ROW()),INDEX(D:D,ROW())&gt;=分起日,INDEX(D:D,ROW())&lt;=分訖日,OR(分專案="全部",INDEX(J:J,ROW())=分專案))</f>
        <v>0</v>
      </c>
      <c r="C634" s="44" cm="1">
        <f t="array" ref="C634">IF(INDEX(F:F,ROW())&lt;&gt;"",INDEX(F:F,ROW()),IF(INDEX(E:E,ROW())&lt;&gt;0,INDEX(C:C,ROW()-1),0))</f>
        <v>0</v>
      </c>
      <c r="D634" s="43" cm="1">
        <f t="array" ref="D634">IF(INDEX(G:G,ROW())&lt;&gt;"",INDEX(G:G,ROW()),IF(INDEX(E:E,ROW())&lt;&gt;0,INDEX(D:D,ROW()-1),0))</f>
        <v>0</v>
      </c>
      <c r="E634" s="313" cm="1">
        <f t="array" ref="E634">IF(INDEX(I:I,ROW())&lt;&gt;"",VALUE(TRIM(LEFT(INDEX(I:I,ROW()),6))),0)</f>
        <v>0</v>
      </c>
      <c r="F634" s="314"/>
      <c r="G634" s="247"/>
      <c r="H634" s="261"/>
      <c r="I634" s="248"/>
      <c r="J634" s="261"/>
      <c r="K634" s="261"/>
      <c r="L634" s="262"/>
      <c r="M634" s="49"/>
      <c r="N634" s="49"/>
    </row>
    <row r="635" spans="1:14">
      <c r="A635" s="43" cm="1">
        <f t="array" ref="A635">IF(INDEX(B:B,ROW()), COUNTIF($B$6:INDEX(B:B,ROW()), TRUE), 0)</f>
        <v>0</v>
      </c>
      <c r="B635" s="43" t="b" cm="1">
        <f t="array" ref="B635">AND(分科號=INDEX(E:E,ROW()),INDEX(D:D,ROW())&gt;=分起日,INDEX(D:D,ROW())&lt;=分訖日,OR(分專案="全部",INDEX(J:J,ROW())=分專案))</f>
        <v>0</v>
      </c>
      <c r="C635" s="44" cm="1">
        <f t="array" ref="C635">IF(INDEX(F:F,ROW())&lt;&gt;"",INDEX(F:F,ROW()),IF(INDEX(E:E,ROW())&lt;&gt;0,INDEX(C:C,ROW()-1),0))</f>
        <v>0</v>
      </c>
      <c r="D635" s="43" cm="1">
        <f t="array" ref="D635">IF(INDEX(G:G,ROW())&lt;&gt;"",INDEX(G:G,ROW()),IF(INDEX(E:E,ROW())&lt;&gt;0,INDEX(D:D,ROW()-1),0))</f>
        <v>0</v>
      </c>
      <c r="E635" s="313" cm="1">
        <f t="array" ref="E635">IF(INDEX(I:I,ROW())&lt;&gt;"",VALUE(TRIM(LEFT(INDEX(I:I,ROW()),6))),0)</f>
        <v>0</v>
      </c>
      <c r="F635" s="314"/>
      <c r="G635" s="247"/>
      <c r="H635" s="261"/>
      <c r="I635" s="248"/>
      <c r="J635" s="261"/>
      <c r="K635" s="261"/>
      <c r="L635" s="262"/>
      <c r="M635" s="49"/>
      <c r="N635" s="49"/>
    </row>
    <row r="636" spans="1:14">
      <c r="A636" s="43" cm="1">
        <f t="array" ref="A636">IF(INDEX(B:B,ROW()), COUNTIF($B$6:INDEX(B:B,ROW()), TRUE), 0)</f>
        <v>0</v>
      </c>
      <c r="B636" s="43" t="b" cm="1">
        <f t="array" ref="B636">AND(分科號=INDEX(E:E,ROW()),INDEX(D:D,ROW())&gt;=分起日,INDEX(D:D,ROW())&lt;=分訖日,OR(分專案="全部",INDEX(J:J,ROW())=分專案))</f>
        <v>0</v>
      </c>
      <c r="C636" s="44" cm="1">
        <f t="array" ref="C636">IF(INDEX(F:F,ROW())&lt;&gt;"",INDEX(F:F,ROW()),IF(INDEX(E:E,ROW())&lt;&gt;0,INDEX(C:C,ROW()-1),0))</f>
        <v>0</v>
      </c>
      <c r="D636" s="43" cm="1">
        <f t="array" ref="D636">IF(INDEX(G:G,ROW())&lt;&gt;"",INDEX(G:G,ROW()),IF(INDEX(E:E,ROW())&lt;&gt;0,INDEX(D:D,ROW()-1),0))</f>
        <v>0</v>
      </c>
      <c r="E636" s="313" cm="1">
        <f t="array" ref="E636">IF(INDEX(I:I,ROW())&lt;&gt;"",VALUE(TRIM(LEFT(INDEX(I:I,ROW()),6))),0)</f>
        <v>0</v>
      </c>
      <c r="F636" s="314"/>
      <c r="G636" s="247"/>
      <c r="H636" s="261"/>
      <c r="I636" s="248"/>
      <c r="J636" s="261"/>
      <c r="K636" s="261"/>
      <c r="L636" s="262"/>
      <c r="M636" s="49"/>
      <c r="N636" s="49"/>
    </row>
    <row r="637" spans="1:14">
      <c r="A637" s="43" cm="1">
        <f t="array" ref="A637">IF(INDEX(B:B,ROW()), COUNTIF($B$6:INDEX(B:B,ROW()), TRUE), 0)</f>
        <v>0</v>
      </c>
      <c r="B637" s="43" t="b" cm="1">
        <f t="array" ref="B637">AND(分科號=INDEX(E:E,ROW()),INDEX(D:D,ROW())&gt;=分起日,INDEX(D:D,ROW())&lt;=分訖日,OR(分專案="全部",INDEX(J:J,ROW())=分專案))</f>
        <v>0</v>
      </c>
      <c r="C637" s="44" cm="1">
        <f t="array" ref="C637">IF(INDEX(F:F,ROW())&lt;&gt;"",INDEX(F:F,ROW()),IF(INDEX(E:E,ROW())&lt;&gt;0,INDEX(C:C,ROW()-1),0))</f>
        <v>0</v>
      </c>
      <c r="D637" s="43" cm="1">
        <f t="array" ref="D637">IF(INDEX(G:G,ROW())&lt;&gt;"",INDEX(G:G,ROW()),IF(INDEX(E:E,ROW())&lt;&gt;0,INDEX(D:D,ROW()-1),0))</f>
        <v>0</v>
      </c>
      <c r="E637" s="313" cm="1">
        <f t="array" ref="E637">IF(INDEX(I:I,ROW())&lt;&gt;"",VALUE(TRIM(LEFT(INDEX(I:I,ROW()),6))),0)</f>
        <v>0</v>
      </c>
      <c r="F637" s="314"/>
      <c r="G637" s="247"/>
      <c r="H637" s="261"/>
      <c r="I637" s="248"/>
      <c r="J637" s="261"/>
      <c r="K637" s="261"/>
      <c r="L637" s="262"/>
      <c r="M637" s="49"/>
      <c r="N637" s="49"/>
    </row>
    <row r="638" spans="1:14">
      <c r="A638" s="43" cm="1">
        <f t="array" ref="A638">IF(INDEX(B:B,ROW()), COUNTIF($B$6:INDEX(B:B,ROW()), TRUE), 0)</f>
        <v>0</v>
      </c>
      <c r="B638" s="43" t="b" cm="1">
        <f t="array" ref="B638">AND(分科號=INDEX(E:E,ROW()),INDEX(D:D,ROW())&gt;=分起日,INDEX(D:D,ROW())&lt;=分訖日,OR(分專案="全部",INDEX(J:J,ROW())=分專案))</f>
        <v>0</v>
      </c>
      <c r="C638" s="44" cm="1">
        <f t="array" ref="C638">IF(INDEX(F:F,ROW())&lt;&gt;"",INDEX(F:F,ROW()),IF(INDEX(E:E,ROW())&lt;&gt;0,INDEX(C:C,ROW()-1),0))</f>
        <v>0</v>
      </c>
      <c r="D638" s="43" cm="1">
        <f t="array" ref="D638">IF(INDEX(G:G,ROW())&lt;&gt;"",INDEX(G:G,ROW()),IF(INDEX(E:E,ROW())&lt;&gt;0,INDEX(D:D,ROW()-1),0))</f>
        <v>0</v>
      </c>
      <c r="E638" s="313" cm="1">
        <f t="array" ref="E638">IF(INDEX(I:I,ROW())&lt;&gt;"",VALUE(TRIM(LEFT(INDEX(I:I,ROW()),6))),0)</f>
        <v>0</v>
      </c>
      <c r="F638" s="314"/>
      <c r="G638" s="247"/>
      <c r="H638" s="261"/>
      <c r="I638" s="248"/>
      <c r="J638" s="261"/>
      <c r="K638" s="261"/>
      <c r="L638" s="262"/>
      <c r="M638" s="49"/>
      <c r="N638" s="49"/>
    </row>
    <row r="639" spans="1:14">
      <c r="A639" s="43" cm="1">
        <f t="array" ref="A639">IF(INDEX(B:B,ROW()), COUNTIF($B$6:INDEX(B:B,ROW()), TRUE), 0)</f>
        <v>0</v>
      </c>
      <c r="B639" s="43" t="b" cm="1">
        <f t="array" ref="B639">AND(分科號=INDEX(E:E,ROW()),INDEX(D:D,ROW())&gt;=分起日,INDEX(D:D,ROW())&lt;=分訖日,OR(分專案="全部",INDEX(J:J,ROW())=分專案))</f>
        <v>0</v>
      </c>
      <c r="C639" s="44" cm="1">
        <f t="array" ref="C639">IF(INDEX(F:F,ROW())&lt;&gt;"",INDEX(F:F,ROW()),IF(INDEX(E:E,ROW())&lt;&gt;0,INDEX(C:C,ROW()-1),0))</f>
        <v>0</v>
      </c>
      <c r="D639" s="43" cm="1">
        <f t="array" ref="D639">IF(INDEX(G:G,ROW())&lt;&gt;"",INDEX(G:G,ROW()),IF(INDEX(E:E,ROW())&lt;&gt;0,INDEX(D:D,ROW()-1),0))</f>
        <v>0</v>
      </c>
      <c r="E639" s="313" cm="1">
        <f t="array" ref="E639">IF(INDEX(I:I,ROW())&lt;&gt;"",VALUE(TRIM(LEFT(INDEX(I:I,ROW()),6))),0)</f>
        <v>0</v>
      </c>
      <c r="F639" s="314"/>
      <c r="G639" s="247"/>
      <c r="H639" s="261"/>
      <c r="I639" s="248"/>
      <c r="J639" s="261"/>
      <c r="K639" s="261"/>
      <c r="L639" s="262"/>
      <c r="M639" s="49"/>
      <c r="N639" s="49"/>
    </row>
    <row r="640" spans="1:14">
      <c r="A640" s="43" cm="1">
        <f t="array" ref="A640">IF(INDEX(B:B,ROW()), COUNTIF($B$6:INDEX(B:B,ROW()), TRUE), 0)</f>
        <v>0</v>
      </c>
      <c r="B640" s="43" t="b" cm="1">
        <f t="array" ref="B640">AND(分科號=INDEX(E:E,ROW()),INDEX(D:D,ROW())&gt;=分起日,INDEX(D:D,ROW())&lt;=分訖日,OR(分專案="全部",INDEX(J:J,ROW())=分專案))</f>
        <v>0</v>
      </c>
      <c r="C640" s="44" cm="1">
        <f t="array" ref="C640">IF(INDEX(F:F,ROW())&lt;&gt;"",INDEX(F:F,ROW()),IF(INDEX(E:E,ROW())&lt;&gt;0,INDEX(C:C,ROW()-1),0))</f>
        <v>0</v>
      </c>
      <c r="D640" s="43" cm="1">
        <f t="array" ref="D640">IF(INDEX(G:G,ROW())&lt;&gt;"",INDEX(G:G,ROW()),IF(INDEX(E:E,ROW())&lt;&gt;0,INDEX(D:D,ROW()-1),0))</f>
        <v>0</v>
      </c>
      <c r="E640" s="313" cm="1">
        <f t="array" ref="E640">IF(INDEX(I:I,ROW())&lt;&gt;"",VALUE(TRIM(LEFT(INDEX(I:I,ROW()),6))),0)</f>
        <v>0</v>
      </c>
      <c r="F640" s="314"/>
      <c r="G640" s="247"/>
      <c r="H640" s="261"/>
      <c r="I640" s="248"/>
      <c r="J640" s="261"/>
      <c r="K640" s="261"/>
      <c r="L640" s="262"/>
      <c r="M640" s="49"/>
      <c r="N640" s="49"/>
    </row>
    <row r="641" spans="1:14">
      <c r="A641" s="43" cm="1">
        <f t="array" ref="A641">IF(INDEX(B:B,ROW()), COUNTIF($B$6:INDEX(B:B,ROW()), TRUE), 0)</f>
        <v>0</v>
      </c>
      <c r="B641" s="43" t="b" cm="1">
        <f t="array" ref="B641">AND(分科號=INDEX(E:E,ROW()),INDEX(D:D,ROW())&gt;=分起日,INDEX(D:D,ROW())&lt;=分訖日,OR(分專案="全部",INDEX(J:J,ROW())=分專案))</f>
        <v>0</v>
      </c>
      <c r="C641" s="44" cm="1">
        <f t="array" ref="C641">IF(INDEX(F:F,ROW())&lt;&gt;"",INDEX(F:F,ROW()),IF(INDEX(E:E,ROW())&lt;&gt;0,INDEX(C:C,ROW()-1),0))</f>
        <v>0</v>
      </c>
      <c r="D641" s="43" cm="1">
        <f t="array" ref="D641">IF(INDEX(G:G,ROW())&lt;&gt;"",INDEX(G:G,ROW()),IF(INDEX(E:E,ROW())&lt;&gt;0,INDEX(D:D,ROW()-1),0))</f>
        <v>0</v>
      </c>
      <c r="E641" s="313" cm="1">
        <f t="array" ref="E641">IF(INDEX(I:I,ROW())&lt;&gt;"",VALUE(TRIM(LEFT(INDEX(I:I,ROW()),6))),0)</f>
        <v>0</v>
      </c>
      <c r="F641" s="314"/>
      <c r="G641" s="247"/>
      <c r="H641" s="261"/>
      <c r="I641" s="248"/>
      <c r="J641" s="261"/>
      <c r="K641" s="261"/>
      <c r="L641" s="262"/>
      <c r="M641" s="49"/>
      <c r="N641" s="49"/>
    </row>
    <row r="642" spans="1:14">
      <c r="A642" s="43" cm="1">
        <f t="array" ref="A642">IF(INDEX(B:B,ROW()), COUNTIF($B$6:INDEX(B:B,ROW()), TRUE), 0)</f>
        <v>0</v>
      </c>
      <c r="B642" s="43" t="b" cm="1">
        <f t="array" ref="B642">AND(分科號=INDEX(E:E,ROW()),INDEX(D:D,ROW())&gt;=分起日,INDEX(D:D,ROW())&lt;=分訖日,OR(分專案="全部",INDEX(J:J,ROW())=分專案))</f>
        <v>0</v>
      </c>
      <c r="C642" s="44" cm="1">
        <f t="array" ref="C642">IF(INDEX(F:F,ROW())&lt;&gt;"",INDEX(F:F,ROW()),IF(INDEX(E:E,ROW())&lt;&gt;0,INDEX(C:C,ROW()-1),0))</f>
        <v>0</v>
      </c>
      <c r="D642" s="43" cm="1">
        <f t="array" ref="D642">IF(INDEX(G:G,ROW())&lt;&gt;"",INDEX(G:G,ROW()),IF(INDEX(E:E,ROW())&lt;&gt;0,INDEX(D:D,ROW()-1),0))</f>
        <v>0</v>
      </c>
      <c r="E642" s="313" cm="1">
        <f t="array" ref="E642">IF(INDEX(I:I,ROW())&lt;&gt;"",VALUE(TRIM(LEFT(INDEX(I:I,ROW()),6))),0)</f>
        <v>0</v>
      </c>
      <c r="F642" s="314"/>
      <c r="G642" s="247"/>
      <c r="H642" s="261"/>
      <c r="I642" s="248"/>
      <c r="J642" s="261"/>
      <c r="K642" s="261"/>
      <c r="L642" s="262"/>
      <c r="M642" s="49"/>
      <c r="N642" s="49"/>
    </row>
    <row r="643" spans="1:14">
      <c r="A643" s="43" cm="1">
        <f t="array" ref="A643">IF(INDEX(B:B,ROW()), COUNTIF($B$6:INDEX(B:B,ROW()), TRUE), 0)</f>
        <v>0</v>
      </c>
      <c r="B643" s="43" t="b" cm="1">
        <f t="array" ref="B643">AND(分科號=INDEX(E:E,ROW()),INDEX(D:D,ROW())&gt;=分起日,INDEX(D:D,ROW())&lt;=分訖日,OR(分專案="全部",INDEX(J:J,ROW())=分專案))</f>
        <v>0</v>
      </c>
      <c r="C643" s="44" cm="1">
        <f t="array" ref="C643">IF(INDEX(F:F,ROW())&lt;&gt;"",INDEX(F:F,ROW()),IF(INDEX(E:E,ROW())&lt;&gt;0,INDEX(C:C,ROW()-1),0))</f>
        <v>0</v>
      </c>
      <c r="D643" s="43" cm="1">
        <f t="array" ref="D643">IF(INDEX(G:G,ROW())&lt;&gt;"",INDEX(G:G,ROW()),IF(INDEX(E:E,ROW())&lt;&gt;0,INDEX(D:D,ROW()-1),0))</f>
        <v>0</v>
      </c>
      <c r="E643" s="313" cm="1">
        <f t="array" ref="E643">IF(INDEX(I:I,ROW())&lt;&gt;"",VALUE(TRIM(LEFT(INDEX(I:I,ROW()),6))),0)</f>
        <v>0</v>
      </c>
      <c r="F643" s="314"/>
      <c r="G643" s="247"/>
      <c r="H643" s="261"/>
      <c r="I643" s="248"/>
      <c r="J643" s="261"/>
      <c r="K643" s="261"/>
      <c r="L643" s="262"/>
      <c r="M643" s="49"/>
      <c r="N643" s="49"/>
    </row>
    <row r="644" spans="1:14">
      <c r="A644" s="43" cm="1">
        <f t="array" ref="A644">IF(INDEX(B:B,ROW()), COUNTIF($B$6:INDEX(B:B,ROW()), TRUE), 0)</f>
        <v>0</v>
      </c>
      <c r="B644" s="43" t="b" cm="1">
        <f t="array" ref="B644">AND(分科號=INDEX(E:E,ROW()),INDEX(D:D,ROW())&gt;=分起日,INDEX(D:D,ROW())&lt;=分訖日,OR(分專案="全部",INDEX(J:J,ROW())=分專案))</f>
        <v>0</v>
      </c>
      <c r="C644" s="44" cm="1">
        <f t="array" ref="C644">IF(INDEX(F:F,ROW())&lt;&gt;"",INDEX(F:F,ROW()),IF(INDEX(E:E,ROW())&lt;&gt;0,INDEX(C:C,ROW()-1),0))</f>
        <v>0</v>
      </c>
      <c r="D644" s="43" cm="1">
        <f t="array" ref="D644">IF(INDEX(G:G,ROW())&lt;&gt;"",INDEX(G:G,ROW()),IF(INDEX(E:E,ROW())&lt;&gt;0,INDEX(D:D,ROW()-1),0))</f>
        <v>0</v>
      </c>
      <c r="E644" s="313" cm="1">
        <f t="array" ref="E644">IF(INDEX(I:I,ROW())&lt;&gt;"",VALUE(TRIM(LEFT(INDEX(I:I,ROW()),6))),0)</f>
        <v>0</v>
      </c>
      <c r="F644" s="314"/>
      <c r="G644" s="247"/>
      <c r="H644" s="261"/>
      <c r="I644" s="248"/>
      <c r="J644" s="261"/>
      <c r="K644" s="261"/>
      <c r="L644" s="262"/>
      <c r="M644" s="49"/>
      <c r="N644" s="49"/>
    </row>
    <row r="645" spans="1:14">
      <c r="A645" s="43" cm="1">
        <f t="array" ref="A645">IF(INDEX(B:B,ROW()), COUNTIF($B$6:INDEX(B:B,ROW()), TRUE), 0)</f>
        <v>0</v>
      </c>
      <c r="B645" s="43" t="b" cm="1">
        <f t="array" ref="B645">AND(分科號=INDEX(E:E,ROW()),INDEX(D:D,ROW())&gt;=分起日,INDEX(D:D,ROW())&lt;=分訖日,OR(分專案="全部",INDEX(J:J,ROW())=分專案))</f>
        <v>0</v>
      </c>
      <c r="C645" s="44" cm="1">
        <f t="array" ref="C645">IF(INDEX(F:F,ROW())&lt;&gt;"",INDEX(F:F,ROW()),IF(INDEX(E:E,ROW())&lt;&gt;0,INDEX(C:C,ROW()-1),0))</f>
        <v>0</v>
      </c>
      <c r="D645" s="43" cm="1">
        <f t="array" ref="D645">IF(INDEX(G:G,ROW())&lt;&gt;"",INDEX(G:G,ROW()),IF(INDEX(E:E,ROW())&lt;&gt;0,INDEX(D:D,ROW()-1),0))</f>
        <v>0</v>
      </c>
      <c r="E645" s="313" cm="1">
        <f t="array" ref="E645">IF(INDEX(I:I,ROW())&lt;&gt;"",VALUE(TRIM(LEFT(INDEX(I:I,ROW()),6))),0)</f>
        <v>0</v>
      </c>
      <c r="F645" s="314"/>
      <c r="G645" s="247"/>
      <c r="H645" s="261"/>
      <c r="I645" s="248"/>
      <c r="J645" s="261"/>
      <c r="K645" s="261"/>
      <c r="L645" s="262"/>
      <c r="M645" s="49"/>
      <c r="N645" s="49"/>
    </row>
    <row r="646" spans="1:14">
      <c r="A646" s="43" cm="1">
        <f t="array" ref="A646">IF(INDEX(B:B,ROW()), COUNTIF($B$6:INDEX(B:B,ROW()), TRUE), 0)</f>
        <v>0</v>
      </c>
      <c r="B646" s="43" t="b" cm="1">
        <f t="array" ref="B646">AND(分科號=INDEX(E:E,ROW()),INDEX(D:D,ROW())&gt;=分起日,INDEX(D:D,ROW())&lt;=分訖日,OR(分專案="全部",INDEX(J:J,ROW())=分專案))</f>
        <v>0</v>
      </c>
      <c r="C646" s="44" cm="1">
        <f t="array" ref="C646">IF(INDEX(F:F,ROW())&lt;&gt;"",INDEX(F:F,ROW()),IF(INDEX(E:E,ROW())&lt;&gt;0,INDEX(C:C,ROW()-1),0))</f>
        <v>0</v>
      </c>
      <c r="D646" s="43" cm="1">
        <f t="array" ref="D646">IF(INDEX(G:G,ROW())&lt;&gt;"",INDEX(G:G,ROW()),IF(INDEX(E:E,ROW())&lt;&gt;0,INDEX(D:D,ROW()-1),0))</f>
        <v>0</v>
      </c>
      <c r="E646" s="313" cm="1">
        <f t="array" ref="E646">IF(INDEX(I:I,ROW())&lt;&gt;"",VALUE(TRIM(LEFT(INDEX(I:I,ROW()),6))),0)</f>
        <v>0</v>
      </c>
      <c r="F646" s="314"/>
      <c r="G646" s="247"/>
      <c r="H646" s="261"/>
      <c r="I646" s="248"/>
      <c r="J646" s="261"/>
      <c r="K646" s="261"/>
      <c r="L646" s="262"/>
      <c r="M646" s="49"/>
      <c r="N646" s="49"/>
    </row>
    <row r="647" spans="1:14">
      <c r="A647" s="43" cm="1">
        <f t="array" ref="A647">IF(INDEX(B:B,ROW()), COUNTIF($B$6:INDEX(B:B,ROW()), TRUE), 0)</f>
        <v>0</v>
      </c>
      <c r="B647" s="43" t="b" cm="1">
        <f t="array" ref="B647">AND(分科號=INDEX(E:E,ROW()),INDEX(D:D,ROW())&gt;=分起日,INDEX(D:D,ROW())&lt;=分訖日,OR(分專案="全部",INDEX(J:J,ROW())=分專案))</f>
        <v>0</v>
      </c>
      <c r="C647" s="44" cm="1">
        <f t="array" ref="C647">IF(INDEX(F:F,ROW())&lt;&gt;"",INDEX(F:F,ROW()),IF(INDEX(E:E,ROW())&lt;&gt;0,INDEX(C:C,ROW()-1),0))</f>
        <v>0</v>
      </c>
      <c r="D647" s="43" cm="1">
        <f t="array" ref="D647">IF(INDEX(G:G,ROW())&lt;&gt;"",INDEX(G:G,ROW()),IF(INDEX(E:E,ROW())&lt;&gt;0,INDEX(D:D,ROW()-1),0))</f>
        <v>0</v>
      </c>
      <c r="E647" s="313" cm="1">
        <f t="array" ref="E647">IF(INDEX(I:I,ROW())&lt;&gt;"",VALUE(TRIM(LEFT(INDEX(I:I,ROW()),6))),0)</f>
        <v>0</v>
      </c>
      <c r="F647" s="314"/>
      <c r="G647" s="247"/>
      <c r="H647" s="261"/>
      <c r="I647" s="248"/>
      <c r="J647" s="261"/>
      <c r="K647" s="261"/>
      <c r="L647" s="262"/>
      <c r="M647" s="49"/>
      <c r="N647" s="49"/>
    </row>
    <row r="648" spans="1:14">
      <c r="A648" s="43" cm="1">
        <f t="array" ref="A648">IF(INDEX(B:B,ROW()), COUNTIF($B$6:INDEX(B:B,ROW()), TRUE), 0)</f>
        <v>0</v>
      </c>
      <c r="B648" s="43" t="b" cm="1">
        <f t="array" ref="B648">AND(分科號=INDEX(E:E,ROW()),INDEX(D:D,ROW())&gt;=分起日,INDEX(D:D,ROW())&lt;=分訖日,OR(分專案="全部",INDEX(J:J,ROW())=分專案))</f>
        <v>0</v>
      </c>
      <c r="C648" s="44" cm="1">
        <f t="array" ref="C648">IF(INDEX(F:F,ROW())&lt;&gt;"",INDEX(F:F,ROW()),IF(INDEX(E:E,ROW())&lt;&gt;0,INDEX(C:C,ROW()-1),0))</f>
        <v>0</v>
      </c>
      <c r="D648" s="43" cm="1">
        <f t="array" ref="D648">IF(INDEX(G:G,ROW())&lt;&gt;"",INDEX(G:G,ROW()),IF(INDEX(E:E,ROW())&lt;&gt;0,INDEX(D:D,ROW()-1),0))</f>
        <v>0</v>
      </c>
      <c r="E648" s="313" cm="1">
        <f t="array" ref="E648">IF(INDEX(I:I,ROW())&lt;&gt;"",VALUE(TRIM(LEFT(INDEX(I:I,ROW()),6))),0)</f>
        <v>0</v>
      </c>
      <c r="F648" s="314"/>
      <c r="G648" s="247"/>
      <c r="H648" s="261"/>
      <c r="I648" s="248"/>
      <c r="J648" s="261"/>
      <c r="K648" s="261"/>
      <c r="L648" s="262"/>
      <c r="M648" s="49"/>
      <c r="N648" s="49"/>
    </row>
    <row r="649" spans="1:14">
      <c r="A649" s="43" cm="1">
        <f t="array" ref="A649">IF(INDEX(B:B,ROW()), COUNTIF($B$6:INDEX(B:B,ROW()), TRUE), 0)</f>
        <v>0</v>
      </c>
      <c r="B649" s="43" t="b" cm="1">
        <f t="array" ref="B649">AND(分科號=INDEX(E:E,ROW()),INDEX(D:D,ROW())&gt;=分起日,INDEX(D:D,ROW())&lt;=分訖日,OR(分專案="全部",INDEX(J:J,ROW())=分專案))</f>
        <v>0</v>
      </c>
      <c r="C649" s="44" cm="1">
        <f t="array" ref="C649">IF(INDEX(F:F,ROW())&lt;&gt;"",INDEX(F:F,ROW()),IF(INDEX(E:E,ROW())&lt;&gt;0,INDEX(C:C,ROW()-1),0))</f>
        <v>0</v>
      </c>
      <c r="D649" s="43" cm="1">
        <f t="array" ref="D649">IF(INDEX(G:G,ROW())&lt;&gt;"",INDEX(G:G,ROW()),IF(INDEX(E:E,ROW())&lt;&gt;0,INDEX(D:D,ROW()-1),0))</f>
        <v>0</v>
      </c>
      <c r="E649" s="313" cm="1">
        <f t="array" ref="E649">IF(INDEX(I:I,ROW())&lt;&gt;"",VALUE(TRIM(LEFT(INDEX(I:I,ROW()),6))),0)</f>
        <v>0</v>
      </c>
      <c r="F649" s="314"/>
      <c r="G649" s="247"/>
      <c r="H649" s="261"/>
      <c r="I649" s="248"/>
      <c r="J649" s="261"/>
      <c r="K649" s="261"/>
      <c r="L649" s="262"/>
      <c r="M649" s="49"/>
      <c r="N649" s="49"/>
    </row>
    <row r="650" spans="1:14">
      <c r="A650" s="43" cm="1">
        <f t="array" ref="A650">IF(INDEX(B:B,ROW()), COUNTIF($B$6:INDEX(B:B,ROW()), TRUE), 0)</f>
        <v>0</v>
      </c>
      <c r="B650" s="43" t="b" cm="1">
        <f t="array" ref="B650">AND(分科號=INDEX(E:E,ROW()),INDEX(D:D,ROW())&gt;=分起日,INDEX(D:D,ROW())&lt;=分訖日,OR(分專案="全部",INDEX(J:J,ROW())=分專案))</f>
        <v>0</v>
      </c>
      <c r="C650" s="44" cm="1">
        <f t="array" ref="C650">IF(INDEX(F:F,ROW())&lt;&gt;"",INDEX(F:F,ROW()),IF(INDEX(E:E,ROW())&lt;&gt;0,INDEX(C:C,ROW()-1),0))</f>
        <v>0</v>
      </c>
      <c r="D650" s="43" cm="1">
        <f t="array" ref="D650">IF(INDEX(G:G,ROW())&lt;&gt;"",INDEX(G:G,ROW()),IF(INDEX(E:E,ROW())&lt;&gt;0,INDEX(D:D,ROW()-1),0))</f>
        <v>0</v>
      </c>
      <c r="E650" s="313" cm="1">
        <f t="array" ref="E650">IF(INDEX(I:I,ROW())&lt;&gt;"",VALUE(TRIM(LEFT(INDEX(I:I,ROW()),6))),0)</f>
        <v>0</v>
      </c>
      <c r="F650" s="314"/>
      <c r="G650" s="247"/>
      <c r="H650" s="261"/>
      <c r="I650" s="248"/>
      <c r="J650" s="261"/>
      <c r="K650" s="261"/>
      <c r="L650" s="262"/>
      <c r="M650" s="49"/>
      <c r="N650" s="49"/>
    </row>
    <row r="651" spans="1:14">
      <c r="A651" s="43" cm="1">
        <f t="array" ref="A651">IF(INDEX(B:B,ROW()), COUNTIF($B$6:INDEX(B:B,ROW()), TRUE), 0)</f>
        <v>0</v>
      </c>
      <c r="B651" s="43" t="b" cm="1">
        <f t="array" ref="B651">AND(分科號=INDEX(E:E,ROW()),INDEX(D:D,ROW())&gt;=分起日,INDEX(D:D,ROW())&lt;=分訖日,OR(分專案="全部",INDEX(J:J,ROW())=分專案))</f>
        <v>0</v>
      </c>
      <c r="C651" s="44" cm="1">
        <f t="array" ref="C651">IF(INDEX(F:F,ROW())&lt;&gt;"",INDEX(F:F,ROW()),IF(INDEX(E:E,ROW())&lt;&gt;0,INDEX(C:C,ROW()-1),0))</f>
        <v>0</v>
      </c>
      <c r="D651" s="43" cm="1">
        <f t="array" ref="D651">IF(INDEX(G:G,ROW())&lt;&gt;"",INDEX(G:G,ROW()),IF(INDEX(E:E,ROW())&lt;&gt;0,INDEX(D:D,ROW()-1),0))</f>
        <v>0</v>
      </c>
      <c r="E651" s="313" cm="1">
        <f t="array" ref="E651">IF(INDEX(I:I,ROW())&lt;&gt;"",VALUE(TRIM(LEFT(INDEX(I:I,ROW()),6))),0)</f>
        <v>0</v>
      </c>
      <c r="F651" s="314"/>
      <c r="G651" s="247"/>
      <c r="H651" s="261"/>
      <c r="I651" s="248"/>
      <c r="J651" s="261"/>
      <c r="K651" s="261"/>
      <c r="L651" s="262"/>
      <c r="M651" s="49"/>
      <c r="N651" s="49"/>
    </row>
    <row r="652" spans="1:14">
      <c r="A652" s="43" cm="1">
        <f t="array" ref="A652">IF(INDEX(B:B,ROW()), COUNTIF($B$6:INDEX(B:B,ROW()), TRUE), 0)</f>
        <v>0</v>
      </c>
      <c r="B652" s="43" t="b" cm="1">
        <f t="array" ref="B652">AND(分科號=INDEX(E:E,ROW()),INDEX(D:D,ROW())&gt;=分起日,INDEX(D:D,ROW())&lt;=分訖日,OR(分專案="全部",INDEX(J:J,ROW())=分專案))</f>
        <v>0</v>
      </c>
      <c r="C652" s="44" cm="1">
        <f t="array" ref="C652">IF(INDEX(F:F,ROW())&lt;&gt;"",INDEX(F:F,ROW()),IF(INDEX(E:E,ROW())&lt;&gt;0,INDEX(C:C,ROW()-1),0))</f>
        <v>0</v>
      </c>
      <c r="D652" s="43" cm="1">
        <f t="array" ref="D652">IF(INDEX(G:G,ROW())&lt;&gt;"",INDEX(G:G,ROW()),IF(INDEX(E:E,ROW())&lt;&gt;0,INDEX(D:D,ROW()-1),0))</f>
        <v>0</v>
      </c>
      <c r="E652" s="313" cm="1">
        <f t="array" ref="E652">IF(INDEX(I:I,ROW())&lt;&gt;"",VALUE(TRIM(LEFT(INDEX(I:I,ROW()),6))),0)</f>
        <v>0</v>
      </c>
      <c r="F652" s="314"/>
      <c r="G652" s="247"/>
      <c r="H652" s="261"/>
      <c r="I652" s="248"/>
      <c r="J652" s="261"/>
      <c r="K652" s="261"/>
      <c r="L652" s="262"/>
      <c r="M652" s="49"/>
      <c r="N652" s="49"/>
    </row>
    <row r="653" spans="1:14">
      <c r="A653" s="43" cm="1">
        <f t="array" ref="A653">IF(INDEX(B:B,ROW()), COUNTIF($B$6:INDEX(B:B,ROW()), TRUE), 0)</f>
        <v>0</v>
      </c>
      <c r="B653" s="43" t="b" cm="1">
        <f t="array" ref="B653">AND(分科號=INDEX(E:E,ROW()),INDEX(D:D,ROW())&gt;=分起日,INDEX(D:D,ROW())&lt;=分訖日,OR(分專案="全部",INDEX(J:J,ROW())=分專案))</f>
        <v>0</v>
      </c>
      <c r="C653" s="44" cm="1">
        <f t="array" ref="C653">IF(INDEX(F:F,ROW())&lt;&gt;"",INDEX(F:F,ROW()),IF(INDEX(E:E,ROW())&lt;&gt;0,INDEX(C:C,ROW()-1),0))</f>
        <v>0</v>
      </c>
      <c r="D653" s="43" cm="1">
        <f t="array" ref="D653">IF(INDEX(G:G,ROW())&lt;&gt;"",INDEX(G:G,ROW()),IF(INDEX(E:E,ROW())&lt;&gt;0,INDEX(D:D,ROW()-1),0))</f>
        <v>0</v>
      </c>
      <c r="E653" s="313" cm="1">
        <f t="array" ref="E653">IF(INDEX(I:I,ROW())&lt;&gt;"",VALUE(TRIM(LEFT(INDEX(I:I,ROW()),6))),0)</f>
        <v>0</v>
      </c>
      <c r="F653" s="314"/>
      <c r="G653" s="247"/>
      <c r="H653" s="261"/>
      <c r="I653" s="248"/>
      <c r="J653" s="261"/>
      <c r="K653" s="261"/>
      <c r="L653" s="262"/>
      <c r="M653" s="49"/>
      <c r="N653" s="49"/>
    </row>
    <row r="654" spans="1:14">
      <c r="A654" s="43" cm="1">
        <f t="array" ref="A654">IF(INDEX(B:B,ROW()), COUNTIF($B$6:INDEX(B:B,ROW()), TRUE), 0)</f>
        <v>0</v>
      </c>
      <c r="B654" s="43" t="b" cm="1">
        <f t="array" ref="B654">AND(分科號=INDEX(E:E,ROW()),INDEX(D:D,ROW())&gt;=分起日,INDEX(D:D,ROW())&lt;=分訖日,OR(分專案="全部",INDEX(J:J,ROW())=分專案))</f>
        <v>0</v>
      </c>
      <c r="C654" s="44" cm="1">
        <f t="array" ref="C654">IF(INDEX(F:F,ROW())&lt;&gt;"",INDEX(F:F,ROW()),IF(INDEX(E:E,ROW())&lt;&gt;0,INDEX(C:C,ROW()-1),0))</f>
        <v>0</v>
      </c>
      <c r="D654" s="43" cm="1">
        <f t="array" ref="D654">IF(INDEX(G:G,ROW())&lt;&gt;"",INDEX(G:G,ROW()),IF(INDEX(E:E,ROW())&lt;&gt;0,INDEX(D:D,ROW()-1),0))</f>
        <v>0</v>
      </c>
      <c r="E654" s="313" cm="1">
        <f t="array" ref="E654">IF(INDEX(I:I,ROW())&lt;&gt;"",VALUE(TRIM(LEFT(INDEX(I:I,ROW()),6))),0)</f>
        <v>0</v>
      </c>
      <c r="F654" s="314"/>
      <c r="G654" s="247"/>
      <c r="H654" s="261"/>
      <c r="I654" s="248"/>
      <c r="J654" s="261"/>
      <c r="K654" s="261"/>
      <c r="L654" s="262"/>
      <c r="M654" s="49"/>
      <c r="N654" s="49"/>
    </row>
    <row r="655" spans="1:14">
      <c r="A655" s="43" cm="1">
        <f t="array" ref="A655">IF(INDEX(B:B,ROW()), COUNTIF($B$6:INDEX(B:B,ROW()), TRUE), 0)</f>
        <v>0</v>
      </c>
      <c r="B655" s="43" t="b" cm="1">
        <f t="array" ref="B655">AND(分科號=INDEX(E:E,ROW()),INDEX(D:D,ROW())&gt;=分起日,INDEX(D:D,ROW())&lt;=分訖日,OR(分專案="全部",INDEX(J:J,ROW())=分專案))</f>
        <v>0</v>
      </c>
      <c r="C655" s="44" cm="1">
        <f t="array" ref="C655">IF(INDEX(F:F,ROW())&lt;&gt;"",INDEX(F:F,ROW()),IF(INDEX(E:E,ROW())&lt;&gt;0,INDEX(C:C,ROW()-1),0))</f>
        <v>0</v>
      </c>
      <c r="D655" s="43" cm="1">
        <f t="array" ref="D655">IF(INDEX(G:G,ROW())&lt;&gt;"",INDEX(G:G,ROW()),IF(INDEX(E:E,ROW())&lt;&gt;0,INDEX(D:D,ROW()-1),0))</f>
        <v>0</v>
      </c>
      <c r="E655" s="313" cm="1">
        <f t="array" ref="E655">IF(INDEX(I:I,ROW())&lt;&gt;"",VALUE(TRIM(LEFT(INDEX(I:I,ROW()),6))),0)</f>
        <v>0</v>
      </c>
      <c r="F655" s="314"/>
      <c r="G655" s="247"/>
      <c r="H655" s="261"/>
      <c r="I655" s="248"/>
      <c r="J655" s="261"/>
      <c r="K655" s="261"/>
      <c r="L655" s="262"/>
      <c r="M655" s="49"/>
      <c r="N655" s="49"/>
    </row>
    <row r="656" spans="1:14">
      <c r="A656" s="43" cm="1">
        <f t="array" ref="A656">IF(INDEX(B:B,ROW()), COUNTIF($B$6:INDEX(B:B,ROW()), TRUE), 0)</f>
        <v>0</v>
      </c>
      <c r="B656" s="43" t="b" cm="1">
        <f t="array" ref="B656">AND(分科號=INDEX(E:E,ROW()),INDEX(D:D,ROW())&gt;=分起日,INDEX(D:D,ROW())&lt;=分訖日,OR(分專案="全部",INDEX(J:J,ROW())=分專案))</f>
        <v>0</v>
      </c>
      <c r="C656" s="44" cm="1">
        <f t="array" ref="C656">IF(INDEX(F:F,ROW())&lt;&gt;"",INDEX(F:F,ROW()),IF(INDEX(E:E,ROW())&lt;&gt;0,INDEX(C:C,ROW()-1),0))</f>
        <v>0</v>
      </c>
      <c r="D656" s="43" cm="1">
        <f t="array" ref="D656">IF(INDEX(G:G,ROW())&lt;&gt;"",INDEX(G:G,ROW()),IF(INDEX(E:E,ROW())&lt;&gt;0,INDEX(D:D,ROW()-1),0))</f>
        <v>0</v>
      </c>
      <c r="E656" s="313" cm="1">
        <f t="array" ref="E656">IF(INDEX(I:I,ROW())&lt;&gt;"",VALUE(TRIM(LEFT(INDEX(I:I,ROW()),6))),0)</f>
        <v>0</v>
      </c>
      <c r="F656" s="314"/>
      <c r="G656" s="247"/>
      <c r="H656" s="261"/>
      <c r="I656" s="248"/>
      <c r="J656" s="261"/>
      <c r="K656" s="261"/>
      <c r="L656" s="262"/>
      <c r="M656" s="49"/>
      <c r="N656" s="49"/>
    </row>
    <row r="657" spans="1:14">
      <c r="A657" s="43" cm="1">
        <f t="array" ref="A657">IF(INDEX(B:B,ROW()), COUNTIF($B$6:INDEX(B:B,ROW()), TRUE), 0)</f>
        <v>0</v>
      </c>
      <c r="B657" s="43" t="b" cm="1">
        <f t="array" ref="B657">AND(分科號=INDEX(E:E,ROW()),INDEX(D:D,ROW())&gt;=分起日,INDEX(D:D,ROW())&lt;=分訖日,OR(分專案="全部",INDEX(J:J,ROW())=分專案))</f>
        <v>0</v>
      </c>
      <c r="C657" s="44" cm="1">
        <f t="array" ref="C657">IF(INDEX(F:F,ROW())&lt;&gt;"",INDEX(F:F,ROW()),IF(INDEX(E:E,ROW())&lt;&gt;0,INDEX(C:C,ROW()-1),0))</f>
        <v>0</v>
      </c>
      <c r="D657" s="43" cm="1">
        <f t="array" ref="D657">IF(INDEX(G:G,ROW())&lt;&gt;"",INDEX(G:G,ROW()),IF(INDEX(E:E,ROW())&lt;&gt;0,INDEX(D:D,ROW()-1),0))</f>
        <v>0</v>
      </c>
      <c r="E657" s="313" cm="1">
        <f t="array" ref="E657">IF(INDEX(I:I,ROW())&lt;&gt;"",VALUE(TRIM(LEFT(INDEX(I:I,ROW()),6))),0)</f>
        <v>0</v>
      </c>
      <c r="F657" s="314"/>
      <c r="G657" s="247"/>
      <c r="H657" s="261"/>
      <c r="I657" s="248"/>
      <c r="J657" s="261"/>
      <c r="K657" s="261"/>
      <c r="L657" s="262"/>
      <c r="M657" s="49"/>
      <c r="N657" s="49"/>
    </row>
    <row r="658" spans="1:14">
      <c r="A658" s="43" cm="1">
        <f t="array" ref="A658">IF(INDEX(B:B,ROW()), COUNTIF($B$6:INDEX(B:B,ROW()), TRUE), 0)</f>
        <v>0</v>
      </c>
      <c r="B658" s="43" t="b" cm="1">
        <f t="array" ref="B658">AND(分科號=INDEX(E:E,ROW()),INDEX(D:D,ROW())&gt;=分起日,INDEX(D:D,ROW())&lt;=分訖日,OR(分專案="全部",INDEX(J:J,ROW())=分專案))</f>
        <v>0</v>
      </c>
      <c r="C658" s="44" cm="1">
        <f t="array" ref="C658">IF(INDEX(F:F,ROW())&lt;&gt;"",INDEX(F:F,ROW()),IF(INDEX(E:E,ROW())&lt;&gt;0,INDEX(C:C,ROW()-1),0))</f>
        <v>0</v>
      </c>
      <c r="D658" s="43" cm="1">
        <f t="array" ref="D658">IF(INDEX(G:G,ROW())&lt;&gt;"",INDEX(G:G,ROW()),IF(INDEX(E:E,ROW())&lt;&gt;0,INDEX(D:D,ROW()-1),0))</f>
        <v>0</v>
      </c>
      <c r="E658" s="313" cm="1">
        <f t="array" ref="E658">IF(INDEX(I:I,ROW())&lt;&gt;"",VALUE(TRIM(LEFT(INDEX(I:I,ROW()),6))),0)</f>
        <v>0</v>
      </c>
      <c r="F658" s="314"/>
      <c r="G658" s="247"/>
      <c r="H658" s="261"/>
      <c r="I658" s="248"/>
      <c r="J658" s="261"/>
      <c r="K658" s="261"/>
      <c r="L658" s="262"/>
      <c r="M658" s="49"/>
      <c r="N658" s="49"/>
    </row>
    <row r="659" spans="1:14">
      <c r="A659" s="43" cm="1">
        <f t="array" ref="A659">IF(INDEX(B:B,ROW()), COUNTIF($B$6:INDEX(B:B,ROW()), TRUE), 0)</f>
        <v>0</v>
      </c>
      <c r="B659" s="43" t="b" cm="1">
        <f t="array" ref="B659">AND(分科號=INDEX(E:E,ROW()),INDEX(D:D,ROW())&gt;=分起日,INDEX(D:D,ROW())&lt;=分訖日,OR(分專案="全部",INDEX(J:J,ROW())=分專案))</f>
        <v>0</v>
      </c>
      <c r="C659" s="44" cm="1">
        <f t="array" ref="C659">IF(INDEX(F:F,ROW())&lt;&gt;"",INDEX(F:F,ROW()),IF(INDEX(E:E,ROW())&lt;&gt;0,INDEX(C:C,ROW()-1),0))</f>
        <v>0</v>
      </c>
      <c r="D659" s="43" cm="1">
        <f t="array" ref="D659">IF(INDEX(G:G,ROW())&lt;&gt;"",INDEX(G:G,ROW()),IF(INDEX(E:E,ROW())&lt;&gt;0,INDEX(D:D,ROW()-1),0))</f>
        <v>0</v>
      </c>
      <c r="E659" s="313" cm="1">
        <f t="array" ref="E659">IF(INDEX(I:I,ROW())&lt;&gt;"",VALUE(TRIM(LEFT(INDEX(I:I,ROW()),6))),0)</f>
        <v>0</v>
      </c>
      <c r="F659" s="314"/>
      <c r="G659" s="247"/>
      <c r="H659" s="261"/>
      <c r="I659" s="248"/>
      <c r="J659" s="261"/>
      <c r="K659" s="261"/>
      <c r="L659" s="262"/>
      <c r="M659" s="49"/>
      <c r="N659" s="49"/>
    </row>
    <row r="660" spans="1:14">
      <c r="A660" s="43" cm="1">
        <f t="array" ref="A660">IF(INDEX(B:B,ROW()), COUNTIF($B$6:INDEX(B:B,ROW()), TRUE), 0)</f>
        <v>0</v>
      </c>
      <c r="B660" s="43" t="b" cm="1">
        <f t="array" ref="B660">AND(分科號=INDEX(E:E,ROW()),INDEX(D:D,ROW())&gt;=分起日,INDEX(D:D,ROW())&lt;=分訖日,OR(分專案="全部",INDEX(J:J,ROW())=分專案))</f>
        <v>0</v>
      </c>
      <c r="C660" s="44" cm="1">
        <f t="array" ref="C660">IF(INDEX(F:F,ROW())&lt;&gt;"",INDEX(F:F,ROW()),IF(INDEX(E:E,ROW())&lt;&gt;0,INDEX(C:C,ROW()-1),0))</f>
        <v>0</v>
      </c>
      <c r="D660" s="43" cm="1">
        <f t="array" ref="D660">IF(INDEX(G:G,ROW())&lt;&gt;"",INDEX(G:G,ROW()),IF(INDEX(E:E,ROW())&lt;&gt;0,INDEX(D:D,ROW()-1),0))</f>
        <v>0</v>
      </c>
      <c r="E660" s="313" cm="1">
        <f t="array" ref="E660">IF(INDEX(I:I,ROW())&lt;&gt;"",VALUE(TRIM(LEFT(INDEX(I:I,ROW()),6))),0)</f>
        <v>0</v>
      </c>
      <c r="F660" s="314"/>
      <c r="G660" s="247"/>
      <c r="H660" s="261"/>
      <c r="I660" s="248"/>
      <c r="J660" s="261"/>
      <c r="K660" s="261"/>
      <c r="L660" s="262"/>
      <c r="M660" s="49"/>
      <c r="N660" s="49"/>
    </row>
    <row r="661" spans="1:14">
      <c r="A661" s="43" cm="1">
        <f t="array" ref="A661">IF(INDEX(B:B,ROW()), COUNTIF($B$6:INDEX(B:B,ROW()), TRUE), 0)</f>
        <v>0</v>
      </c>
      <c r="B661" s="43" t="b" cm="1">
        <f t="array" ref="B661">AND(分科號=INDEX(E:E,ROW()),INDEX(D:D,ROW())&gt;=分起日,INDEX(D:D,ROW())&lt;=分訖日,OR(分專案="全部",INDEX(J:J,ROW())=分專案))</f>
        <v>0</v>
      </c>
      <c r="C661" s="44" cm="1">
        <f t="array" ref="C661">IF(INDEX(F:F,ROW())&lt;&gt;"",INDEX(F:F,ROW()),IF(INDEX(E:E,ROW())&lt;&gt;0,INDEX(C:C,ROW()-1),0))</f>
        <v>0</v>
      </c>
      <c r="D661" s="43" cm="1">
        <f t="array" ref="D661">IF(INDEX(G:G,ROW())&lt;&gt;"",INDEX(G:G,ROW()),IF(INDEX(E:E,ROW())&lt;&gt;0,INDEX(D:D,ROW()-1),0))</f>
        <v>0</v>
      </c>
      <c r="E661" s="313" cm="1">
        <f t="array" ref="E661">IF(INDEX(I:I,ROW())&lt;&gt;"",VALUE(TRIM(LEFT(INDEX(I:I,ROW()),6))),0)</f>
        <v>0</v>
      </c>
      <c r="F661" s="314"/>
      <c r="G661" s="247"/>
      <c r="H661" s="261"/>
      <c r="I661" s="248"/>
      <c r="J661" s="261"/>
      <c r="K661" s="261"/>
      <c r="L661" s="262"/>
      <c r="M661" s="49"/>
      <c r="N661" s="49"/>
    </row>
    <row r="662" spans="1:14">
      <c r="A662" s="43" cm="1">
        <f t="array" ref="A662">IF(INDEX(B:B,ROW()), COUNTIF($B$6:INDEX(B:B,ROW()), TRUE), 0)</f>
        <v>0</v>
      </c>
      <c r="B662" s="43" t="b" cm="1">
        <f t="array" ref="B662">AND(分科號=INDEX(E:E,ROW()),INDEX(D:D,ROW())&gt;=分起日,INDEX(D:D,ROW())&lt;=分訖日,OR(分專案="全部",INDEX(J:J,ROW())=分專案))</f>
        <v>0</v>
      </c>
      <c r="C662" s="44" cm="1">
        <f t="array" ref="C662">IF(INDEX(F:F,ROW())&lt;&gt;"",INDEX(F:F,ROW()),IF(INDEX(E:E,ROW())&lt;&gt;0,INDEX(C:C,ROW()-1),0))</f>
        <v>0</v>
      </c>
      <c r="D662" s="43" cm="1">
        <f t="array" ref="D662">IF(INDEX(G:G,ROW())&lt;&gt;"",INDEX(G:G,ROW()),IF(INDEX(E:E,ROW())&lt;&gt;0,INDEX(D:D,ROW()-1),0))</f>
        <v>0</v>
      </c>
      <c r="E662" s="313" cm="1">
        <f t="array" ref="E662">IF(INDEX(I:I,ROW())&lt;&gt;"",VALUE(TRIM(LEFT(INDEX(I:I,ROW()),6))),0)</f>
        <v>0</v>
      </c>
      <c r="F662" s="314"/>
      <c r="G662" s="247"/>
      <c r="H662" s="261"/>
      <c r="I662" s="248"/>
      <c r="J662" s="261"/>
      <c r="K662" s="261"/>
      <c r="L662" s="262"/>
      <c r="M662" s="49"/>
      <c r="N662" s="49"/>
    </row>
    <row r="663" spans="1:14">
      <c r="A663" s="43" cm="1">
        <f t="array" ref="A663">IF(INDEX(B:B,ROW()), COUNTIF($B$6:INDEX(B:B,ROW()), TRUE), 0)</f>
        <v>0</v>
      </c>
      <c r="B663" s="43" t="b" cm="1">
        <f t="array" ref="B663">AND(分科號=INDEX(E:E,ROW()),INDEX(D:D,ROW())&gt;=分起日,INDEX(D:D,ROW())&lt;=分訖日,OR(分專案="全部",INDEX(J:J,ROW())=分專案))</f>
        <v>0</v>
      </c>
      <c r="C663" s="44" cm="1">
        <f t="array" ref="C663">IF(INDEX(F:F,ROW())&lt;&gt;"",INDEX(F:F,ROW()),IF(INDEX(E:E,ROW())&lt;&gt;0,INDEX(C:C,ROW()-1),0))</f>
        <v>0</v>
      </c>
      <c r="D663" s="43" cm="1">
        <f t="array" ref="D663">IF(INDEX(G:G,ROW())&lt;&gt;"",INDEX(G:G,ROW()),IF(INDEX(E:E,ROW())&lt;&gt;0,INDEX(D:D,ROW()-1),0))</f>
        <v>0</v>
      </c>
      <c r="E663" s="313" cm="1">
        <f t="array" ref="E663">IF(INDEX(I:I,ROW())&lt;&gt;"",VALUE(TRIM(LEFT(INDEX(I:I,ROW()),6))),0)</f>
        <v>0</v>
      </c>
      <c r="F663" s="314"/>
      <c r="G663" s="247"/>
      <c r="H663" s="261"/>
      <c r="I663" s="248"/>
      <c r="J663" s="261"/>
      <c r="K663" s="261"/>
      <c r="L663" s="262"/>
      <c r="M663" s="49"/>
      <c r="N663" s="49"/>
    </row>
    <row r="664" spans="1:14">
      <c r="A664" s="43" cm="1">
        <f t="array" ref="A664">IF(INDEX(B:B,ROW()), COUNTIF($B$6:INDEX(B:B,ROW()), TRUE), 0)</f>
        <v>0</v>
      </c>
      <c r="B664" s="43" t="b" cm="1">
        <f t="array" ref="B664">AND(分科號=INDEX(E:E,ROW()),INDEX(D:D,ROW())&gt;=分起日,INDEX(D:D,ROW())&lt;=分訖日,OR(分專案="全部",INDEX(J:J,ROW())=分專案))</f>
        <v>0</v>
      </c>
      <c r="C664" s="44" cm="1">
        <f t="array" ref="C664">IF(INDEX(F:F,ROW())&lt;&gt;"",INDEX(F:F,ROW()),IF(INDEX(E:E,ROW())&lt;&gt;0,INDEX(C:C,ROW()-1),0))</f>
        <v>0</v>
      </c>
      <c r="D664" s="43" cm="1">
        <f t="array" ref="D664">IF(INDEX(G:G,ROW())&lt;&gt;"",INDEX(G:G,ROW()),IF(INDEX(E:E,ROW())&lt;&gt;0,INDEX(D:D,ROW()-1),0))</f>
        <v>0</v>
      </c>
      <c r="E664" s="313" cm="1">
        <f t="array" ref="E664">IF(INDEX(I:I,ROW())&lt;&gt;"",VALUE(TRIM(LEFT(INDEX(I:I,ROW()),6))),0)</f>
        <v>0</v>
      </c>
      <c r="F664" s="314"/>
      <c r="G664" s="247"/>
      <c r="H664" s="261"/>
      <c r="I664" s="248"/>
      <c r="J664" s="261"/>
      <c r="K664" s="261"/>
      <c r="L664" s="262"/>
      <c r="M664" s="49"/>
      <c r="N664" s="49"/>
    </row>
    <row r="665" spans="1:14">
      <c r="A665" s="43" cm="1">
        <f t="array" ref="A665">IF(INDEX(B:B,ROW()), COUNTIF($B$6:INDEX(B:B,ROW()), TRUE), 0)</f>
        <v>0</v>
      </c>
      <c r="B665" s="43" t="b" cm="1">
        <f t="array" ref="B665">AND(分科號=INDEX(E:E,ROW()),INDEX(D:D,ROW())&gt;=分起日,INDEX(D:D,ROW())&lt;=分訖日,OR(分專案="全部",INDEX(J:J,ROW())=分專案))</f>
        <v>0</v>
      </c>
      <c r="C665" s="44" cm="1">
        <f t="array" ref="C665">IF(INDEX(F:F,ROW())&lt;&gt;"",INDEX(F:F,ROW()),IF(INDEX(E:E,ROW())&lt;&gt;0,INDEX(C:C,ROW()-1),0))</f>
        <v>0</v>
      </c>
      <c r="D665" s="43" cm="1">
        <f t="array" ref="D665">IF(INDEX(G:G,ROW())&lt;&gt;"",INDEX(G:G,ROW()),IF(INDEX(E:E,ROW())&lt;&gt;0,INDEX(D:D,ROW()-1),0))</f>
        <v>0</v>
      </c>
      <c r="E665" s="313" cm="1">
        <f t="array" ref="E665">IF(INDEX(I:I,ROW())&lt;&gt;"",VALUE(TRIM(LEFT(INDEX(I:I,ROW()),6))),0)</f>
        <v>0</v>
      </c>
      <c r="F665" s="314"/>
      <c r="G665" s="247"/>
      <c r="H665" s="261"/>
      <c r="I665" s="248"/>
      <c r="J665" s="261"/>
      <c r="K665" s="261"/>
      <c r="L665" s="262"/>
      <c r="M665" s="49"/>
      <c r="N665" s="49"/>
    </row>
    <row r="666" spans="1:14">
      <c r="A666" s="43" cm="1">
        <f t="array" ref="A666">IF(INDEX(B:B,ROW()), COUNTIF($B$6:INDEX(B:B,ROW()), TRUE), 0)</f>
        <v>0</v>
      </c>
      <c r="B666" s="43" t="b" cm="1">
        <f t="array" ref="B666">AND(分科號=INDEX(E:E,ROW()),INDEX(D:D,ROW())&gt;=分起日,INDEX(D:D,ROW())&lt;=分訖日,OR(分專案="全部",INDEX(J:J,ROW())=分專案))</f>
        <v>0</v>
      </c>
      <c r="C666" s="44" cm="1">
        <f t="array" ref="C666">IF(INDEX(F:F,ROW())&lt;&gt;"",INDEX(F:F,ROW()),IF(INDEX(E:E,ROW())&lt;&gt;0,INDEX(C:C,ROW()-1),0))</f>
        <v>0</v>
      </c>
      <c r="D666" s="43" cm="1">
        <f t="array" ref="D666">IF(INDEX(G:G,ROW())&lt;&gt;"",INDEX(G:G,ROW()),IF(INDEX(E:E,ROW())&lt;&gt;0,INDEX(D:D,ROW()-1),0))</f>
        <v>0</v>
      </c>
      <c r="E666" s="313" cm="1">
        <f t="array" ref="E666">IF(INDEX(I:I,ROW())&lt;&gt;"",VALUE(TRIM(LEFT(INDEX(I:I,ROW()),6))),0)</f>
        <v>0</v>
      </c>
      <c r="F666" s="314"/>
      <c r="G666" s="247"/>
      <c r="H666" s="261"/>
      <c r="I666" s="248"/>
      <c r="J666" s="261"/>
      <c r="K666" s="261"/>
      <c r="L666" s="262"/>
      <c r="M666" s="49"/>
      <c r="N666" s="49"/>
    </row>
    <row r="667" spans="1:14">
      <c r="A667" s="43" cm="1">
        <f t="array" ref="A667">IF(INDEX(B:B,ROW()), COUNTIF($B$6:INDEX(B:B,ROW()), TRUE), 0)</f>
        <v>0</v>
      </c>
      <c r="B667" s="43" t="b" cm="1">
        <f t="array" ref="B667">AND(分科號=INDEX(E:E,ROW()),INDEX(D:D,ROW())&gt;=分起日,INDEX(D:D,ROW())&lt;=分訖日,OR(分專案="全部",INDEX(J:J,ROW())=分專案))</f>
        <v>0</v>
      </c>
      <c r="C667" s="44" cm="1">
        <f t="array" ref="C667">IF(INDEX(F:F,ROW())&lt;&gt;"",INDEX(F:F,ROW()),IF(INDEX(E:E,ROW())&lt;&gt;0,INDEX(C:C,ROW()-1),0))</f>
        <v>0</v>
      </c>
      <c r="D667" s="43" cm="1">
        <f t="array" ref="D667">IF(INDEX(G:G,ROW())&lt;&gt;"",INDEX(G:G,ROW()),IF(INDEX(E:E,ROW())&lt;&gt;0,INDEX(D:D,ROW()-1),0))</f>
        <v>0</v>
      </c>
      <c r="E667" s="313" cm="1">
        <f t="array" ref="E667">IF(INDEX(I:I,ROW())&lt;&gt;"",VALUE(TRIM(LEFT(INDEX(I:I,ROW()),6))),0)</f>
        <v>0</v>
      </c>
      <c r="F667" s="314"/>
      <c r="G667" s="247"/>
      <c r="H667" s="261"/>
      <c r="I667" s="248"/>
      <c r="J667" s="261"/>
      <c r="K667" s="261"/>
      <c r="L667" s="262"/>
      <c r="M667" s="49"/>
      <c r="N667" s="49"/>
    </row>
    <row r="668" spans="1:14">
      <c r="A668" s="43" cm="1">
        <f t="array" ref="A668">IF(INDEX(B:B,ROW()), COUNTIF($B$6:INDEX(B:B,ROW()), TRUE), 0)</f>
        <v>0</v>
      </c>
      <c r="B668" s="43" t="b" cm="1">
        <f t="array" ref="B668">AND(分科號=INDEX(E:E,ROW()),INDEX(D:D,ROW())&gt;=分起日,INDEX(D:D,ROW())&lt;=分訖日,OR(分專案="全部",INDEX(J:J,ROW())=分專案))</f>
        <v>0</v>
      </c>
      <c r="C668" s="44" cm="1">
        <f t="array" ref="C668">IF(INDEX(F:F,ROW())&lt;&gt;"",INDEX(F:F,ROW()),IF(INDEX(E:E,ROW())&lt;&gt;0,INDEX(C:C,ROW()-1),0))</f>
        <v>0</v>
      </c>
      <c r="D668" s="43" cm="1">
        <f t="array" ref="D668">IF(INDEX(G:G,ROW())&lt;&gt;"",INDEX(G:G,ROW()),IF(INDEX(E:E,ROW())&lt;&gt;0,INDEX(D:D,ROW()-1),0))</f>
        <v>0</v>
      </c>
      <c r="E668" s="313" cm="1">
        <f t="array" ref="E668">IF(INDEX(I:I,ROW())&lt;&gt;"",VALUE(TRIM(LEFT(INDEX(I:I,ROW()),6))),0)</f>
        <v>0</v>
      </c>
      <c r="F668" s="314"/>
      <c r="G668" s="247"/>
      <c r="H668" s="261"/>
      <c r="I668" s="248"/>
      <c r="J668" s="261"/>
      <c r="K668" s="261"/>
      <c r="L668" s="262"/>
      <c r="M668" s="49"/>
      <c r="N668" s="49"/>
    </row>
    <row r="669" spans="1:14">
      <c r="A669" s="43" cm="1">
        <f t="array" ref="A669">IF(INDEX(B:B,ROW()), COUNTIF($B$6:INDEX(B:B,ROW()), TRUE), 0)</f>
        <v>0</v>
      </c>
      <c r="B669" s="43" t="b" cm="1">
        <f t="array" ref="B669">AND(分科號=INDEX(E:E,ROW()),INDEX(D:D,ROW())&gt;=分起日,INDEX(D:D,ROW())&lt;=分訖日,OR(分專案="全部",INDEX(J:J,ROW())=分專案))</f>
        <v>0</v>
      </c>
      <c r="C669" s="44" cm="1">
        <f t="array" ref="C669">IF(INDEX(F:F,ROW())&lt;&gt;"",INDEX(F:F,ROW()),IF(INDEX(E:E,ROW())&lt;&gt;0,INDEX(C:C,ROW()-1),0))</f>
        <v>0</v>
      </c>
      <c r="D669" s="43" cm="1">
        <f t="array" ref="D669">IF(INDEX(G:G,ROW())&lt;&gt;"",INDEX(G:G,ROW()),IF(INDEX(E:E,ROW())&lt;&gt;0,INDEX(D:D,ROW()-1),0))</f>
        <v>0</v>
      </c>
      <c r="E669" s="313" cm="1">
        <f t="array" ref="E669">IF(INDEX(I:I,ROW())&lt;&gt;"",VALUE(TRIM(LEFT(INDEX(I:I,ROW()),6))),0)</f>
        <v>0</v>
      </c>
      <c r="F669" s="314"/>
      <c r="G669" s="247"/>
      <c r="H669" s="261"/>
      <c r="I669" s="248"/>
      <c r="J669" s="261"/>
      <c r="K669" s="261"/>
      <c r="L669" s="262"/>
      <c r="M669" s="49"/>
      <c r="N669" s="49"/>
    </row>
    <row r="670" spans="1:14">
      <c r="A670" s="43" cm="1">
        <f t="array" ref="A670">IF(INDEX(B:B,ROW()), COUNTIF($B$6:INDEX(B:B,ROW()), TRUE), 0)</f>
        <v>0</v>
      </c>
      <c r="B670" s="43" t="b" cm="1">
        <f t="array" ref="B670">AND(分科號=INDEX(E:E,ROW()),INDEX(D:D,ROW())&gt;=分起日,INDEX(D:D,ROW())&lt;=分訖日,OR(分專案="全部",INDEX(J:J,ROW())=分專案))</f>
        <v>0</v>
      </c>
      <c r="C670" s="44" cm="1">
        <f t="array" ref="C670">IF(INDEX(F:F,ROW())&lt;&gt;"",INDEX(F:F,ROW()),IF(INDEX(E:E,ROW())&lt;&gt;0,INDEX(C:C,ROW()-1),0))</f>
        <v>0</v>
      </c>
      <c r="D670" s="43" cm="1">
        <f t="array" ref="D670">IF(INDEX(G:G,ROW())&lt;&gt;"",INDEX(G:G,ROW()),IF(INDEX(E:E,ROW())&lt;&gt;0,INDEX(D:D,ROW()-1),0))</f>
        <v>0</v>
      </c>
      <c r="E670" s="313" cm="1">
        <f t="array" ref="E670">IF(INDEX(I:I,ROW())&lt;&gt;"",VALUE(TRIM(LEFT(INDEX(I:I,ROW()),6))),0)</f>
        <v>0</v>
      </c>
      <c r="F670" s="314"/>
      <c r="G670" s="247"/>
      <c r="H670" s="261"/>
      <c r="I670" s="248"/>
      <c r="J670" s="261"/>
      <c r="K670" s="261"/>
      <c r="L670" s="262"/>
      <c r="M670" s="49"/>
      <c r="N670" s="49"/>
    </row>
    <row r="671" spans="1:14">
      <c r="A671" s="43" cm="1">
        <f t="array" ref="A671">IF(INDEX(B:B,ROW()), COUNTIF($B$6:INDEX(B:B,ROW()), TRUE), 0)</f>
        <v>0</v>
      </c>
      <c r="B671" s="43" t="b" cm="1">
        <f t="array" ref="B671">AND(分科號=INDEX(E:E,ROW()),INDEX(D:D,ROW())&gt;=分起日,INDEX(D:D,ROW())&lt;=分訖日,OR(分專案="全部",INDEX(J:J,ROW())=分專案))</f>
        <v>0</v>
      </c>
      <c r="C671" s="44" cm="1">
        <f t="array" ref="C671">IF(INDEX(F:F,ROW())&lt;&gt;"",INDEX(F:F,ROW()),IF(INDEX(E:E,ROW())&lt;&gt;0,INDEX(C:C,ROW()-1),0))</f>
        <v>0</v>
      </c>
      <c r="D671" s="43" cm="1">
        <f t="array" ref="D671">IF(INDEX(G:G,ROW())&lt;&gt;"",INDEX(G:G,ROW()),IF(INDEX(E:E,ROW())&lt;&gt;0,INDEX(D:D,ROW()-1),0))</f>
        <v>0</v>
      </c>
      <c r="E671" s="313" cm="1">
        <f t="array" ref="E671">IF(INDEX(I:I,ROW())&lt;&gt;"",VALUE(TRIM(LEFT(INDEX(I:I,ROW()),6))),0)</f>
        <v>0</v>
      </c>
      <c r="F671" s="314"/>
      <c r="G671" s="247"/>
      <c r="H671" s="261"/>
      <c r="I671" s="248"/>
      <c r="J671" s="261"/>
      <c r="K671" s="261"/>
      <c r="L671" s="262"/>
      <c r="M671" s="49"/>
      <c r="N671" s="49"/>
    </row>
    <row r="672" spans="1:14">
      <c r="A672" s="43" cm="1">
        <f t="array" ref="A672">IF(INDEX(B:B,ROW()), COUNTIF($B$6:INDEX(B:B,ROW()), TRUE), 0)</f>
        <v>0</v>
      </c>
      <c r="B672" s="43" t="b" cm="1">
        <f t="array" ref="B672">AND(分科號=INDEX(E:E,ROW()),INDEX(D:D,ROW())&gt;=分起日,INDEX(D:D,ROW())&lt;=分訖日,OR(分專案="全部",INDEX(J:J,ROW())=分專案))</f>
        <v>0</v>
      </c>
      <c r="C672" s="44" cm="1">
        <f t="array" ref="C672">IF(INDEX(F:F,ROW())&lt;&gt;"",INDEX(F:F,ROW()),IF(INDEX(E:E,ROW())&lt;&gt;0,INDEX(C:C,ROW()-1),0))</f>
        <v>0</v>
      </c>
      <c r="D672" s="43" cm="1">
        <f t="array" ref="D672">IF(INDEX(G:G,ROW())&lt;&gt;"",INDEX(G:G,ROW()),IF(INDEX(E:E,ROW())&lt;&gt;0,INDEX(D:D,ROW()-1),0))</f>
        <v>0</v>
      </c>
      <c r="E672" s="313" cm="1">
        <f t="array" ref="E672">IF(INDEX(I:I,ROW())&lt;&gt;"",VALUE(TRIM(LEFT(INDEX(I:I,ROW()),6))),0)</f>
        <v>0</v>
      </c>
      <c r="F672" s="314"/>
      <c r="G672" s="247"/>
      <c r="H672" s="261"/>
      <c r="I672" s="248"/>
      <c r="J672" s="261"/>
      <c r="K672" s="261"/>
      <c r="L672" s="262"/>
      <c r="M672" s="49"/>
      <c r="N672" s="49"/>
    </row>
    <row r="673" spans="1:14">
      <c r="A673" s="43" cm="1">
        <f t="array" ref="A673">IF(INDEX(B:B,ROW()), COUNTIF($B$6:INDEX(B:B,ROW()), TRUE), 0)</f>
        <v>0</v>
      </c>
      <c r="B673" s="43" t="b" cm="1">
        <f t="array" ref="B673">AND(分科號=INDEX(E:E,ROW()),INDEX(D:D,ROW())&gt;=分起日,INDEX(D:D,ROW())&lt;=分訖日,OR(分專案="全部",INDEX(J:J,ROW())=分專案))</f>
        <v>0</v>
      </c>
      <c r="C673" s="44" cm="1">
        <f t="array" ref="C673">IF(INDEX(F:F,ROW())&lt;&gt;"",INDEX(F:F,ROW()),IF(INDEX(E:E,ROW())&lt;&gt;0,INDEX(C:C,ROW()-1),0))</f>
        <v>0</v>
      </c>
      <c r="D673" s="43" cm="1">
        <f t="array" ref="D673">IF(INDEX(G:G,ROW())&lt;&gt;"",INDEX(G:G,ROW()),IF(INDEX(E:E,ROW())&lt;&gt;0,INDEX(D:D,ROW()-1),0))</f>
        <v>0</v>
      </c>
      <c r="E673" s="313" cm="1">
        <f t="array" ref="E673">IF(INDEX(I:I,ROW())&lt;&gt;"",VALUE(TRIM(LEFT(INDEX(I:I,ROW()),6))),0)</f>
        <v>0</v>
      </c>
      <c r="F673" s="314"/>
      <c r="G673" s="247"/>
      <c r="H673" s="261"/>
      <c r="I673" s="248"/>
      <c r="J673" s="261"/>
      <c r="K673" s="261"/>
      <c r="L673" s="262"/>
      <c r="M673" s="49"/>
      <c r="N673" s="49"/>
    </row>
    <row r="674" spans="1:14">
      <c r="A674" s="43" cm="1">
        <f t="array" ref="A674">IF(INDEX(B:B,ROW()), COUNTIF($B$6:INDEX(B:B,ROW()), TRUE), 0)</f>
        <v>0</v>
      </c>
      <c r="B674" s="43" t="b" cm="1">
        <f t="array" ref="B674">AND(分科號=INDEX(E:E,ROW()),INDEX(D:D,ROW())&gt;=分起日,INDEX(D:D,ROW())&lt;=分訖日,OR(分專案="全部",INDEX(J:J,ROW())=分專案))</f>
        <v>0</v>
      </c>
      <c r="C674" s="44" cm="1">
        <f t="array" ref="C674">IF(INDEX(F:F,ROW())&lt;&gt;"",INDEX(F:F,ROW()),IF(INDEX(E:E,ROW())&lt;&gt;0,INDEX(C:C,ROW()-1),0))</f>
        <v>0</v>
      </c>
      <c r="D674" s="43" cm="1">
        <f t="array" ref="D674">IF(INDEX(G:G,ROW())&lt;&gt;"",INDEX(G:G,ROW()),IF(INDEX(E:E,ROW())&lt;&gt;0,INDEX(D:D,ROW()-1),0))</f>
        <v>0</v>
      </c>
      <c r="E674" s="313" cm="1">
        <f t="array" ref="E674">IF(INDEX(I:I,ROW())&lt;&gt;"",VALUE(TRIM(LEFT(INDEX(I:I,ROW()),6))),0)</f>
        <v>0</v>
      </c>
      <c r="F674" s="314"/>
      <c r="G674" s="247"/>
      <c r="H674" s="261"/>
      <c r="I674" s="248"/>
      <c r="J674" s="261"/>
      <c r="K674" s="261"/>
      <c r="L674" s="262"/>
      <c r="M674" s="49"/>
      <c r="N674" s="49"/>
    </row>
    <row r="675" spans="1:14">
      <c r="A675" s="43" cm="1">
        <f t="array" ref="A675">IF(INDEX(B:B,ROW()), COUNTIF($B$6:INDEX(B:B,ROW()), TRUE), 0)</f>
        <v>0</v>
      </c>
      <c r="B675" s="43" t="b" cm="1">
        <f t="array" ref="B675">AND(分科號=INDEX(E:E,ROW()),INDEX(D:D,ROW())&gt;=分起日,INDEX(D:D,ROW())&lt;=分訖日,OR(分專案="全部",INDEX(J:J,ROW())=分專案))</f>
        <v>0</v>
      </c>
      <c r="C675" s="44" cm="1">
        <f t="array" ref="C675">IF(INDEX(F:F,ROW())&lt;&gt;"",INDEX(F:F,ROW()),IF(INDEX(E:E,ROW())&lt;&gt;0,INDEX(C:C,ROW()-1),0))</f>
        <v>0</v>
      </c>
      <c r="D675" s="43" cm="1">
        <f t="array" ref="D675">IF(INDEX(G:G,ROW())&lt;&gt;"",INDEX(G:G,ROW()),IF(INDEX(E:E,ROW())&lt;&gt;0,INDEX(D:D,ROW()-1),0))</f>
        <v>0</v>
      </c>
      <c r="E675" s="313" cm="1">
        <f t="array" ref="E675">IF(INDEX(I:I,ROW())&lt;&gt;"",VALUE(TRIM(LEFT(INDEX(I:I,ROW()),6))),0)</f>
        <v>0</v>
      </c>
      <c r="F675" s="314"/>
      <c r="G675" s="247"/>
      <c r="H675" s="261"/>
      <c r="I675" s="248"/>
      <c r="J675" s="261"/>
      <c r="K675" s="261"/>
      <c r="L675" s="262"/>
      <c r="M675" s="49"/>
      <c r="N675" s="49"/>
    </row>
    <row r="676" spans="1:14">
      <c r="A676" s="43" cm="1">
        <f t="array" ref="A676">IF(INDEX(B:B,ROW()), COUNTIF($B$6:INDEX(B:B,ROW()), TRUE), 0)</f>
        <v>0</v>
      </c>
      <c r="B676" s="43" t="b" cm="1">
        <f t="array" ref="B676">AND(分科號=INDEX(E:E,ROW()),INDEX(D:D,ROW())&gt;=分起日,INDEX(D:D,ROW())&lt;=分訖日,OR(分專案="全部",INDEX(J:J,ROW())=分專案))</f>
        <v>0</v>
      </c>
      <c r="C676" s="44" cm="1">
        <f t="array" ref="C676">IF(INDEX(F:F,ROW())&lt;&gt;"",INDEX(F:F,ROW()),IF(INDEX(E:E,ROW())&lt;&gt;0,INDEX(C:C,ROW()-1),0))</f>
        <v>0</v>
      </c>
      <c r="D676" s="43" cm="1">
        <f t="array" ref="D676">IF(INDEX(G:G,ROW())&lt;&gt;"",INDEX(G:G,ROW()),IF(INDEX(E:E,ROW())&lt;&gt;0,INDEX(D:D,ROW()-1),0))</f>
        <v>0</v>
      </c>
      <c r="E676" s="313" cm="1">
        <f t="array" ref="E676">IF(INDEX(I:I,ROW())&lt;&gt;"",VALUE(TRIM(LEFT(INDEX(I:I,ROW()),6))),0)</f>
        <v>0</v>
      </c>
      <c r="F676" s="314"/>
      <c r="G676" s="247"/>
      <c r="H676" s="261"/>
      <c r="I676" s="248"/>
      <c r="J676" s="261"/>
      <c r="K676" s="261"/>
      <c r="L676" s="262"/>
      <c r="M676" s="49"/>
      <c r="N676" s="49"/>
    </row>
    <row r="677" spans="1:14">
      <c r="A677" s="43" cm="1">
        <f t="array" ref="A677">IF(INDEX(B:B,ROW()), COUNTIF($B$6:INDEX(B:B,ROW()), TRUE), 0)</f>
        <v>0</v>
      </c>
      <c r="B677" s="43" t="b" cm="1">
        <f t="array" ref="B677">AND(分科號=INDEX(E:E,ROW()),INDEX(D:D,ROW())&gt;=分起日,INDEX(D:D,ROW())&lt;=分訖日,OR(分專案="全部",INDEX(J:J,ROW())=分專案))</f>
        <v>0</v>
      </c>
      <c r="C677" s="44" cm="1">
        <f t="array" ref="C677">IF(INDEX(F:F,ROW())&lt;&gt;"",INDEX(F:F,ROW()),IF(INDEX(E:E,ROW())&lt;&gt;0,INDEX(C:C,ROW()-1),0))</f>
        <v>0</v>
      </c>
      <c r="D677" s="43" cm="1">
        <f t="array" ref="D677">IF(INDEX(G:G,ROW())&lt;&gt;"",INDEX(G:G,ROW()),IF(INDEX(E:E,ROW())&lt;&gt;0,INDEX(D:D,ROW()-1),0))</f>
        <v>0</v>
      </c>
      <c r="E677" s="313" cm="1">
        <f t="array" ref="E677">IF(INDEX(I:I,ROW())&lt;&gt;"",VALUE(TRIM(LEFT(INDEX(I:I,ROW()),6))),0)</f>
        <v>0</v>
      </c>
      <c r="F677" s="314"/>
      <c r="G677" s="247"/>
      <c r="H677" s="261"/>
      <c r="I677" s="248"/>
      <c r="J677" s="261"/>
      <c r="K677" s="261"/>
      <c r="L677" s="262"/>
      <c r="M677" s="49"/>
      <c r="N677" s="49"/>
    </row>
    <row r="678" spans="1:14">
      <c r="A678" s="43" cm="1">
        <f t="array" ref="A678">IF(INDEX(B:B,ROW()), COUNTIF($B$6:INDEX(B:B,ROW()), TRUE), 0)</f>
        <v>0</v>
      </c>
      <c r="B678" s="43" t="b" cm="1">
        <f t="array" ref="B678">AND(分科號=INDEX(E:E,ROW()),INDEX(D:D,ROW())&gt;=分起日,INDEX(D:D,ROW())&lt;=分訖日,OR(分專案="全部",INDEX(J:J,ROW())=分專案))</f>
        <v>0</v>
      </c>
      <c r="C678" s="44" cm="1">
        <f t="array" ref="C678">IF(INDEX(F:F,ROW())&lt;&gt;"",INDEX(F:F,ROW()),IF(INDEX(E:E,ROW())&lt;&gt;0,INDEX(C:C,ROW()-1),0))</f>
        <v>0</v>
      </c>
      <c r="D678" s="43" cm="1">
        <f t="array" ref="D678">IF(INDEX(G:G,ROW())&lt;&gt;"",INDEX(G:G,ROW()),IF(INDEX(E:E,ROW())&lt;&gt;0,INDEX(D:D,ROW()-1),0))</f>
        <v>0</v>
      </c>
      <c r="E678" s="313" cm="1">
        <f t="array" ref="E678">IF(INDEX(I:I,ROW())&lt;&gt;"",VALUE(TRIM(LEFT(INDEX(I:I,ROW()),6))),0)</f>
        <v>0</v>
      </c>
      <c r="F678" s="314"/>
      <c r="G678" s="247"/>
      <c r="H678" s="261"/>
      <c r="I678" s="248"/>
      <c r="J678" s="261"/>
      <c r="K678" s="261"/>
      <c r="L678" s="262"/>
      <c r="M678" s="49"/>
      <c r="N678" s="49"/>
    </row>
    <row r="679" spans="1:14">
      <c r="A679" s="43" cm="1">
        <f t="array" ref="A679">IF(INDEX(B:B,ROW()), COUNTIF($B$6:INDEX(B:B,ROW()), TRUE), 0)</f>
        <v>0</v>
      </c>
      <c r="B679" s="43" t="b" cm="1">
        <f t="array" ref="B679">AND(分科號=INDEX(E:E,ROW()),INDEX(D:D,ROW())&gt;=分起日,INDEX(D:D,ROW())&lt;=分訖日,OR(分專案="全部",INDEX(J:J,ROW())=分專案))</f>
        <v>0</v>
      </c>
      <c r="C679" s="44" cm="1">
        <f t="array" ref="C679">IF(INDEX(F:F,ROW())&lt;&gt;"",INDEX(F:F,ROW()),IF(INDEX(E:E,ROW())&lt;&gt;0,INDEX(C:C,ROW()-1),0))</f>
        <v>0</v>
      </c>
      <c r="D679" s="43" cm="1">
        <f t="array" ref="D679">IF(INDEX(G:G,ROW())&lt;&gt;"",INDEX(G:G,ROW()),IF(INDEX(E:E,ROW())&lt;&gt;0,INDEX(D:D,ROW()-1),0))</f>
        <v>0</v>
      </c>
      <c r="E679" s="313" cm="1">
        <f t="array" ref="E679">IF(INDEX(I:I,ROW())&lt;&gt;"",VALUE(TRIM(LEFT(INDEX(I:I,ROW()),6))),0)</f>
        <v>0</v>
      </c>
      <c r="F679" s="314"/>
      <c r="G679" s="247"/>
      <c r="H679" s="261"/>
      <c r="I679" s="248"/>
      <c r="J679" s="261"/>
      <c r="K679" s="261"/>
      <c r="L679" s="262"/>
      <c r="M679" s="49"/>
      <c r="N679" s="49"/>
    </row>
    <row r="680" spans="1:14">
      <c r="A680" s="43" cm="1">
        <f t="array" ref="A680">IF(INDEX(B:B,ROW()), COUNTIF($B$6:INDEX(B:B,ROW()), TRUE), 0)</f>
        <v>0</v>
      </c>
      <c r="B680" s="43" t="b" cm="1">
        <f t="array" ref="B680">AND(分科號=INDEX(E:E,ROW()),INDEX(D:D,ROW())&gt;=分起日,INDEX(D:D,ROW())&lt;=分訖日,OR(分專案="全部",INDEX(J:J,ROW())=分專案))</f>
        <v>0</v>
      </c>
      <c r="C680" s="44" cm="1">
        <f t="array" ref="C680">IF(INDEX(F:F,ROW())&lt;&gt;"",INDEX(F:F,ROW()),IF(INDEX(E:E,ROW())&lt;&gt;0,INDEX(C:C,ROW()-1),0))</f>
        <v>0</v>
      </c>
      <c r="D680" s="43" cm="1">
        <f t="array" ref="D680">IF(INDEX(G:G,ROW())&lt;&gt;"",INDEX(G:G,ROW()),IF(INDEX(E:E,ROW())&lt;&gt;0,INDEX(D:D,ROW()-1),0))</f>
        <v>0</v>
      </c>
      <c r="E680" s="313" cm="1">
        <f t="array" ref="E680">IF(INDEX(I:I,ROW())&lt;&gt;"",VALUE(TRIM(LEFT(INDEX(I:I,ROW()),6))),0)</f>
        <v>0</v>
      </c>
      <c r="F680" s="314"/>
      <c r="G680" s="247"/>
      <c r="H680" s="261"/>
      <c r="I680" s="248"/>
      <c r="J680" s="261"/>
      <c r="K680" s="261"/>
      <c r="L680" s="262"/>
      <c r="M680" s="49"/>
      <c r="N680" s="49"/>
    </row>
    <row r="681" spans="1:14">
      <c r="A681" s="43" cm="1">
        <f t="array" ref="A681">IF(INDEX(B:B,ROW()), COUNTIF($B$6:INDEX(B:B,ROW()), TRUE), 0)</f>
        <v>0</v>
      </c>
      <c r="B681" s="43" t="b" cm="1">
        <f t="array" ref="B681">AND(分科號=INDEX(E:E,ROW()),INDEX(D:D,ROW())&gt;=分起日,INDEX(D:D,ROW())&lt;=分訖日,OR(分專案="全部",INDEX(J:J,ROW())=分專案))</f>
        <v>0</v>
      </c>
      <c r="C681" s="44" cm="1">
        <f t="array" ref="C681">IF(INDEX(F:F,ROW())&lt;&gt;"",INDEX(F:F,ROW()),IF(INDEX(E:E,ROW())&lt;&gt;0,INDEX(C:C,ROW()-1),0))</f>
        <v>0</v>
      </c>
      <c r="D681" s="43" cm="1">
        <f t="array" ref="D681">IF(INDEX(G:G,ROW())&lt;&gt;"",INDEX(G:G,ROW()),IF(INDEX(E:E,ROW())&lt;&gt;0,INDEX(D:D,ROW()-1),0))</f>
        <v>0</v>
      </c>
      <c r="E681" s="313" cm="1">
        <f t="array" ref="E681">IF(INDEX(I:I,ROW())&lt;&gt;"",VALUE(TRIM(LEFT(INDEX(I:I,ROW()),6))),0)</f>
        <v>0</v>
      </c>
      <c r="F681" s="314"/>
      <c r="G681" s="247"/>
      <c r="H681" s="261"/>
      <c r="I681" s="248"/>
      <c r="J681" s="261"/>
      <c r="K681" s="261"/>
      <c r="L681" s="262"/>
      <c r="M681" s="49"/>
      <c r="N681" s="49"/>
    </row>
    <row r="682" spans="1:14">
      <c r="A682" s="43" cm="1">
        <f t="array" ref="A682">IF(INDEX(B:B,ROW()), COUNTIF($B$6:INDEX(B:B,ROW()), TRUE), 0)</f>
        <v>0</v>
      </c>
      <c r="B682" s="43" t="b" cm="1">
        <f t="array" ref="B682">AND(分科號=INDEX(E:E,ROW()),INDEX(D:D,ROW())&gt;=分起日,INDEX(D:D,ROW())&lt;=分訖日,OR(分專案="全部",INDEX(J:J,ROW())=分專案))</f>
        <v>0</v>
      </c>
      <c r="C682" s="44" cm="1">
        <f t="array" ref="C682">IF(INDEX(F:F,ROW())&lt;&gt;"",INDEX(F:F,ROW()),IF(INDEX(E:E,ROW())&lt;&gt;0,INDEX(C:C,ROW()-1),0))</f>
        <v>0</v>
      </c>
      <c r="D682" s="43" cm="1">
        <f t="array" ref="D682">IF(INDEX(G:G,ROW())&lt;&gt;"",INDEX(G:G,ROW()),IF(INDEX(E:E,ROW())&lt;&gt;0,INDEX(D:D,ROW()-1),0))</f>
        <v>0</v>
      </c>
      <c r="E682" s="313" cm="1">
        <f t="array" ref="E682">IF(INDEX(I:I,ROW())&lt;&gt;"",VALUE(TRIM(LEFT(INDEX(I:I,ROW()),6))),0)</f>
        <v>0</v>
      </c>
      <c r="F682" s="314"/>
      <c r="G682" s="247"/>
      <c r="H682" s="261"/>
      <c r="I682" s="248"/>
      <c r="J682" s="261"/>
      <c r="K682" s="261"/>
      <c r="L682" s="262"/>
      <c r="M682" s="49"/>
      <c r="N682" s="49"/>
    </row>
    <row r="683" spans="1:14">
      <c r="A683" s="43" cm="1">
        <f t="array" ref="A683">IF(INDEX(B:B,ROW()), COUNTIF($B$6:INDEX(B:B,ROW()), TRUE), 0)</f>
        <v>0</v>
      </c>
      <c r="B683" s="43" t="b" cm="1">
        <f t="array" ref="B683">AND(分科號=INDEX(E:E,ROW()),INDEX(D:D,ROW())&gt;=分起日,INDEX(D:D,ROW())&lt;=分訖日,OR(分專案="全部",INDEX(J:J,ROW())=分專案))</f>
        <v>0</v>
      </c>
      <c r="C683" s="44" cm="1">
        <f t="array" ref="C683">IF(INDEX(F:F,ROW())&lt;&gt;"",INDEX(F:F,ROW()),IF(INDEX(E:E,ROW())&lt;&gt;0,INDEX(C:C,ROW()-1),0))</f>
        <v>0</v>
      </c>
      <c r="D683" s="43" cm="1">
        <f t="array" ref="D683">IF(INDEX(G:G,ROW())&lt;&gt;"",INDEX(G:G,ROW()),IF(INDEX(E:E,ROW())&lt;&gt;0,INDEX(D:D,ROW()-1),0))</f>
        <v>0</v>
      </c>
      <c r="E683" s="313" cm="1">
        <f t="array" ref="E683">IF(INDEX(I:I,ROW())&lt;&gt;"",VALUE(TRIM(LEFT(INDEX(I:I,ROW()),6))),0)</f>
        <v>0</v>
      </c>
      <c r="F683" s="314"/>
      <c r="G683" s="247"/>
      <c r="H683" s="261"/>
      <c r="I683" s="248"/>
      <c r="J683" s="261"/>
      <c r="K683" s="261"/>
      <c r="L683" s="262"/>
      <c r="M683" s="49"/>
      <c r="N683" s="49"/>
    </row>
    <row r="684" spans="1:14">
      <c r="A684" s="43" cm="1">
        <f t="array" ref="A684">IF(INDEX(B:B,ROW()), COUNTIF($B$6:INDEX(B:B,ROW()), TRUE), 0)</f>
        <v>0</v>
      </c>
      <c r="B684" s="43" t="b" cm="1">
        <f t="array" ref="B684">AND(分科號=INDEX(E:E,ROW()),INDEX(D:D,ROW())&gt;=分起日,INDEX(D:D,ROW())&lt;=分訖日,OR(分專案="全部",INDEX(J:J,ROW())=分專案))</f>
        <v>0</v>
      </c>
      <c r="C684" s="44" cm="1">
        <f t="array" ref="C684">IF(INDEX(F:F,ROW())&lt;&gt;"",INDEX(F:F,ROW()),IF(INDEX(E:E,ROW())&lt;&gt;0,INDEX(C:C,ROW()-1),0))</f>
        <v>0</v>
      </c>
      <c r="D684" s="43" cm="1">
        <f t="array" ref="D684">IF(INDEX(G:G,ROW())&lt;&gt;"",INDEX(G:G,ROW()),IF(INDEX(E:E,ROW())&lt;&gt;0,INDEX(D:D,ROW()-1),0))</f>
        <v>0</v>
      </c>
      <c r="E684" s="313" cm="1">
        <f t="array" ref="E684">IF(INDEX(I:I,ROW())&lt;&gt;"",VALUE(TRIM(LEFT(INDEX(I:I,ROW()),6))),0)</f>
        <v>0</v>
      </c>
      <c r="F684" s="314"/>
      <c r="G684" s="247"/>
      <c r="H684" s="261"/>
      <c r="I684" s="248"/>
      <c r="J684" s="261"/>
      <c r="K684" s="261"/>
      <c r="L684" s="262"/>
      <c r="M684" s="49"/>
      <c r="N684" s="49"/>
    </row>
    <row r="685" spans="1:14">
      <c r="A685" s="43" cm="1">
        <f t="array" ref="A685">IF(INDEX(B:B,ROW()), COUNTIF($B$6:INDEX(B:B,ROW()), TRUE), 0)</f>
        <v>0</v>
      </c>
      <c r="B685" s="43" t="b" cm="1">
        <f t="array" ref="B685">AND(分科號=INDEX(E:E,ROW()),INDEX(D:D,ROW())&gt;=分起日,INDEX(D:D,ROW())&lt;=分訖日,OR(分專案="全部",INDEX(J:J,ROW())=分專案))</f>
        <v>0</v>
      </c>
      <c r="C685" s="44" cm="1">
        <f t="array" ref="C685">IF(INDEX(F:F,ROW())&lt;&gt;"",INDEX(F:F,ROW()),IF(INDEX(E:E,ROW())&lt;&gt;0,INDEX(C:C,ROW()-1),0))</f>
        <v>0</v>
      </c>
      <c r="D685" s="43" cm="1">
        <f t="array" ref="D685">IF(INDEX(G:G,ROW())&lt;&gt;"",INDEX(G:G,ROW()),IF(INDEX(E:E,ROW())&lt;&gt;0,INDEX(D:D,ROW()-1),0))</f>
        <v>0</v>
      </c>
      <c r="E685" s="313" cm="1">
        <f t="array" ref="E685">IF(INDEX(I:I,ROW())&lt;&gt;"",VALUE(TRIM(LEFT(INDEX(I:I,ROW()),6))),0)</f>
        <v>0</v>
      </c>
      <c r="F685" s="314"/>
      <c r="G685" s="247"/>
      <c r="H685" s="261"/>
      <c r="I685" s="248"/>
      <c r="J685" s="261"/>
      <c r="K685" s="261"/>
      <c r="L685" s="262"/>
      <c r="M685" s="49"/>
      <c r="N685" s="49"/>
    </row>
    <row r="686" spans="1:14">
      <c r="A686" s="43" cm="1">
        <f t="array" ref="A686">IF(INDEX(B:B,ROW()), COUNTIF($B$6:INDEX(B:B,ROW()), TRUE), 0)</f>
        <v>0</v>
      </c>
      <c r="B686" s="43" t="b" cm="1">
        <f t="array" ref="B686">AND(分科號=INDEX(E:E,ROW()),INDEX(D:D,ROW())&gt;=分起日,INDEX(D:D,ROW())&lt;=分訖日,OR(分專案="全部",INDEX(J:J,ROW())=分專案))</f>
        <v>0</v>
      </c>
      <c r="C686" s="44" cm="1">
        <f t="array" ref="C686">IF(INDEX(F:F,ROW())&lt;&gt;"",INDEX(F:F,ROW()),IF(INDEX(E:E,ROW())&lt;&gt;0,INDEX(C:C,ROW()-1),0))</f>
        <v>0</v>
      </c>
      <c r="D686" s="43" cm="1">
        <f t="array" ref="D686">IF(INDEX(G:G,ROW())&lt;&gt;"",INDEX(G:G,ROW()),IF(INDEX(E:E,ROW())&lt;&gt;0,INDEX(D:D,ROW()-1),0))</f>
        <v>0</v>
      </c>
      <c r="E686" s="313" cm="1">
        <f t="array" ref="E686">IF(INDEX(I:I,ROW())&lt;&gt;"",VALUE(TRIM(LEFT(INDEX(I:I,ROW()),6))),0)</f>
        <v>0</v>
      </c>
      <c r="F686" s="314"/>
      <c r="G686" s="247"/>
      <c r="H686" s="261"/>
      <c r="I686" s="248"/>
      <c r="J686" s="261"/>
      <c r="K686" s="261"/>
      <c r="L686" s="262"/>
      <c r="M686" s="49"/>
      <c r="N686" s="49"/>
    </row>
    <row r="687" spans="1:14">
      <c r="A687" s="43" cm="1">
        <f t="array" ref="A687">IF(INDEX(B:B,ROW()), COUNTIF($B$6:INDEX(B:B,ROW()), TRUE), 0)</f>
        <v>0</v>
      </c>
      <c r="B687" s="43" t="b" cm="1">
        <f t="array" ref="B687">AND(分科號=INDEX(E:E,ROW()),INDEX(D:D,ROW())&gt;=分起日,INDEX(D:D,ROW())&lt;=分訖日,OR(分專案="全部",INDEX(J:J,ROW())=分專案))</f>
        <v>0</v>
      </c>
      <c r="C687" s="44" cm="1">
        <f t="array" ref="C687">IF(INDEX(F:F,ROW())&lt;&gt;"",INDEX(F:F,ROW()),IF(INDEX(E:E,ROW())&lt;&gt;0,INDEX(C:C,ROW()-1),0))</f>
        <v>0</v>
      </c>
      <c r="D687" s="43" cm="1">
        <f t="array" ref="D687">IF(INDEX(G:G,ROW())&lt;&gt;"",INDEX(G:G,ROW()),IF(INDEX(E:E,ROW())&lt;&gt;0,INDEX(D:D,ROW()-1),0))</f>
        <v>0</v>
      </c>
      <c r="E687" s="313" cm="1">
        <f t="array" ref="E687">IF(INDEX(I:I,ROW())&lt;&gt;"",VALUE(TRIM(LEFT(INDEX(I:I,ROW()),6))),0)</f>
        <v>0</v>
      </c>
      <c r="F687" s="314"/>
      <c r="G687" s="247"/>
      <c r="H687" s="261"/>
      <c r="I687" s="248"/>
      <c r="J687" s="261"/>
      <c r="K687" s="261"/>
      <c r="L687" s="262"/>
      <c r="M687" s="49"/>
      <c r="N687" s="49"/>
    </row>
    <row r="688" spans="1:14">
      <c r="A688" s="43" cm="1">
        <f t="array" ref="A688">IF(INDEX(B:B,ROW()), COUNTIF($B$6:INDEX(B:B,ROW()), TRUE), 0)</f>
        <v>0</v>
      </c>
      <c r="B688" s="43" t="b" cm="1">
        <f t="array" ref="B688">AND(分科號=INDEX(E:E,ROW()),INDEX(D:D,ROW())&gt;=分起日,INDEX(D:D,ROW())&lt;=分訖日,OR(分專案="全部",INDEX(J:J,ROW())=分專案))</f>
        <v>0</v>
      </c>
      <c r="C688" s="44" cm="1">
        <f t="array" ref="C688">IF(INDEX(F:F,ROW())&lt;&gt;"",INDEX(F:F,ROW()),IF(INDEX(E:E,ROW())&lt;&gt;0,INDEX(C:C,ROW()-1),0))</f>
        <v>0</v>
      </c>
      <c r="D688" s="43" cm="1">
        <f t="array" ref="D688">IF(INDEX(G:G,ROW())&lt;&gt;"",INDEX(G:G,ROW()),IF(INDEX(E:E,ROW())&lt;&gt;0,INDEX(D:D,ROW()-1),0))</f>
        <v>0</v>
      </c>
      <c r="E688" s="313" cm="1">
        <f t="array" ref="E688">IF(INDEX(I:I,ROW())&lt;&gt;"",VALUE(TRIM(LEFT(INDEX(I:I,ROW()),6))),0)</f>
        <v>0</v>
      </c>
      <c r="F688" s="314"/>
      <c r="G688" s="247"/>
      <c r="H688" s="261"/>
      <c r="I688" s="248"/>
      <c r="J688" s="261"/>
      <c r="K688" s="261"/>
      <c r="L688" s="262"/>
      <c r="M688" s="49"/>
      <c r="N688" s="49"/>
    </row>
    <row r="689" spans="1:14">
      <c r="A689" s="43" cm="1">
        <f t="array" ref="A689">IF(INDEX(B:B,ROW()), COUNTIF($B$6:INDEX(B:B,ROW()), TRUE), 0)</f>
        <v>0</v>
      </c>
      <c r="B689" s="43" t="b" cm="1">
        <f t="array" ref="B689">AND(分科號=INDEX(E:E,ROW()),INDEX(D:D,ROW())&gt;=分起日,INDEX(D:D,ROW())&lt;=分訖日,OR(分專案="全部",INDEX(J:J,ROW())=分專案))</f>
        <v>0</v>
      </c>
      <c r="C689" s="44" cm="1">
        <f t="array" ref="C689">IF(INDEX(F:F,ROW())&lt;&gt;"",INDEX(F:F,ROW()),IF(INDEX(E:E,ROW())&lt;&gt;0,INDEX(C:C,ROW()-1),0))</f>
        <v>0</v>
      </c>
      <c r="D689" s="43" cm="1">
        <f t="array" ref="D689">IF(INDEX(G:G,ROW())&lt;&gt;"",INDEX(G:G,ROW()),IF(INDEX(E:E,ROW())&lt;&gt;0,INDEX(D:D,ROW()-1),0))</f>
        <v>0</v>
      </c>
      <c r="E689" s="313" cm="1">
        <f t="array" ref="E689">IF(INDEX(I:I,ROW())&lt;&gt;"",VALUE(TRIM(LEFT(INDEX(I:I,ROW()),6))),0)</f>
        <v>0</v>
      </c>
      <c r="F689" s="314"/>
      <c r="G689" s="247"/>
      <c r="H689" s="261"/>
      <c r="I689" s="248"/>
      <c r="J689" s="261"/>
      <c r="K689" s="261"/>
      <c r="L689" s="262"/>
      <c r="M689" s="49"/>
      <c r="N689" s="49"/>
    </row>
    <row r="690" spans="1:14">
      <c r="A690" s="43" cm="1">
        <f t="array" ref="A690">IF(INDEX(B:B,ROW()), COUNTIF($B$6:INDEX(B:B,ROW()), TRUE), 0)</f>
        <v>0</v>
      </c>
      <c r="B690" s="43" t="b" cm="1">
        <f t="array" ref="B690">AND(分科號=INDEX(E:E,ROW()),INDEX(D:D,ROW())&gt;=分起日,INDEX(D:D,ROW())&lt;=分訖日,OR(分專案="全部",INDEX(J:J,ROW())=分專案))</f>
        <v>0</v>
      </c>
      <c r="C690" s="44" cm="1">
        <f t="array" ref="C690">IF(INDEX(F:F,ROW())&lt;&gt;"",INDEX(F:F,ROW()),IF(INDEX(E:E,ROW())&lt;&gt;0,INDEX(C:C,ROW()-1),0))</f>
        <v>0</v>
      </c>
      <c r="D690" s="43" cm="1">
        <f t="array" ref="D690">IF(INDEX(G:G,ROW())&lt;&gt;"",INDEX(G:G,ROW()),IF(INDEX(E:E,ROW())&lt;&gt;0,INDEX(D:D,ROW()-1),0))</f>
        <v>0</v>
      </c>
      <c r="E690" s="313" cm="1">
        <f t="array" ref="E690">IF(INDEX(I:I,ROW())&lt;&gt;"",VALUE(TRIM(LEFT(INDEX(I:I,ROW()),6))),0)</f>
        <v>0</v>
      </c>
      <c r="F690" s="314"/>
      <c r="G690" s="247"/>
      <c r="H690" s="261"/>
      <c r="I690" s="248"/>
      <c r="J690" s="261"/>
      <c r="K690" s="261"/>
      <c r="L690" s="262"/>
      <c r="M690" s="49"/>
      <c r="N690" s="49"/>
    </row>
    <row r="691" spans="1:14">
      <c r="A691" s="43" cm="1">
        <f t="array" ref="A691">IF(INDEX(B:B,ROW()), COUNTIF($B$6:INDEX(B:B,ROW()), TRUE), 0)</f>
        <v>0</v>
      </c>
      <c r="B691" s="43" t="b" cm="1">
        <f t="array" ref="B691">AND(分科號=INDEX(E:E,ROW()),INDEX(D:D,ROW())&gt;=分起日,INDEX(D:D,ROW())&lt;=分訖日,OR(分專案="全部",INDEX(J:J,ROW())=分專案))</f>
        <v>0</v>
      </c>
      <c r="C691" s="44" cm="1">
        <f t="array" ref="C691">IF(INDEX(F:F,ROW())&lt;&gt;"",INDEX(F:F,ROW()),IF(INDEX(E:E,ROW())&lt;&gt;0,INDEX(C:C,ROW()-1),0))</f>
        <v>0</v>
      </c>
      <c r="D691" s="43" cm="1">
        <f t="array" ref="D691">IF(INDEX(G:G,ROW())&lt;&gt;"",INDEX(G:G,ROW()),IF(INDEX(E:E,ROW())&lt;&gt;0,INDEX(D:D,ROW()-1),0))</f>
        <v>0</v>
      </c>
      <c r="E691" s="313" cm="1">
        <f t="array" ref="E691">IF(INDEX(I:I,ROW())&lt;&gt;"",VALUE(TRIM(LEFT(INDEX(I:I,ROW()),6))),0)</f>
        <v>0</v>
      </c>
      <c r="F691" s="314"/>
      <c r="G691" s="247"/>
      <c r="H691" s="261"/>
      <c r="I691" s="248"/>
      <c r="J691" s="261"/>
      <c r="K691" s="261"/>
      <c r="L691" s="262"/>
      <c r="M691" s="49"/>
      <c r="N691" s="49"/>
    </row>
    <row r="692" spans="1:14">
      <c r="A692" s="43" cm="1">
        <f t="array" ref="A692">IF(INDEX(B:B,ROW()), COUNTIF($B$6:INDEX(B:B,ROW()), TRUE), 0)</f>
        <v>0</v>
      </c>
      <c r="B692" s="43" t="b" cm="1">
        <f t="array" ref="B692">AND(分科號=INDEX(E:E,ROW()),INDEX(D:D,ROW())&gt;=分起日,INDEX(D:D,ROW())&lt;=分訖日,OR(分專案="全部",INDEX(J:J,ROW())=分專案))</f>
        <v>0</v>
      </c>
      <c r="C692" s="44" cm="1">
        <f t="array" ref="C692">IF(INDEX(F:F,ROW())&lt;&gt;"",INDEX(F:F,ROW()),IF(INDEX(E:E,ROW())&lt;&gt;0,INDEX(C:C,ROW()-1),0))</f>
        <v>0</v>
      </c>
      <c r="D692" s="43" cm="1">
        <f t="array" ref="D692">IF(INDEX(G:G,ROW())&lt;&gt;"",INDEX(G:G,ROW()),IF(INDEX(E:E,ROW())&lt;&gt;0,INDEX(D:D,ROW()-1),0))</f>
        <v>0</v>
      </c>
      <c r="E692" s="313" cm="1">
        <f t="array" ref="E692">IF(INDEX(I:I,ROW())&lt;&gt;"",VALUE(TRIM(LEFT(INDEX(I:I,ROW()),6))),0)</f>
        <v>0</v>
      </c>
      <c r="F692" s="314"/>
      <c r="G692" s="247"/>
      <c r="H692" s="261"/>
      <c r="I692" s="248"/>
      <c r="J692" s="261"/>
      <c r="K692" s="261"/>
      <c r="L692" s="262"/>
      <c r="M692" s="49"/>
      <c r="N692" s="49"/>
    </row>
    <row r="693" spans="1:14">
      <c r="A693" s="43" cm="1">
        <f t="array" ref="A693">IF(INDEX(B:B,ROW()), COUNTIF($B$6:INDEX(B:B,ROW()), TRUE), 0)</f>
        <v>0</v>
      </c>
      <c r="B693" s="43" t="b" cm="1">
        <f t="array" ref="B693">AND(分科號=INDEX(E:E,ROW()),INDEX(D:D,ROW())&gt;=分起日,INDEX(D:D,ROW())&lt;=分訖日,OR(分專案="全部",INDEX(J:J,ROW())=分專案))</f>
        <v>0</v>
      </c>
      <c r="C693" s="44" cm="1">
        <f t="array" ref="C693">IF(INDEX(F:F,ROW())&lt;&gt;"",INDEX(F:F,ROW()),IF(INDEX(E:E,ROW())&lt;&gt;0,INDEX(C:C,ROW()-1),0))</f>
        <v>0</v>
      </c>
      <c r="D693" s="43" cm="1">
        <f t="array" ref="D693">IF(INDEX(G:G,ROW())&lt;&gt;"",INDEX(G:G,ROW()),IF(INDEX(E:E,ROW())&lt;&gt;0,INDEX(D:D,ROW()-1),0))</f>
        <v>0</v>
      </c>
      <c r="E693" s="313" cm="1">
        <f t="array" ref="E693">IF(INDEX(I:I,ROW())&lt;&gt;"",VALUE(TRIM(LEFT(INDEX(I:I,ROW()),6))),0)</f>
        <v>0</v>
      </c>
      <c r="F693" s="314"/>
      <c r="G693" s="247"/>
      <c r="H693" s="261"/>
      <c r="I693" s="248"/>
      <c r="J693" s="261"/>
      <c r="K693" s="261"/>
      <c r="L693" s="262"/>
      <c r="M693" s="49"/>
      <c r="N693" s="49"/>
    </row>
    <row r="694" spans="1:14">
      <c r="A694" s="43" cm="1">
        <f t="array" ref="A694">IF(INDEX(B:B,ROW()), COUNTIF($B$6:INDEX(B:B,ROW()), TRUE), 0)</f>
        <v>0</v>
      </c>
      <c r="B694" s="43" t="b" cm="1">
        <f t="array" ref="B694">AND(分科號=INDEX(E:E,ROW()),INDEX(D:D,ROW())&gt;=分起日,INDEX(D:D,ROW())&lt;=分訖日,OR(分專案="全部",INDEX(J:J,ROW())=分專案))</f>
        <v>0</v>
      </c>
      <c r="C694" s="44" cm="1">
        <f t="array" ref="C694">IF(INDEX(F:F,ROW())&lt;&gt;"",INDEX(F:F,ROW()),IF(INDEX(E:E,ROW())&lt;&gt;0,INDEX(C:C,ROW()-1),0))</f>
        <v>0</v>
      </c>
      <c r="D694" s="43" cm="1">
        <f t="array" ref="D694">IF(INDEX(G:G,ROW())&lt;&gt;"",INDEX(G:G,ROW()),IF(INDEX(E:E,ROW())&lt;&gt;0,INDEX(D:D,ROW()-1),0))</f>
        <v>0</v>
      </c>
      <c r="E694" s="313" cm="1">
        <f t="array" ref="E694">IF(INDEX(I:I,ROW())&lt;&gt;"",VALUE(TRIM(LEFT(INDEX(I:I,ROW()),6))),0)</f>
        <v>0</v>
      </c>
      <c r="F694" s="314"/>
      <c r="G694" s="247"/>
      <c r="H694" s="261"/>
      <c r="I694" s="248"/>
      <c r="J694" s="261"/>
      <c r="K694" s="261"/>
      <c r="L694" s="262"/>
      <c r="M694" s="49"/>
      <c r="N694" s="49"/>
    </row>
    <row r="695" spans="1:14">
      <c r="A695" s="43" cm="1">
        <f t="array" ref="A695">IF(INDEX(B:B,ROW()), COUNTIF($B$6:INDEX(B:B,ROW()), TRUE), 0)</f>
        <v>0</v>
      </c>
      <c r="B695" s="43" t="b" cm="1">
        <f t="array" ref="B695">AND(分科號=INDEX(E:E,ROW()),INDEX(D:D,ROW())&gt;=分起日,INDEX(D:D,ROW())&lt;=分訖日,OR(分專案="全部",INDEX(J:J,ROW())=分專案))</f>
        <v>0</v>
      </c>
      <c r="C695" s="44" cm="1">
        <f t="array" ref="C695">IF(INDEX(F:F,ROW())&lt;&gt;"",INDEX(F:F,ROW()),IF(INDEX(E:E,ROW())&lt;&gt;0,INDEX(C:C,ROW()-1),0))</f>
        <v>0</v>
      </c>
      <c r="D695" s="43" cm="1">
        <f t="array" ref="D695">IF(INDEX(G:G,ROW())&lt;&gt;"",INDEX(G:G,ROW()),IF(INDEX(E:E,ROW())&lt;&gt;0,INDEX(D:D,ROW()-1),0))</f>
        <v>0</v>
      </c>
      <c r="E695" s="313" cm="1">
        <f t="array" ref="E695">IF(INDEX(I:I,ROW())&lt;&gt;"",VALUE(TRIM(LEFT(INDEX(I:I,ROW()),6))),0)</f>
        <v>0</v>
      </c>
      <c r="F695" s="314"/>
      <c r="G695" s="247"/>
      <c r="H695" s="261"/>
      <c r="I695" s="248"/>
      <c r="J695" s="261"/>
      <c r="K695" s="261"/>
      <c r="L695" s="262"/>
      <c r="M695" s="49"/>
      <c r="N695" s="49"/>
    </row>
    <row r="696" spans="1:14">
      <c r="A696" s="43" cm="1">
        <f t="array" ref="A696">IF(INDEX(B:B,ROW()), COUNTIF($B$6:INDEX(B:B,ROW()), TRUE), 0)</f>
        <v>0</v>
      </c>
      <c r="B696" s="43" t="b" cm="1">
        <f t="array" ref="B696">AND(分科號=INDEX(E:E,ROW()),INDEX(D:D,ROW())&gt;=分起日,INDEX(D:D,ROW())&lt;=分訖日,OR(分專案="全部",INDEX(J:J,ROW())=分專案))</f>
        <v>0</v>
      </c>
      <c r="C696" s="44" cm="1">
        <f t="array" ref="C696">IF(INDEX(F:F,ROW())&lt;&gt;"",INDEX(F:F,ROW()),IF(INDEX(E:E,ROW())&lt;&gt;0,INDEX(C:C,ROW()-1),0))</f>
        <v>0</v>
      </c>
      <c r="D696" s="43" cm="1">
        <f t="array" ref="D696">IF(INDEX(G:G,ROW())&lt;&gt;"",INDEX(G:G,ROW()),IF(INDEX(E:E,ROW())&lt;&gt;0,INDEX(D:D,ROW()-1),0))</f>
        <v>0</v>
      </c>
      <c r="E696" s="313" cm="1">
        <f t="array" ref="E696">IF(INDEX(I:I,ROW())&lt;&gt;"",VALUE(TRIM(LEFT(INDEX(I:I,ROW()),6))),0)</f>
        <v>0</v>
      </c>
      <c r="F696" s="314"/>
      <c r="G696" s="247"/>
      <c r="H696" s="261"/>
      <c r="I696" s="248"/>
      <c r="J696" s="261"/>
      <c r="K696" s="261"/>
      <c r="L696" s="262"/>
      <c r="M696" s="49"/>
      <c r="N696" s="49"/>
    </row>
    <row r="697" spans="1:14">
      <c r="A697" s="43" cm="1">
        <f t="array" ref="A697">IF(INDEX(B:B,ROW()), COUNTIF($B$6:INDEX(B:B,ROW()), TRUE), 0)</f>
        <v>0</v>
      </c>
      <c r="B697" s="43" t="b" cm="1">
        <f t="array" ref="B697">AND(分科號=INDEX(E:E,ROW()),INDEX(D:D,ROW())&gt;=分起日,INDEX(D:D,ROW())&lt;=分訖日,OR(分專案="全部",INDEX(J:J,ROW())=分專案))</f>
        <v>0</v>
      </c>
      <c r="C697" s="44" cm="1">
        <f t="array" ref="C697">IF(INDEX(F:F,ROW())&lt;&gt;"",INDEX(F:F,ROW()),IF(INDEX(E:E,ROW())&lt;&gt;0,INDEX(C:C,ROW()-1),0))</f>
        <v>0</v>
      </c>
      <c r="D697" s="43" cm="1">
        <f t="array" ref="D697">IF(INDEX(G:G,ROW())&lt;&gt;"",INDEX(G:G,ROW()),IF(INDEX(E:E,ROW())&lt;&gt;0,INDEX(D:D,ROW()-1),0))</f>
        <v>0</v>
      </c>
      <c r="E697" s="313" cm="1">
        <f t="array" ref="E697">IF(INDEX(I:I,ROW())&lt;&gt;"",VALUE(TRIM(LEFT(INDEX(I:I,ROW()),6))),0)</f>
        <v>0</v>
      </c>
      <c r="F697" s="314"/>
      <c r="G697" s="247"/>
      <c r="H697" s="261"/>
      <c r="I697" s="248"/>
      <c r="J697" s="261"/>
      <c r="K697" s="261"/>
      <c r="L697" s="262"/>
      <c r="M697" s="49"/>
      <c r="N697" s="49"/>
    </row>
    <row r="698" spans="1:14">
      <c r="A698" s="43" cm="1">
        <f t="array" ref="A698">IF(INDEX(B:B,ROW()), COUNTIF($B$6:INDEX(B:B,ROW()), TRUE), 0)</f>
        <v>0</v>
      </c>
      <c r="B698" s="43" t="b" cm="1">
        <f t="array" ref="B698">AND(分科號=INDEX(E:E,ROW()),INDEX(D:D,ROW())&gt;=分起日,INDEX(D:D,ROW())&lt;=分訖日,OR(分專案="全部",INDEX(J:J,ROW())=分專案))</f>
        <v>0</v>
      </c>
      <c r="C698" s="44" cm="1">
        <f t="array" ref="C698">IF(INDEX(F:F,ROW())&lt;&gt;"",INDEX(F:F,ROW()),IF(INDEX(E:E,ROW())&lt;&gt;0,INDEX(C:C,ROW()-1),0))</f>
        <v>0</v>
      </c>
      <c r="D698" s="43" cm="1">
        <f t="array" ref="D698">IF(INDEX(G:G,ROW())&lt;&gt;"",INDEX(G:G,ROW()),IF(INDEX(E:E,ROW())&lt;&gt;0,INDEX(D:D,ROW()-1),0))</f>
        <v>0</v>
      </c>
      <c r="E698" s="313" cm="1">
        <f t="array" ref="E698">IF(INDEX(I:I,ROW())&lt;&gt;"",VALUE(TRIM(LEFT(INDEX(I:I,ROW()),6))),0)</f>
        <v>0</v>
      </c>
      <c r="F698" s="314"/>
      <c r="G698" s="247"/>
      <c r="H698" s="261"/>
      <c r="I698" s="248"/>
      <c r="J698" s="261"/>
      <c r="K698" s="261"/>
      <c r="L698" s="262"/>
      <c r="M698" s="49"/>
      <c r="N698" s="49"/>
    </row>
    <row r="699" spans="1:14">
      <c r="A699" s="43" cm="1">
        <f t="array" ref="A699">IF(INDEX(B:B,ROW()), COUNTIF($B$6:INDEX(B:B,ROW()), TRUE), 0)</f>
        <v>0</v>
      </c>
      <c r="B699" s="43" t="b" cm="1">
        <f t="array" ref="B699">AND(分科號=INDEX(E:E,ROW()),INDEX(D:D,ROW())&gt;=分起日,INDEX(D:D,ROW())&lt;=分訖日,OR(分專案="全部",INDEX(J:J,ROW())=分專案))</f>
        <v>0</v>
      </c>
      <c r="C699" s="44" cm="1">
        <f t="array" ref="C699">IF(INDEX(F:F,ROW())&lt;&gt;"",INDEX(F:F,ROW()),IF(INDEX(E:E,ROW())&lt;&gt;0,INDEX(C:C,ROW()-1),0))</f>
        <v>0</v>
      </c>
      <c r="D699" s="43" cm="1">
        <f t="array" ref="D699">IF(INDEX(G:G,ROW())&lt;&gt;"",INDEX(G:G,ROW()),IF(INDEX(E:E,ROW())&lt;&gt;0,INDEX(D:D,ROW()-1),0))</f>
        <v>0</v>
      </c>
      <c r="E699" s="313" cm="1">
        <f t="array" ref="E699">IF(INDEX(I:I,ROW())&lt;&gt;"",VALUE(TRIM(LEFT(INDEX(I:I,ROW()),6))),0)</f>
        <v>0</v>
      </c>
      <c r="F699" s="314"/>
      <c r="G699" s="247"/>
      <c r="H699" s="261"/>
      <c r="I699" s="248"/>
      <c r="J699" s="261"/>
      <c r="K699" s="261"/>
      <c r="L699" s="262"/>
      <c r="M699" s="49"/>
      <c r="N699" s="49"/>
    </row>
    <row r="700" spans="1:14">
      <c r="A700" s="43" cm="1">
        <f t="array" ref="A700">IF(INDEX(B:B,ROW()), COUNTIF($B$6:INDEX(B:B,ROW()), TRUE), 0)</f>
        <v>0</v>
      </c>
      <c r="B700" s="43" t="b" cm="1">
        <f t="array" ref="B700">AND(分科號=INDEX(E:E,ROW()),INDEX(D:D,ROW())&gt;=分起日,INDEX(D:D,ROW())&lt;=分訖日,OR(分專案="全部",INDEX(J:J,ROW())=分專案))</f>
        <v>0</v>
      </c>
      <c r="C700" s="44" cm="1">
        <f t="array" ref="C700">IF(INDEX(F:F,ROW())&lt;&gt;"",INDEX(F:F,ROW()),IF(INDEX(E:E,ROW())&lt;&gt;0,INDEX(C:C,ROW()-1),0))</f>
        <v>0</v>
      </c>
      <c r="D700" s="43" cm="1">
        <f t="array" ref="D700">IF(INDEX(G:G,ROW())&lt;&gt;"",INDEX(G:G,ROW()),IF(INDEX(E:E,ROW())&lt;&gt;0,INDEX(D:D,ROW()-1),0))</f>
        <v>0</v>
      </c>
      <c r="E700" s="313" cm="1">
        <f t="array" ref="E700">IF(INDEX(I:I,ROW())&lt;&gt;"",VALUE(TRIM(LEFT(INDEX(I:I,ROW()),6))),0)</f>
        <v>0</v>
      </c>
      <c r="F700" s="314"/>
      <c r="G700" s="247"/>
      <c r="H700" s="261"/>
      <c r="I700" s="248"/>
      <c r="J700" s="261"/>
      <c r="K700" s="261"/>
      <c r="L700" s="262"/>
      <c r="M700" s="49"/>
      <c r="N700" s="49"/>
    </row>
    <row r="701" spans="1:14">
      <c r="A701" s="43" cm="1">
        <f t="array" ref="A701">IF(INDEX(B:B,ROW()), COUNTIF($B$6:INDEX(B:B,ROW()), TRUE), 0)</f>
        <v>0</v>
      </c>
      <c r="B701" s="43" t="b" cm="1">
        <f t="array" ref="B701">AND(分科號=INDEX(E:E,ROW()),INDEX(D:D,ROW())&gt;=分起日,INDEX(D:D,ROW())&lt;=分訖日,OR(分專案="全部",INDEX(J:J,ROW())=分專案))</f>
        <v>0</v>
      </c>
      <c r="C701" s="44" cm="1">
        <f t="array" ref="C701">IF(INDEX(F:F,ROW())&lt;&gt;"",INDEX(F:F,ROW()),IF(INDEX(E:E,ROW())&lt;&gt;0,INDEX(C:C,ROW()-1),0))</f>
        <v>0</v>
      </c>
      <c r="D701" s="43" cm="1">
        <f t="array" ref="D701">IF(INDEX(G:G,ROW())&lt;&gt;"",INDEX(G:G,ROW()),IF(INDEX(E:E,ROW())&lt;&gt;0,INDEX(D:D,ROW()-1),0))</f>
        <v>0</v>
      </c>
      <c r="E701" s="313" cm="1">
        <f t="array" ref="E701">IF(INDEX(I:I,ROW())&lt;&gt;"",VALUE(TRIM(LEFT(INDEX(I:I,ROW()),6))),0)</f>
        <v>0</v>
      </c>
      <c r="F701" s="314"/>
      <c r="G701" s="247"/>
      <c r="H701" s="261"/>
      <c r="I701" s="248"/>
      <c r="J701" s="261"/>
      <c r="K701" s="261"/>
      <c r="L701" s="262"/>
      <c r="M701" s="49"/>
      <c r="N701" s="49"/>
    </row>
    <row r="702" spans="1:14">
      <c r="A702" s="43" cm="1">
        <f t="array" ref="A702">IF(INDEX(B:B,ROW()), COUNTIF($B$6:INDEX(B:B,ROW()), TRUE), 0)</f>
        <v>0</v>
      </c>
      <c r="B702" s="43" t="b" cm="1">
        <f t="array" ref="B702">AND(分科號=INDEX(E:E,ROW()),INDEX(D:D,ROW())&gt;=分起日,INDEX(D:D,ROW())&lt;=分訖日,OR(分專案="全部",INDEX(J:J,ROW())=分專案))</f>
        <v>0</v>
      </c>
      <c r="C702" s="44" cm="1">
        <f t="array" ref="C702">IF(INDEX(F:F,ROW())&lt;&gt;"",INDEX(F:F,ROW()),IF(INDEX(E:E,ROW())&lt;&gt;0,INDEX(C:C,ROW()-1),0))</f>
        <v>0</v>
      </c>
      <c r="D702" s="43" cm="1">
        <f t="array" ref="D702">IF(INDEX(G:G,ROW())&lt;&gt;"",INDEX(G:G,ROW()),IF(INDEX(E:E,ROW())&lt;&gt;0,INDEX(D:D,ROW()-1),0))</f>
        <v>0</v>
      </c>
      <c r="E702" s="313" cm="1">
        <f t="array" ref="E702">IF(INDEX(I:I,ROW())&lt;&gt;"",VALUE(TRIM(LEFT(INDEX(I:I,ROW()),6))),0)</f>
        <v>0</v>
      </c>
      <c r="F702" s="314"/>
      <c r="G702" s="247"/>
      <c r="H702" s="261"/>
      <c r="I702" s="248"/>
      <c r="J702" s="261"/>
      <c r="K702" s="261"/>
      <c r="L702" s="262"/>
      <c r="M702" s="49"/>
      <c r="N702" s="49"/>
    </row>
    <row r="703" spans="1:14">
      <c r="A703" s="43" cm="1">
        <f t="array" ref="A703">IF(INDEX(B:B,ROW()), COUNTIF($B$6:INDEX(B:B,ROW()), TRUE), 0)</f>
        <v>0</v>
      </c>
      <c r="B703" s="43" t="b" cm="1">
        <f t="array" ref="B703">AND(分科號=INDEX(E:E,ROW()),INDEX(D:D,ROW())&gt;=分起日,INDEX(D:D,ROW())&lt;=分訖日,OR(分專案="全部",INDEX(J:J,ROW())=分專案))</f>
        <v>0</v>
      </c>
      <c r="C703" s="44" cm="1">
        <f t="array" ref="C703">IF(INDEX(F:F,ROW())&lt;&gt;"",INDEX(F:F,ROW()),IF(INDEX(E:E,ROW())&lt;&gt;0,INDEX(C:C,ROW()-1),0))</f>
        <v>0</v>
      </c>
      <c r="D703" s="43" cm="1">
        <f t="array" ref="D703">IF(INDEX(G:G,ROW())&lt;&gt;"",INDEX(G:G,ROW()),IF(INDEX(E:E,ROW())&lt;&gt;0,INDEX(D:D,ROW()-1),0))</f>
        <v>0</v>
      </c>
      <c r="E703" s="313" cm="1">
        <f t="array" ref="E703">IF(INDEX(I:I,ROW())&lt;&gt;"",VALUE(TRIM(LEFT(INDEX(I:I,ROW()),6))),0)</f>
        <v>0</v>
      </c>
      <c r="F703" s="314"/>
      <c r="G703" s="247"/>
      <c r="H703" s="261"/>
      <c r="I703" s="248"/>
      <c r="J703" s="261"/>
      <c r="K703" s="261"/>
      <c r="L703" s="262"/>
      <c r="M703" s="49"/>
      <c r="N703" s="49"/>
    </row>
    <row r="704" spans="1:14">
      <c r="A704" s="43" cm="1">
        <f t="array" ref="A704">IF(INDEX(B:B,ROW()), COUNTIF($B$6:INDEX(B:B,ROW()), TRUE), 0)</f>
        <v>0</v>
      </c>
      <c r="B704" s="43" t="b" cm="1">
        <f t="array" ref="B704">AND(分科號=INDEX(E:E,ROW()),INDEX(D:D,ROW())&gt;=分起日,INDEX(D:D,ROW())&lt;=分訖日,OR(分專案="全部",INDEX(J:J,ROW())=分專案))</f>
        <v>0</v>
      </c>
      <c r="C704" s="44" cm="1">
        <f t="array" ref="C704">IF(INDEX(F:F,ROW())&lt;&gt;"",INDEX(F:F,ROW()),IF(INDEX(E:E,ROW())&lt;&gt;0,INDEX(C:C,ROW()-1),0))</f>
        <v>0</v>
      </c>
      <c r="D704" s="43" cm="1">
        <f t="array" ref="D704">IF(INDEX(G:G,ROW())&lt;&gt;"",INDEX(G:G,ROW()),IF(INDEX(E:E,ROW())&lt;&gt;0,INDEX(D:D,ROW()-1),0))</f>
        <v>0</v>
      </c>
      <c r="E704" s="313" cm="1">
        <f t="array" ref="E704">IF(INDEX(I:I,ROW())&lt;&gt;"",VALUE(TRIM(LEFT(INDEX(I:I,ROW()),6))),0)</f>
        <v>0</v>
      </c>
      <c r="F704" s="314"/>
      <c r="G704" s="247"/>
      <c r="H704" s="261"/>
      <c r="I704" s="248"/>
      <c r="J704" s="261"/>
      <c r="K704" s="261"/>
      <c r="L704" s="262"/>
      <c r="M704" s="49"/>
      <c r="N704" s="49"/>
    </row>
    <row r="705" spans="1:14">
      <c r="A705" s="43" cm="1">
        <f t="array" ref="A705">IF(INDEX(B:B,ROW()), COUNTIF($B$6:INDEX(B:B,ROW()), TRUE), 0)</f>
        <v>0</v>
      </c>
      <c r="B705" s="43" t="b" cm="1">
        <f t="array" ref="B705">AND(分科號=INDEX(E:E,ROW()),INDEX(D:D,ROW())&gt;=分起日,INDEX(D:D,ROW())&lt;=分訖日,OR(分專案="全部",INDEX(J:J,ROW())=分專案))</f>
        <v>0</v>
      </c>
      <c r="C705" s="44" cm="1">
        <f t="array" ref="C705">IF(INDEX(F:F,ROW())&lt;&gt;"",INDEX(F:F,ROW()),IF(INDEX(E:E,ROW())&lt;&gt;0,INDEX(C:C,ROW()-1),0))</f>
        <v>0</v>
      </c>
      <c r="D705" s="43" cm="1">
        <f t="array" ref="D705">IF(INDEX(G:G,ROW())&lt;&gt;"",INDEX(G:G,ROW()),IF(INDEX(E:E,ROW())&lt;&gt;0,INDEX(D:D,ROW()-1),0))</f>
        <v>0</v>
      </c>
      <c r="E705" s="313" cm="1">
        <f t="array" ref="E705">IF(INDEX(I:I,ROW())&lt;&gt;"",VALUE(TRIM(LEFT(INDEX(I:I,ROW()),6))),0)</f>
        <v>0</v>
      </c>
      <c r="F705" s="314"/>
      <c r="G705" s="247"/>
      <c r="H705" s="261"/>
      <c r="I705" s="248"/>
      <c r="J705" s="261"/>
      <c r="K705" s="261"/>
      <c r="L705" s="262"/>
      <c r="M705" s="49"/>
      <c r="N705" s="49"/>
    </row>
    <row r="706" spans="1:14">
      <c r="A706" s="43" cm="1">
        <f t="array" ref="A706">IF(INDEX(B:B,ROW()), COUNTIF($B$6:INDEX(B:B,ROW()), TRUE), 0)</f>
        <v>0</v>
      </c>
      <c r="B706" s="43" t="b" cm="1">
        <f t="array" ref="B706">AND(分科號=INDEX(E:E,ROW()),INDEX(D:D,ROW())&gt;=分起日,INDEX(D:D,ROW())&lt;=分訖日,OR(分專案="全部",INDEX(J:J,ROW())=分專案))</f>
        <v>0</v>
      </c>
      <c r="C706" s="44" cm="1">
        <f t="array" ref="C706">IF(INDEX(F:F,ROW())&lt;&gt;"",INDEX(F:F,ROW()),IF(INDEX(E:E,ROW())&lt;&gt;0,INDEX(C:C,ROW()-1),0))</f>
        <v>0</v>
      </c>
      <c r="D706" s="43" cm="1">
        <f t="array" ref="D706">IF(INDEX(G:G,ROW())&lt;&gt;"",INDEX(G:G,ROW()),IF(INDEX(E:E,ROW())&lt;&gt;0,INDEX(D:D,ROW()-1),0))</f>
        <v>0</v>
      </c>
      <c r="E706" s="313" cm="1">
        <f t="array" ref="E706">IF(INDEX(I:I,ROW())&lt;&gt;"",VALUE(TRIM(LEFT(INDEX(I:I,ROW()),6))),0)</f>
        <v>0</v>
      </c>
      <c r="F706" s="314"/>
      <c r="G706" s="247"/>
      <c r="H706" s="261"/>
      <c r="I706" s="248"/>
      <c r="J706" s="261"/>
      <c r="K706" s="261"/>
      <c r="L706" s="262"/>
      <c r="M706" s="49"/>
      <c r="N706" s="49"/>
    </row>
    <row r="707" spans="1:14">
      <c r="A707" s="43" cm="1">
        <f t="array" ref="A707">IF(INDEX(B:B,ROW()), COUNTIF($B$6:INDEX(B:B,ROW()), TRUE), 0)</f>
        <v>0</v>
      </c>
      <c r="B707" s="43" t="b" cm="1">
        <f t="array" ref="B707">AND(分科號=INDEX(E:E,ROW()),INDEX(D:D,ROW())&gt;=分起日,INDEX(D:D,ROW())&lt;=分訖日,OR(分專案="全部",INDEX(J:J,ROW())=分專案))</f>
        <v>0</v>
      </c>
      <c r="C707" s="44" cm="1">
        <f t="array" ref="C707">IF(INDEX(F:F,ROW())&lt;&gt;"",INDEX(F:F,ROW()),IF(INDEX(E:E,ROW())&lt;&gt;0,INDEX(C:C,ROW()-1),0))</f>
        <v>0</v>
      </c>
      <c r="D707" s="43" cm="1">
        <f t="array" ref="D707">IF(INDEX(G:G,ROW())&lt;&gt;"",INDEX(G:G,ROW()),IF(INDEX(E:E,ROW())&lt;&gt;0,INDEX(D:D,ROW()-1),0))</f>
        <v>0</v>
      </c>
      <c r="E707" s="313" cm="1">
        <f t="array" ref="E707">IF(INDEX(I:I,ROW())&lt;&gt;"",VALUE(TRIM(LEFT(INDEX(I:I,ROW()),6))),0)</f>
        <v>0</v>
      </c>
      <c r="F707" s="314"/>
      <c r="G707" s="247"/>
      <c r="H707" s="261"/>
      <c r="I707" s="248"/>
      <c r="J707" s="261"/>
      <c r="K707" s="261"/>
      <c r="L707" s="262"/>
      <c r="M707" s="49"/>
      <c r="N707" s="49"/>
    </row>
    <row r="708" spans="1:14">
      <c r="A708" s="43" cm="1">
        <f t="array" ref="A708">IF(INDEX(B:B,ROW()), COUNTIF($B$6:INDEX(B:B,ROW()), TRUE), 0)</f>
        <v>0</v>
      </c>
      <c r="B708" s="43" t="b" cm="1">
        <f t="array" ref="B708">AND(分科號=INDEX(E:E,ROW()),INDEX(D:D,ROW())&gt;=分起日,INDEX(D:D,ROW())&lt;=分訖日,OR(分專案="全部",INDEX(J:J,ROW())=分專案))</f>
        <v>0</v>
      </c>
      <c r="C708" s="44" cm="1">
        <f t="array" ref="C708">IF(INDEX(F:F,ROW())&lt;&gt;"",INDEX(F:F,ROW()),IF(INDEX(E:E,ROW())&lt;&gt;0,INDEX(C:C,ROW()-1),0))</f>
        <v>0</v>
      </c>
      <c r="D708" s="43" cm="1">
        <f t="array" ref="D708">IF(INDEX(G:G,ROW())&lt;&gt;"",INDEX(G:G,ROW()),IF(INDEX(E:E,ROW())&lt;&gt;0,INDEX(D:D,ROW()-1),0))</f>
        <v>0</v>
      </c>
      <c r="E708" s="313" cm="1">
        <f t="array" ref="E708">IF(INDEX(I:I,ROW())&lt;&gt;"",VALUE(TRIM(LEFT(INDEX(I:I,ROW()),6))),0)</f>
        <v>0</v>
      </c>
      <c r="F708" s="314"/>
      <c r="G708" s="247"/>
      <c r="H708" s="261"/>
      <c r="I708" s="248"/>
      <c r="J708" s="261"/>
      <c r="K708" s="261"/>
      <c r="L708" s="262"/>
      <c r="M708" s="49"/>
      <c r="N708" s="49"/>
    </row>
    <row r="709" spans="1:14">
      <c r="A709" s="43" cm="1">
        <f t="array" ref="A709">IF(INDEX(B:B,ROW()), COUNTIF($B$6:INDEX(B:B,ROW()), TRUE), 0)</f>
        <v>0</v>
      </c>
      <c r="B709" s="43" t="b" cm="1">
        <f t="array" ref="B709">AND(分科號=INDEX(E:E,ROW()),INDEX(D:D,ROW())&gt;=分起日,INDEX(D:D,ROW())&lt;=分訖日,OR(分專案="全部",INDEX(J:J,ROW())=分專案))</f>
        <v>0</v>
      </c>
      <c r="C709" s="44" cm="1">
        <f t="array" ref="C709">IF(INDEX(F:F,ROW())&lt;&gt;"",INDEX(F:F,ROW()),IF(INDEX(E:E,ROW())&lt;&gt;0,INDEX(C:C,ROW()-1),0))</f>
        <v>0</v>
      </c>
      <c r="D709" s="43" cm="1">
        <f t="array" ref="D709">IF(INDEX(G:G,ROW())&lt;&gt;"",INDEX(G:G,ROW()),IF(INDEX(E:E,ROW())&lt;&gt;0,INDEX(D:D,ROW()-1),0))</f>
        <v>0</v>
      </c>
      <c r="E709" s="313" cm="1">
        <f t="array" ref="E709">IF(INDEX(I:I,ROW())&lt;&gt;"",VALUE(TRIM(LEFT(INDEX(I:I,ROW()),6))),0)</f>
        <v>0</v>
      </c>
      <c r="F709" s="314"/>
      <c r="G709" s="247"/>
      <c r="H709" s="261"/>
      <c r="I709" s="248"/>
      <c r="J709" s="261"/>
      <c r="K709" s="261"/>
      <c r="L709" s="262"/>
      <c r="M709" s="49"/>
      <c r="N709" s="49"/>
    </row>
    <row r="710" spans="1:14">
      <c r="A710" s="43" cm="1">
        <f t="array" ref="A710">IF(INDEX(B:B,ROW()), COUNTIF($B$6:INDEX(B:B,ROW()), TRUE), 0)</f>
        <v>0</v>
      </c>
      <c r="B710" s="43" t="b" cm="1">
        <f t="array" ref="B710">AND(分科號=INDEX(E:E,ROW()),INDEX(D:D,ROW())&gt;=分起日,INDEX(D:D,ROW())&lt;=分訖日,OR(分專案="全部",INDEX(J:J,ROW())=分專案))</f>
        <v>0</v>
      </c>
      <c r="C710" s="44" cm="1">
        <f t="array" ref="C710">IF(INDEX(F:F,ROW())&lt;&gt;"",INDEX(F:F,ROW()),IF(INDEX(E:E,ROW())&lt;&gt;0,INDEX(C:C,ROW()-1),0))</f>
        <v>0</v>
      </c>
      <c r="D710" s="43" cm="1">
        <f t="array" ref="D710">IF(INDEX(G:G,ROW())&lt;&gt;"",INDEX(G:G,ROW()),IF(INDEX(E:E,ROW())&lt;&gt;0,INDEX(D:D,ROW()-1),0))</f>
        <v>0</v>
      </c>
      <c r="E710" s="313" cm="1">
        <f t="array" ref="E710">IF(INDEX(I:I,ROW())&lt;&gt;"",VALUE(TRIM(LEFT(INDEX(I:I,ROW()),6))),0)</f>
        <v>0</v>
      </c>
      <c r="F710" s="314"/>
      <c r="G710" s="247"/>
      <c r="H710" s="261"/>
      <c r="I710" s="248"/>
      <c r="J710" s="261"/>
      <c r="K710" s="261"/>
      <c r="L710" s="262"/>
      <c r="M710" s="49"/>
      <c r="N710" s="49"/>
    </row>
    <row r="711" spans="1:14">
      <c r="A711" s="43" cm="1">
        <f t="array" ref="A711">IF(INDEX(B:B,ROW()), COUNTIF($B$6:INDEX(B:B,ROW()), TRUE), 0)</f>
        <v>0</v>
      </c>
      <c r="B711" s="43" t="b" cm="1">
        <f t="array" ref="B711">AND(分科號=INDEX(E:E,ROW()),INDEX(D:D,ROW())&gt;=分起日,INDEX(D:D,ROW())&lt;=分訖日,OR(分專案="全部",INDEX(J:J,ROW())=分專案))</f>
        <v>0</v>
      </c>
      <c r="C711" s="44" cm="1">
        <f t="array" ref="C711">IF(INDEX(F:F,ROW())&lt;&gt;"",INDEX(F:F,ROW()),IF(INDEX(E:E,ROW())&lt;&gt;0,INDEX(C:C,ROW()-1),0))</f>
        <v>0</v>
      </c>
      <c r="D711" s="43" cm="1">
        <f t="array" ref="D711">IF(INDEX(G:G,ROW())&lt;&gt;"",INDEX(G:G,ROW()),IF(INDEX(E:E,ROW())&lt;&gt;0,INDEX(D:D,ROW()-1),0))</f>
        <v>0</v>
      </c>
      <c r="E711" s="313" cm="1">
        <f t="array" ref="E711">IF(INDEX(I:I,ROW())&lt;&gt;"",VALUE(TRIM(LEFT(INDEX(I:I,ROW()),6))),0)</f>
        <v>0</v>
      </c>
      <c r="F711" s="314"/>
      <c r="G711" s="247"/>
      <c r="H711" s="261"/>
      <c r="I711" s="248"/>
      <c r="J711" s="261"/>
      <c r="K711" s="261"/>
      <c r="L711" s="262"/>
      <c r="M711" s="49"/>
      <c r="N711" s="49"/>
    </row>
    <row r="712" spans="1:14">
      <c r="A712" s="43" cm="1">
        <f t="array" ref="A712">IF(INDEX(B:B,ROW()), COUNTIF($B$6:INDEX(B:B,ROW()), TRUE), 0)</f>
        <v>0</v>
      </c>
      <c r="B712" s="43" t="b" cm="1">
        <f t="array" ref="B712">AND(分科號=INDEX(E:E,ROW()),INDEX(D:D,ROW())&gt;=分起日,INDEX(D:D,ROW())&lt;=分訖日,OR(分專案="全部",INDEX(J:J,ROW())=分專案))</f>
        <v>0</v>
      </c>
      <c r="C712" s="44" cm="1">
        <f t="array" ref="C712">IF(INDEX(F:F,ROW())&lt;&gt;"",INDEX(F:F,ROW()),IF(INDEX(E:E,ROW())&lt;&gt;0,INDEX(C:C,ROW()-1),0))</f>
        <v>0</v>
      </c>
      <c r="D712" s="43" cm="1">
        <f t="array" ref="D712">IF(INDEX(G:G,ROW())&lt;&gt;"",INDEX(G:G,ROW()),IF(INDEX(E:E,ROW())&lt;&gt;0,INDEX(D:D,ROW()-1),0))</f>
        <v>0</v>
      </c>
      <c r="E712" s="313" cm="1">
        <f t="array" ref="E712">IF(INDEX(I:I,ROW())&lt;&gt;"",VALUE(TRIM(LEFT(INDEX(I:I,ROW()),6))),0)</f>
        <v>0</v>
      </c>
      <c r="F712" s="314"/>
      <c r="G712" s="247"/>
      <c r="H712" s="261"/>
      <c r="I712" s="248"/>
      <c r="J712" s="261"/>
      <c r="K712" s="261"/>
      <c r="L712" s="262"/>
      <c r="M712" s="49"/>
      <c r="N712" s="49"/>
    </row>
    <row r="713" spans="1:14">
      <c r="A713" s="43" cm="1">
        <f t="array" ref="A713">IF(INDEX(B:B,ROW()), COUNTIF($B$6:INDEX(B:B,ROW()), TRUE), 0)</f>
        <v>0</v>
      </c>
      <c r="B713" s="43" t="b" cm="1">
        <f t="array" ref="B713">AND(分科號=INDEX(E:E,ROW()),INDEX(D:D,ROW())&gt;=分起日,INDEX(D:D,ROW())&lt;=分訖日,OR(分專案="全部",INDEX(J:J,ROW())=分專案))</f>
        <v>0</v>
      </c>
      <c r="C713" s="44" cm="1">
        <f t="array" ref="C713">IF(INDEX(F:F,ROW())&lt;&gt;"",INDEX(F:F,ROW()),IF(INDEX(E:E,ROW())&lt;&gt;0,INDEX(C:C,ROW()-1),0))</f>
        <v>0</v>
      </c>
      <c r="D713" s="43" cm="1">
        <f t="array" ref="D713">IF(INDEX(G:G,ROW())&lt;&gt;"",INDEX(G:G,ROW()),IF(INDEX(E:E,ROW())&lt;&gt;0,INDEX(D:D,ROW()-1),0))</f>
        <v>0</v>
      </c>
      <c r="E713" s="313" cm="1">
        <f t="array" ref="E713">IF(INDEX(I:I,ROW())&lt;&gt;"",VALUE(TRIM(LEFT(INDEX(I:I,ROW()),6))),0)</f>
        <v>0</v>
      </c>
      <c r="F713" s="314"/>
      <c r="G713" s="247"/>
      <c r="H713" s="261"/>
      <c r="I713" s="248"/>
      <c r="J713" s="261"/>
      <c r="K713" s="261"/>
      <c r="L713" s="262"/>
      <c r="M713" s="49"/>
      <c r="N713" s="49"/>
    </row>
    <row r="714" spans="1:14">
      <c r="A714" s="43" cm="1">
        <f t="array" ref="A714">IF(INDEX(B:B,ROW()), COUNTIF($B$6:INDEX(B:B,ROW()), TRUE), 0)</f>
        <v>0</v>
      </c>
      <c r="B714" s="43" t="b" cm="1">
        <f t="array" ref="B714">AND(分科號=INDEX(E:E,ROW()),INDEX(D:D,ROW())&gt;=分起日,INDEX(D:D,ROW())&lt;=分訖日,OR(分專案="全部",INDEX(J:J,ROW())=分專案))</f>
        <v>0</v>
      </c>
      <c r="C714" s="44" cm="1">
        <f t="array" ref="C714">IF(INDEX(F:F,ROW())&lt;&gt;"",INDEX(F:F,ROW()),IF(INDEX(E:E,ROW())&lt;&gt;0,INDEX(C:C,ROW()-1),0))</f>
        <v>0</v>
      </c>
      <c r="D714" s="43" cm="1">
        <f t="array" ref="D714">IF(INDEX(G:G,ROW())&lt;&gt;"",INDEX(G:G,ROW()),IF(INDEX(E:E,ROW())&lt;&gt;0,INDEX(D:D,ROW()-1),0))</f>
        <v>0</v>
      </c>
      <c r="E714" s="313" cm="1">
        <f t="array" ref="E714">IF(INDEX(I:I,ROW())&lt;&gt;"",VALUE(TRIM(LEFT(INDEX(I:I,ROW()),6))),0)</f>
        <v>0</v>
      </c>
      <c r="F714" s="314"/>
      <c r="G714" s="247"/>
      <c r="H714" s="261"/>
      <c r="I714" s="248"/>
      <c r="J714" s="261"/>
      <c r="K714" s="261"/>
      <c r="L714" s="262"/>
      <c r="M714" s="49"/>
      <c r="N714" s="49"/>
    </row>
    <row r="715" spans="1:14">
      <c r="A715" s="43" cm="1">
        <f t="array" ref="A715">IF(INDEX(B:B,ROW()), COUNTIF($B$6:INDEX(B:B,ROW()), TRUE), 0)</f>
        <v>0</v>
      </c>
      <c r="B715" s="43" t="b" cm="1">
        <f t="array" ref="B715">AND(分科號=INDEX(E:E,ROW()),INDEX(D:D,ROW())&gt;=分起日,INDEX(D:D,ROW())&lt;=分訖日,OR(分專案="全部",INDEX(J:J,ROW())=分專案))</f>
        <v>0</v>
      </c>
      <c r="C715" s="44" cm="1">
        <f t="array" ref="C715">IF(INDEX(F:F,ROW())&lt;&gt;"",INDEX(F:F,ROW()),IF(INDEX(E:E,ROW())&lt;&gt;0,INDEX(C:C,ROW()-1),0))</f>
        <v>0</v>
      </c>
      <c r="D715" s="43" cm="1">
        <f t="array" ref="D715">IF(INDEX(G:G,ROW())&lt;&gt;"",INDEX(G:G,ROW()),IF(INDEX(E:E,ROW())&lt;&gt;0,INDEX(D:D,ROW()-1),0))</f>
        <v>0</v>
      </c>
      <c r="E715" s="313" cm="1">
        <f t="array" ref="E715">IF(INDEX(I:I,ROW())&lt;&gt;"",VALUE(TRIM(LEFT(INDEX(I:I,ROW()),6))),0)</f>
        <v>0</v>
      </c>
      <c r="F715" s="314"/>
      <c r="G715" s="247"/>
      <c r="H715" s="261"/>
      <c r="I715" s="248"/>
      <c r="J715" s="261"/>
      <c r="K715" s="261"/>
      <c r="L715" s="262"/>
      <c r="M715" s="49"/>
      <c r="N715" s="49"/>
    </row>
    <row r="716" spans="1:14">
      <c r="A716" s="43" cm="1">
        <f t="array" ref="A716">IF(INDEX(B:B,ROW()), COUNTIF($B$6:INDEX(B:B,ROW()), TRUE), 0)</f>
        <v>0</v>
      </c>
      <c r="B716" s="43" t="b" cm="1">
        <f t="array" ref="B716">AND(分科號=INDEX(E:E,ROW()),INDEX(D:D,ROW())&gt;=分起日,INDEX(D:D,ROW())&lt;=分訖日,OR(分專案="全部",INDEX(J:J,ROW())=分專案))</f>
        <v>0</v>
      </c>
      <c r="C716" s="44" cm="1">
        <f t="array" ref="C716">IF(INDEX(F:F,ROW())&lt;&gt;"",INDEX(F:F,ROW()),IF(INDEX(E:E,ROW())&lt;&gt;0,INDEX(C:C,ROW()-1),0))</f>
        <v>0</v>
      </c>
      <c r="D716" s="43" cm="1">
        <f t="array" ref="D716">IF(INDEX(G:G,ROW())&lt;&gt;"",INDEX(G:G,ROW()),IF(INDEX(E:E,ROW())&lt;&gt;0,INDEX(D:D,ROW()-1),0))</f>
        <v>0</v>
      </c>
      <c r="E716" s="313" cm="1">
        <f t="array" ref="E716">IF(INDEX(I:I,ROW())&lt;&gt;"",VALUE(TRIM(LEFT(INDEX(I:I,ROW()),6))),0)</f>
        <v>0</v>
      </c>
      <c r="F716" s="314"/>
      <c r="G716" s="247"/>
      <c r="H716" s="261"/>
      <c r="I716" s="248"/>
      <c r="J716" s="261"/>
      <c r="K716" s="261"/>
      <c r="L716" s="262"/>
      <c r="M716" s="49"/>
      <c r="N716" s="49"/>
    </row>
    <row r="717" spans="1:14">
      <c r="A717" s="43" cm="1">
        <f t="array" ref="A717">IF(INDEX(B:B,ROW()), COUNTIF($B$6:INDEX(B:B,ROW()), TRUE), 0)</f>
        <v>0</v>
      </c>
      <c r="B717" s="43" t="b" cm="1">
        <f t="array" ref="B717">AND(分科號=INDEX(E:E,ROW()),INDEX(D:D,ROW())&gt;=分起日,INDEX(D:D,ROW())&lt;=分訖日,OR(分專案="全部",INDEX(J:J,ROW())=分專案))</f>
        <v>0</v>
      </c>
      <c r="C717" s="44" cm="1">
        <f t="array" ref="C717">IF(INDEX(F:F,ROW())&lt;&gt;"",INDEX(F:F,ROW()),IF(INDEX(E:E,ROW())&lt;&gt;0,INDEX(C:C,ROW()-1),0))</f>
        <v>0</v>
      </c>
      <c r="D717" s="43" cm="1">
        <f t="array" ref="D717">IF(INDEX(G:G,ROW())&lt;&gt;"",INDEX(G:G,ROW()),IF(INDEX(E:E,ROW())&lt;&gt;0,INDEX(D:D,ROW()-1),0))</f>
        <v>0</v>
      </c>
      <c r="E717" s="313" cm="1">
        <f t="array" ref="E717">IF(INDEX(I:I,ROW())&lt;&gt;"",VALUE(TRIM(LEFT(INDEX(I:I,ROW()),6))),0)</f>
        <v>0</v>
      </c>
      <c r="F717" s="314"/>
      <c r="G717" s="247"/>
      <c r="H717" s="261"/>
      <c r="I717" s="248"/>
      <c r="J717" s="261"/>
      <c r="K717" s="261"/>
      <c r="L717" s="262"/>
      <c r="M717" s="49"/>
      <c r="N717" s="49"/>
    </row>
    <row r="718" spans="1:14">
      <c r="A718" s="43" cm="1">
        <f t="array" ref="A718">IF(INDEX(B:B,ROW()), COUNTIF($B$6:INDEX(B:B,ROW()), TRUE), 0)</f>
        <v>0</v>
      </c>
      <c r="B718" s="43" t="b" cm="1">
        <f t="array" ref="B718">AND(分科號=INDEX(E:E,ROW()),INDEX(D:D,ROW())&gt;=分起日,INDEX(D:D,ROW())&lt;=分訖日,OR(分專案="全部",INDEX(J:J,ROW())=分專案))</f>
        <v>0</v>
      </c>
      <c r="C718" s="44" cm="1">
        <f t="array" ref="C718">IF(INDEX(F:F,ROW())&lt;&gt;"",INDEX(F:F,ROW()),IF(INDEX(E:E,ROW())&lt;&gt;0,INDEX(C:C,ROW()-1),0))</f>
        <v>0</v>
      </c>
      <c r="D718" s="43" cm="1">
        <f t="array" ref="D718">IF(INDEX(G:G,ROW())&lt;&gt;"",INDEX(G:G,ROW()),IF(INDEX(E:E,ROW())&lt;&gt;0,INDEX(D:D,ROW()-1),0))</f>
        <v>0</v>
      </c>
      <c r="E718" s="313" cm="1">
        <f t="array" ref="E718">IF(INDEX(I:I,ROW())&lt;&gt;"",VALUE(TRIM(LEFT(INDEX(I:I,ROW()),6))),0)</f>
        <v>0</v>
      </c>
      <c r="F718" s="314"/>
      <c r="G718" s="247"/>
      <c r="H718" s="261"/>
      <c r="I718" s="248"/>
      <c r="J718" s="261"/>
      <c r="K718" s="261"/>
      <c r="L718" s="262"/>
      <c r="M718" s="49"/>
      <c r="N718" s="49"/>
    </row>
    <row r="719" spans="1:14">
      <c r="A719" s="43" cm="1">
        <f t="array" ref="A719">IF(INDEX(B:B,ROW()), COUNTIF($B$6:INDEX(B:B,ROW()), TRUE), 0)</f>
        <v>0</v>
      </c>
      <c r="B719" s="43" t="b" cm="1">
        <f t="array" ref="B719">AND(分科號=INDEX(E:E,ROW()),INDEX(D:D,ROW())&gt;=分起日,INDEX(D:D,ROW())&lt;=分訖日,OR(分專案="全部",INDEX(J:J,ROW())=分專案))</f>
        <v>0</v>
      </c>
      <c r="C719" s="44" cm="1">
        <f t="array" ref="C719">IF(INDEX(F:F,ROW())&lt;&gt;"",INDEX(F:F,ROW()),IF(INDEX(E:E,ROW())&lt;&gt;0,INDEX(C:C,ROW()-1),0))</f>
        <v>0</v>
      </c>
      <c r="D719" s="43" cm="1">
        <f t="array" ref="D719">IF(INDEX(G:G,ROW())&lt;&gt;"",INDEX(G:G,ROW()),IF(INDEX(E:E,ROW())&lt;&gt;0,INDEX(D:D,ROW()-1),0))</f>
        <v>0</v>
      </c>
      <c r="E719" s="313" cm="1">
        <f t="array" ref="E719">IF(INDEX(I:I,ROW())&lt;&gt;"",VALUE(TRIM(LEFT(INDEX(I:I,ROW()),6))),0)</f>
        <v>0</v>
      </c>
      <c r="F719" s="314"/>
      <c r="G719" s="247"/>
      <c r="H719" s="261"/>
      <c r="I719" s="248"/>
      <c r="J719" s="261"/>
      <c r="K719" s="261"/>
      <c r="L719" s="262"/>
      <c r="M719" s="49"/>
      <c r="N719" s="49"/>
    </row>
    <row r="720" spans="1:14">
      <c r="A720" s="43" cm="1">
        <f t="array" ref="A720">IF(INDEX(B:B,ROW()), COUNTIF($B$6:INDEX(B:B,ROW()), TRUE), 0)</f>
        <v>0</v>
      </c>
      <c r="B720" s="43" t="b" cm="1">
        <f t="array" ref="B720">AND(分科號=INDEX(E:E,ROW()),INDEX(D:D,ROW())&gt;=分起日,INDEX(D:D,ROW())&lt;=分訖日,OR(分專案="全部",INDEX(J:J,ROW())=分專案))</f>
        <v>0</v>
      </c>
      <c r="C720" s="44" cm="1">
        <f t="array" ref="C720">IF(INDEX(F:F,ROW())&lt;&gt;"",INDEX(F:F,ROW()),IF(INDEX(E:E,ROW())&lt;&gt;0,INDEX(C:C,ROW()-1),0))</f>
        <v>0</v>
      </c>
      <c r="D720" s="43" cm="1">
        <f t="array" ref="D720">IF(INDEX(G:G,ROW())&lt;&gt;"",INDEX(G:G,ROW()),IF(INDEX(E:E,ROW())&lt;&gt;0,INDEX(D:D,ROW()-1),0))</f>
        <v>0</v>
      </c>
      <c r="E720" s="313" cm="1">
        <f t="array" ref="E720">IF(INDEX(I:I,ROW())&lt;&gt;"",VALUE(TRIM(LEFT(INDEX(I:I,ROW()),6))),0)</f>
        <v>0</v>
      </c>
      <c r="F720" s="314"/>
      <c r="G720" s="247"/>
      <c r="H720" s="261"/>
      <c r="I720" s="248"/>
      <c r="J720" s="261"/>
      <c r="K720" s="261"/>
      <c r="L720" s="262"/>
      <c r="M720" s="49"/>
      <c r="N720" s="49"/>
    </row>
    <row r="721" spans="1:14">
      <c r="A721" s="43" cm="1">
        <f t="array" ref="A721">IF(INDEX(B:B,ROW()), COUNTIF($B$6:INDEX(B:B,ROW()), TRUE), 0)</f>
        <v>0</v>
      </c>
      <c r="B721" s="43" t="b" cm="1">
        <f t="array" ref="B721">AND(分科號=INDEX(E:E,ROW()),INDEX(D:D,ROW())&gt;=分起日,INDEX(D:D,ROW())&lt;=分訖日,OR(分專案="全部",INDEX(J:J,ROW())=分專案))</f>
        <v>0</v>
      </c>
      <c r="C721" s="44" cm="1">
        <f t="array" ref="C721">IF(INDEX(F:F,ROW())&lt;&gt;"",INDEX(F:F,ROW()),IF(INDEX(E:E,ROW())&lt;&gt;0,INDEX(C:C,ROW()-1),0))</f>
        <v>0</v>
      </c>
      <c r="D721" s="43" cm="1">
        <f t="array" ref="D721">IF(INDEX(G:G,ROW())&lt;&gt;"",INDEX(G:G,ROW()),IF(INDEX(E:E,ROW())&lt;&gt;0,INDEX(D:D,ROW()-1),0))</f>
        <v>0</v>
      </c>
      <c r="E721" s="313" cm="1">
        <f t="array" ref="E721">IF(INDEX(I:I,ROW())&lt;&gt;"",VALUE(TRIM(LEFT(INDEX(I:I,ROW()),6))),0)</f>
        <v>0</v>
      </c>
      <c r="F721" s="314"/>
      <c r="G721" s="247"/>
      <c r="H721" s="261"/>
      <c r="I721" s="248"/>
      <c r="J721" s="261"/>
      <c r="K721" s="261"/>
      <c r="L721" s="262"/>
      <c r="M721" s="49"/>
      <c r="N721" s="49"/>
    </row>
    <row r="722" spans="1:14">
      <c r="A722" s="43" cm="1">
        <f t="array" ref="A722">IF(INDEX(B:B,ROW()), COUNTIF($B$6:INDEX(B:B,ROW()), TRUE), 0)</f>
        <v>0</v>
      </c>
      <c r="B722" s="43" t="b" cm="1">
        <f t="array" ref="B722">AND(分科號=INDEX(E:E,ROW()),INDEX(D:D,ROW())&gt;=分起日,INDEX(D:D,ROW())&lt;=分訖日,OR(分專案="全部",INDEX(J:J,ROW())=分專案))</f>
        <v>0</v>
      </c>
      <c r="C722" s="44" cm="1">
        <f t="array" ref="C722">IF(INDEX(F:F,ROW())&lt;&gt;"",INDEX(F:F,ROW()),IF(INDEX(E:E,ROW())&lt;&gt;0,INDEX(C:C,ROW()-1),0))</f>
        <v>0</v>
      </c>
      <c r="D722" s="43" cm="1">
        <f t="array" ref="D722">IF(INDEX(G:G,ROW())&lt;&gt;"",INDEX(G:G,ROW()),IF(INDEX(E:E,ROW())&lt;&gt;0,INDEX(D:D,ROW()-1),0))</f>
        <v>0</v>
      </c>
      <c r="E722" s="313" cm="1">
        <f t="array" ref="E722">IF(INDEX(I:I,ROW())&lt;&gt;"",VALUE(TRIM(LEFT(INDEX(I:I,ROW()),6))),0)</f>
        <v>0</v>
      </c>
      <c r="F722" s="314"/>
      <c r="G722" s="247"/>
      <c r="H722" s="261"/>
      <c r="I722" s="248"/>
      <c r="J722" s="261"/>
      <c r="K722" s="261"/>
      <c r="L722" s="262"/>
      <c r="M722" s="49"/>
      <c r="N722" s="49"/>
    </row>
    <row r="723" spans="1:14">
      <c r="A723" s="43" cm="1">
        <f t="array" ref="A723">IF(INDEX(B:B,ROW()), COUNTIF($B$6:INDEX(B:B,ROW()), TRUE), 0)</f>
        <v>0</v>
      </c>
      <c r="B723" s="43" t="b" cm="1">
        <f t="array" ref="B723">AND(分科號=INDEX(E:E,ROW()),INDEX(D:D,ROW())&gt;=分起日,INDEX(D:D,ROW())&lt;=分訖日,OR(分專案="全部",INDEX(J:J,ROW())=分專案))</f>
        <v>0</v>
      </c>
      <c r="C723" s="44" cm="1">
        <f t="array" ref="C723">IF(INDEX(F:F,ROW())&lt;&gt;"",INDEX(F:F,ROW()),IF(INDEX(E:E,ROW())&lt;&gt;0,INDEX(C:C,ROW()-1),0))</f>
        <v>0</v>
      </c>
      <c r="D723" s="43" cm="1">
        <f t="array" ref="D723">IF(INDEX(G:G,ROW())&lt;&gt;"",INDEX(G:G,ROW()),IF(INDEX(E:E,ROW())&lt;&gt;0,INDEX(D:D,ROW()-1),0))</f>
        <v>0</v>
      </c>
      <c r="E723" s="313" cm="1">
        <f t="array" ref="E723">IF(INDEX(I:I,ROW())&lt;&gt;"",VALUE(TRIM(LEFT(INDEX(I:I,ROW()),6))),0)</f>
        <v>0</v>
      </c>
      <c r="F723" s="314"/>
      <c r="G723" s="247"/>
      <c r="H723" s="261"/>
      <c r="I723" s="248"/>
      <c r="J723" s="261"/>
      <c r="K723" s="261"/>
      <c r="L723" s="262"/>
      <c r="M723" s="49"/>
      <c r="N723" s="49"/>
    </row>
    <row r="724" spans="1:14">
      <c r="A724" s="43" cm="1">
        <f t="array" ref="A724">IF(INDEX(B:B,ROW()), COUNTIF($B$6:INDEX(B:B,ROW()), TRUE), 0)</f>
        <v>0</v>
      </c>
      <c r="B724" s="43" t="b" cm="1">
        <f t="array" ref="B724">AND(分科號=INDEX(E:E,ROW()),INDEX(D:D,ROW())&gt;=分起日,INDEX(D:D,ROW())&lt;=分訖日,OR(分專案="全部",INDEX(J:J,ROW())=分專案))</f>
        <v>0</v>
      </c>
      <c r="C724" s="44" cm="1">
        <f t="array" ref="C724">IF(INDEX(F:F,ROW())&lt;&gt;"",INDEX(F:F,ROW()),IF(INDEX(E:E,ROW())&lt;&gt;0,INDEX(C:C,ROW()-1),0))</f>
        <v>0</v>
      </c>
      <c r="D724" s="43" cm="1">
        <f t="array" ref="D724">IF(INDEX(G:G,ROW())&lt;&gt;"",INDEX(G:G,ROW()),IF(INDEX(E:E,ROW())&lt;&gt;0,INDEX(D:D,ROW()-1),0))</f>
        <v>0</v>
      </c>
      <c r="E724" s="313" cm="1">
        <f t="array" ref="E724">IF(INDEX(I:I,ROW())&lt;&gt;"",VALUE(TRIM(LEFT(INDEX(I:I,ROW()),6))),0)</f>
        <v>0</v>
      </c>
      <c r="F724" s="314"/>
      <c r="G724" s="247"/>
      <c r="H724" s="261"/>
      <c r="I724" s="248"/>
      <c r="J724" s="261"/>
      <c r="K724" s="261"/>
      <c r="L724" s="262"/>
      <c r="M724" s="49"/>
      <c r="N724" s="49"/>
    </row>
    <row r="725" spans="1:14">
      <c r="A725" s="43" cm="1">
        <f t="array" ref="A725">IF(INDEX(B:B,ROW()), COUNTIF($B$6:INDEX(B:B,ROW()), TRUE), 0)</f>
        <v>0</v>
      </c>
      <c r="B725" s="43" t="b" cm="1">
        <f t="array" ref="B725">AND(分科號=INDEX(E:E,ROW()),INDEX(D:D,ROW())&gt;=分起日,INDEX(D:D,ROW())&lt;=分訖日,OR(分專案="全部",INDEX(J:J,ROW())=分專案))</f>
        <v>0</v>
      </c>
      <c r="C725" s="44" cm="1">
        <f t="array" ref="C725">IF(INDEX(F:F,ROW())&lt;&gt;"",INDEX(F:F,ROW()),IF(INDEX(E:E,ROW())&lt;&gt;0,INDEX(C:C,ROW()-1),0))</f>
        <v>0</v>
      </c>
      <c r="D725" s="43" cm="1">
        <f t="array" ref="D725">IF(INDEX(G:G,ROW())&lt;&gt;"",INDEX(G:G,ROW()),IF(INDEX(E:E,ROW())&lt;&gt;0,INDEX(D:D,ROW()-1),0))</f>
        <v>0</v>
      </c>
      <c r="E725" s="313" cm="1">
        <f t="array" ref="E725">IF(INDEX(I:I,ROW())&lt;&gt;"",VALUE(TRIM(LEFT(INDEX(I:I,ROW()),6))),0)</f>
        <v>0</v>
      </c>
      <c r="F725" s="314"/>
      <c r="G725" s="247"/>
      <c r="H725" s="261"/>
      <c r="I725" s="248"/>
      <c r="J725" s="261"/>
      <c r="K725" s="261"/>
      <c r="L725" s="262"/>
      <c r="M725" s="49"/>
      <c r="N725" s="49"/>
    </row>
    <row r="726" spans="1:14">
      <c r="A726" s="43" cm="1">
        <f t="array" ref="A726">IF(INDEX(B:B,ROW()), COUNTIF($B$6:INDEX(B:B,ROW()), TRUE), 0)</f>
        <v>0</v>
      </c>
      <c r="B726" s="43" t="b" cm="1">
        <f t="array" ref="B726">AND(分科號=INDEX(E:E,ROW()),INDEX(D:D,ROW())&gt;=分起日,INDEX(D:D,ROW())&lt;=分訖日,OR(分專案="全部",INDEX(J:J,ROW())=分專案))</f>
        <v>0</v>
      </c>
      <c r="C726" s="44" cm="1">
        <f t="array" ref="C726">IF(INDEX(F:F,ROW())&lt;&gt;"",INDEX(F:F,ROW()),IF(INDEX(E:E,ROW())&lt;&gt;0,INDEX(C:C,ROW()-1),0))</f>
        <v>0</v>
      </c>
      <c r="D726" s="43" cm="1">
        <f t="array" ref="D726">IF(INDEX(G:G,ROW())&lt;&gt;"",INDEX(G:G,ROW()),IF(INDEX(E:E,ROW())&lt;&gt;0,INDEX(D:D,ROW()-1),0))</f>
        <v>0</v>
      </c>
      <c r="E726" s="313" cm="1">
        <f t="array" ref="E726">IF(INDEX(I:I,ROW())&lt;&gt;"",VALUE(TRIM(LEFT(INDEX(I:I,ROW()),6))),0)</f>
        <v>0</v>
      </c>
      <c r="F726" s="314"/>
      <c r="G726" s="247"/>
      <c r="H726" s="261"/>
      <c r="I726" s="248"/>
      <c r="J726" s="261"/>
      <c r="K726" s="261"/>
      <c r="L726" s="262"/>
      <c r="M726" s="49"/>
      <c r="N726" s="49"/>
    </row>
    <row r="727" spans="1:14">
      <c r="A727" s="43" cm="1">
        <f t="array" ref="A727">IF(INDEX(B:B,ROW()), COUNTIF($B$6:INDEX(B:B,ROW()), TRUE), 0)</f>
        <v>0</v>
      </c>
      <c r="B727" s="43" t="b" cm="1">
        <f t="array" ref="B727">AND(分科號=INDEX(E:E,ROW()),INDEX(D:D,ROW())&gt;=分起日,INDEX(D:D,ROW())&lt;=分訖日,OR(分專案="全部",INDEX(J:J,ROW())=分專案))</f>
        <v>0</v>
      </c>
      <c r="C727" s="44" cm="1">
        <f t="array" ref="C727">IF(INDEX(F:F,ROW())&lt;&gt;"",INDEX(F:F,ROW()),IF(INDEX(E:E,ROW())&lt;&gt;0,INDEX(C:C,ROW()-1),0))</f>
        <v>0</v>
      </c>
      <c r="D727" s="43" cm="1">
        <f t="array" ref="D727">IF(INDEX(G:G,ROW())&lt;&gt;"",INDEX(G:G,ROW()),IF(INDEX(E:E,ROW())&lt;&gt;0,INDEX(D:D,ROW()-1),0))</f>
        <v>0</v>
      </c>
      <c r="E727" s="313" cm="1">
        <f t="array" ref="E727">IF(INDEX(I:I,ROW())&lt;&gt;"",VALUE(TRIM(LEFT(INDEX(I:I,ROW()),6))),0)</f>
        <v>0</v>
      </c>
      <c r="F727" s="314"/>
      <c r="G727" s="247"/>
      <c r="H727" s="261"/>
      <c r="I727" s="248"/>
      <c r="J727" s="261"/>
      <c r="K727" s="261"/>
      <c r="L727" s="262"/>
      <c r="M727" s="49"/>
      <c r="N727" s="49"/>
    </row>
    <row r="728" spans="1:14">
      <c r="A728" s="43" cm="1">
        <f t="array" ref="A728">IF(INDEX(B:B,ROW()), COUNTIF($B$6:INDEX(B:B,ROW()), TRUE), 0)</f>
        <v>0</v>
      </c>
      <c r="B728" s="43" t="b" cm="1">
        <f t="array" ref="B728">AND(分科號=INDEX(E:E,ROW()),INDEX(D:D,ROW())&gt;=分起日,INDEX(D:D,ROW())&lt;=分訖日,OR(分專案="全部",INDEX(J:J,ROW())=分專案))</f>
        <v>0</v>
      </c>
      <c r="C728" s="44" cm="1">
        <f t="array" ref="C728">IF(INDEX(F:F,ROW())&lt;&gt;"",INDEX(F:F,ROW()),IF(INDEX(E:E,ROW())&lt;&gt;0,INDEX(C:C,ROW()-1),0))</f>
        <v>0</v>
      </c>
      <c r="D728" s="43" cm="1">
        <f t="array" ref="D728">IF(INDEX(G:G,ROW())&lt;&gt;"",INDEX(G:G,ROW()),IF(INDEX(E:E,ROW())&lt;&gt;0,INDEX(D:D,ROW()-1),0))</f>
        <v>0</v>
      </c>
      <c r="E728" s="313" cm="1">
        <f t="array" ref="E728">IF(INDEX(I:I,ROW())&lt;&gt;"",VALUE(TRIM(LEFT(INDEX(I:I,ROW()),6))),0)</f>
        <v>0</v>
      </c>
      <c r="F728" s="314"/>
      <c r="G728" s="247"/>
      <c r="H728" s="261"/>
      <c r="I728" s="248"/>
      <c r="J728" s="261"/>
      <c r="K728" s="261"/>
      <c r="L728" s="262"/>
      <c r="M728" s="49"/>
      <c r="N728" s="49"/>
    </row>
    <row r="729" spans="1:14">
      <c r="A729" s="43" cm="1">
        <f t="array" ref="A729">IF(INDEX(B:B,ROW()), COUNTIF($B$6:INDEX(B:B,ROW()), TRUE), 0)</f>
        <v>0</v>
      </c>
      <c r="B729" s="43" t="b" cm="1">
        <f t="array" ref="B729">AND(分科號=INDEX(E:E,ROW()),INDEX(D:D,ROW())&gt;=分起日,INDEX(D:D,ROW())&lt;=分訖日,OR(分專案="全部",INDEX(J:J,ROW())=分專案))</f>
        <v>0</v>
      </c>
      <c r="C729" s="44" cm="1">
        <f t="array" ref="C729">IF(INDEX(F:F,ROW())&lt;&gt;"",INDEX(F:F,ROW()),IF(INDEX(E:E,ROW())&lt;&gt;0,INDEX(C:C,ROW()-1),0))</f>
        <v>0</v>
      </c>
      <c r="D729" s="43" cm="1">
        <f t="array" ref="D729">IF(INDEX(G:G,ROW())&lt;&gt;"",INDEX(G:G,ROW()),IF(INDEX(E:E,ROW())&lt;&gt;0,INDEX(D:D,ROW()-1),0))</f>
        <v>0</v>
      </c>
      <c r="E729" s="313" cm="1">
        <f t="array" ref="E729">IF(INDEX(I:I,ROW())&lt;&gt;"",VALUE(TRIM(LEFT(INDEX(I:I,ROW()),6))),0)</f>
        <v>0</v>
      </c>
      <c r="F729" s="314"/>
      <c r="G729" s="247"/>
      <c r="H729" s="261"/>
      <c r="I729" s="248"/>
      <c r="J729" s="261"/>
      <c r="K729" s="261"/>
      <c r="L729" s="262"/>
      <c r="M729" s="49"/>
      <c r="N729" s="49"/>
    </row>
    <row r="730" spans="1:14">
      <c r="A730" s="43" cm="1">
        <f t="array" ref="A730">IF(INDEX(B:B,ROW()), COUNTIF($B$6:INDEX(B:B,ROW()), TRUE), 0)</f>
        <v>0</v>
      </c>
      <c r="B730" s="43" t="b" cm="1">
        <f t="array" ref="B730">AND(分科號=INDEX(E:E,ROW()),INDEX(D:D,ROW())&gt;=分起日,INDEX(D:D,ROW())&lt;=分訖日,OR(分專案="全部",INDEX(J:J,ROW())=分專案))</f>
        <v>0</v>
      </c>
      <c r="C730" s="44" cm="1">
        <f t="array" ref="C730">IF(INDEX(F:F,ROW())&lt;&gt;"",INDEX(F:F,ROW()),IF(INDEX(E:E,ROW())&lt;&gt;0,INDEX(C:C,ROW()-1),0))</f>
        <v>0</v>
      </c>
      <c r="D730" s="43" cm="1">
        <f t="array" ref="D730">IF(INDEX(G:G,ROW())&lt;&gt;"",INDEX(G:G,ROW()),IF(INDEX(E:E,ROW())&lt;&gt;0,INDEX(D:D,ROW()-1),0))</f>
        <v>0</v>
      </c>
      <c r="E730" s="313" cm="1">
        <f t="array" ref="E730">IF(INDEX(I:I,ROW())&lt;&gt;"",VALUE(TRIM(LEFT(INDEX(I:I,ROW()),6))),0)</f>
        <v>0</v>
      </c>
      <c r="F730" s="314"/>
      <c r="G730" s="247"/>
      <c r="H730" s="261"/>
      <c r="I730" s="248"/>
      <c r="J730" s="261"/>
      <c r="K730" s="261"/>
      <c r="L730" s="262"/>
      <c r="M730" s="49"/>
      <c r="N730" s="49"/>
    </row>
    <row r="731" spans="1:14">
      <c r="A731" s="43" cm="1">
        <f t="array" ref="A731">IF(INDEX(B:B,ROW()), COUNTIF($B$6:INDEX(B:B,ROW()), TRUE), 0)</f>
        <v>0</v>
      </c>
      <c r="B731" s="43" t="b" cm="1">
        <f t="array" ref="B731">AND(分科號=INDEX(E:E,ROW()),INDEX(D:D,ROW())&gt;=分起日,INDEX(D:D,ROW())&lt;=分訖日,OR(分專案="全部",INDEX(J:J,ROW())=分專案))</f>
        <v>0</v>
      </c>
      <c r="C731" s="44" cm="1">
        <f t="array" ref="C731">IF(INDEX(F:F,ROW())&lt;&gt;"",INDEX(F:F,ROW()),IF(INDEX(E:E,ROW())&lt;&gt;0,INDEX(C:C,ROW()-1),0))</f>
        <v>0</v>
      </c>
      <c r="D731" s="43" cm="1">
        <f t="array" ref="D731">IF(INDEX(G:G,ROW())&lt;&gt;"",INDEX(G:G,ROW()),IF(INDEX(E:E,ROW())&lt;&gt;0,INDEX(D:D,ROW()-1),0))</f>
        <v>0</v>
      </c>
      <c r="E731" s="313" cm="1">
        <f t="array" ref="E731">IF(INDEX(I:I,ROW())&lt;&gt;"",VALUE(TRIM(LEFT(INDEX(I:I,ROW()),6))),0)</f>
        <v>0</v>
      </c>
      <c r="F731" s="314"/>
      <c r="G731" s="247"/>
      <c r="H731" s="261"/>
      <c r="I731" s="248"/>
      <c r="J731" s="261"/>
      <c r="K731" s="261"/>
      <c r="L731" s="262"/>
      <c r="M731" s="49"/>
      <c r="N731" s="49"/>
    </row>
    <row r="732" spans="1:14">
      <c r="A732" s="43" cm="1">
        <f t="array" ref="A732">IF(INDEX(B:B,ROW()), COUNTIF($B$6:INDEX(B:B,ROW()), TRUE), 0)</f>
        <v>0</v>
      </c>
      <c r="B732" s="43" t="b" cm="1">
        <f t="array" ref="B732">AND(分科號=INDEX(E:E,ROW()),INDEX(D:D,ROW())&gt;=分起日,INDEX(D:D,ROW())&lt;=分訖日,OR(分專案="全部",INDEX(J:J,ROW())=分專案))</f>
        <v>0</v>
      </c>
      <c r="C732" s="44" cm="1">
        <f t="array" ref="C732">IF(INDEX(F:F,ROW())&lt;&gt;"",INDEX(F:F,ROW()),IF(INDEX(E:E,ROW())&lt;&gt;0,INDEX(C:C,ROW()-1),0))</f>
        <v>0</v>
      </c>
      <c r="D732" s="43" cm="1">
        <f t="array" ref="D732">IF(INDEX(G:G,ROW())&lt;&gt;"",INDEX(G:G,ROW()),IF(INDEX(E:E,ROW())&lt;&gt;0,INDEX(D:D,ROW()-1),0))</f>
        <v>0</v>
      </c>
      <c r="E732" s="313" cm="1">
        <f t="array" ref="E732">IF(INDEX(I:I,ROW())&lt;&gt;"",VALUE(TRIM(LEFT(INDEX(I:I,ROW()),6))),0)</f>
        <v>0</v>
      </c>
      <c r="F732" s="314"/>
      <c r="G732" s="247"/>
      <c r="H732" s="261"/>
      <c r="I732" s="248"/>
      <c r="J732" s="261"/>
      <c r="K732" s="261"/>
      <c r="L732" s="262"/>
      <c r="M732" s="49"/>
      <c r="N732" s="49"/>
    </row>
    <row r="733" spans="1:14">
      <c r="A733" s="43" cm="1">
        <f t="array" ref="A733">IF(INDEX(B:B,ROW()), COUNTIF($B$6:INDEX(B:B,ROW()), TRUE), 0)</f>
        <v>0</v>
      </c>
      <c r="B733" s="43" t="b" cm="1">
        <f t="array" ref="B733">AND(分科號=INDEX(E:E,ROW()),INDEX(D:D,ROW())&gt;=分起日,INDEX(D:D,ROW())&lt;=分訖日,OR(分專案="全部",INDEX(J:J,ROW())=分專案))</f>
        <v>0</v>
      </c>
      <c r="C733" s="44" cm="1">
        <f t="array" ref="C733">IF(INDEX(F:F,ROW())&lt;&gt;"",INDEX(F:F,ROW()),IF(INDEX(E:E,ROW())&lt;&gt;0,INDEX(C:C,ROW()-1),0))</f>
        <v>0</v>
      </c>
      <c r="D733" s="43" cm="1">
        <f t="array" ref="D733">IF(INDEX(G:G,ROW())&lt;&gt;"",INDEX(G:G,ROW()),IF(INDEX(E:E,ROW())&lt;&gt;0,INDEX(D:D,ROW()-1),0))</f>
        <v>0</v>
      </c>
      <c r="E733" s="313" cm="1">
        <f t="array" ref="E733">IF(INDEX(I:I,ROW())&lt;&gt;"",VALUE(TRIM(LEFT(INDEX(I:I,ROW()),6))),0)</f>
        <v>0</v>
      </c>
      <c r="F733" s="314"/>
      <c r="G733" s="247"/>
      <c r="H733" s="261"/>
      <c r="I733" s="248"/>
      <c r="J733" s="261"/>
      <c r="K733" s="261"/>
      <c r="L733" s="262"/>
      <c r="M733" s="49"/>
      <c r="N733" s="49"/>
    </row>
    <row r="734" spans="1:14">
      <c r="A734" s="43" cm="1">
        <f t="array" ref="A734">IF(INDEX(B:B,ROW()), COUNTIF($B$6:INDEX(B:B,ROW()), TRUE), 0)</f>
        <v>0</v>
      </c>
      <c r="B734" s="43" t="b" cm="1">
        <f t="array" ref="B734">AND(分科號=INDEX(E:E,ROW()),INDEX(D:D,ROW())&gt;=分起日,INDEX(D:D,ROW())&lt;=分訖日,OR(分專案="全部",INDEX(J:J,ROW())=分專案))</f>
        <v>0</v>
      </c>
      <c r="C734" s="44" cm="1">
        <f t="array" ref="C734">IF(INDEX(F:F,ROW())&lt;&gt;"",INDEX(F:F,ROW()),IF(INDEX(E:E,ROW())&lt;&gt;0,INDEX(C:C,ROW()-1),0))</f>
        <v>0</v>
      </c>
      <c r="D734" s="43" cm="1">
        <f t="array" ref="D734">IF(INDEX(G:G,ROW())&lt;&gt;"",INDEX(G:G,ROW()),IF(INDEX(E:E,ROW())&lt;&gt;0,INDEX(D:D,ROW()-1),0))</f>
        <v>0</v>
      </c>
      <c r="E734" s="313" cm="1">
        <f t="array" ref="E734">IF(INDEX(I:I,ROW())&lt;&gt;"",VALUE(TRIM(LEFT(INDEX(I:I,ROW()),6))),0)</f>
        <v>0</v>
      </c>
      <c r="F734" s="314"/>
      <c r="G734" s="247"/>
      <c r="H734" s="261"/>
      <c r="I734" s="248"/>
      <c r="J734" s="261"/>
      <c r="K734" s="261"/>
      <c r="L734" s="262"/>
      <c r="M734" s="49"/>
      <c r="N734" s="49"/>
    </row>
    <row r="735" spans="1:14">
      <c r="A735" s="43" cm="1">
        <f t="array" ref="A735">IF(INDEX(B:B,ROW()), COUNTIF($B$6:INDEX(B:B,ROW()), TRUE), 0)</f>
        <v>0</v>
      </c>
      <c r="B735" s="43" t="b" cm="1">
        <f t="array" ref="B735">AND(分科號=INDEX(E:E,ROW()),INDEX(D:D,ROW())&gt;=分起日,INDEX(D:D,ROW())&lt;=分訖日,OR(分專案="全部",INDEX(J:J,ROW())=分專案))</f>
        <v>0</v>
      </c>
      <c r="C735" s="44" cm="1">
        <f t="array" ref="C735">IF(INDEX(F:F,ROW())&lt;&gt;"",INDEX(F:F,ROW()),IF(INDEX(E:E,ROW())&lt;&gt;0,INDEX(C:C,ROW()-1),0))</f>
        <v>0</v>
      </c>
      <c r="D735" s="43" cm="1">
        <f t="array" ref="D735">IF(INDEX(G:G,ROW())&lt;&gt;"",INDEX(G:G,ROW()),IF(INDEX(E:E,ROW())&lt;&gt;0,INDEX(D:D,ROW()-1),0))</f>
        <v>0</v>
      </c>
      <c r="E735" s="313" cm="1">
        <f t="array" ref="E735">IF(INDEX(I:I,ROW())&lt;&gt;"",VALUE(TRIM(LEFT(INDEX(I:I,ROW()),6))),0)</f>
        <v>0</v>
      </c>
      <c r="F735" s="314"/>
      <c r="G735" s="247"/>
      <c r="H735" s="261"/>
      <c r="I735" s="248"/>
      <c r="J735" s="261"/>
      <c r="K735" s="261"/>
      <c r="L735" s="262"/>
      <c r="M735" s="49"/>
      <c r="N735" s="49"/>
    </row>
    <row r="736" spans="1:14">
      <c r="A736" s="43" cm="1">
        <f t="array" ref="A736">IF(INDEX(B:B,ROW()), COUNTIF($B$6:INDEX(B:B,ROW()), TRUE), 0)</f>
        <v>0</v>
      </c>
      <c r="B736" s="43" t="b" cm="1">
        <f t="array" ref="B736">AND(分科號=INDEX(E:E,ROW()),INDEX(D:D,ROW())&gt;=分起日,INDEX(D:D,ROW())&lt;=分訖日,OR(分專案="全部",INDEX(J:J,ROW())=分專案))</f>
        <v>0</v>
      </c>
      <c r="C736" s="44" cm="1">
        <f t="array" ref="C736">IF(INDEX(F:F,ROW())&lt;&gt;"",INDEX(F:F,ROW()),IF(INDEX(E:E,ROW())&lt;&gt;0,INDEX(C:C,ROW()-1),0))</f>
        <v>0</v>
      </c>
      <c r="D736" s="43" cm="1">
        <f t="array" ref="D736">IF(INDEX(G:G,ROW())&lt;&gt;"",INDEX(G:G,ROW()),IF(INDEX(E:E,ROW())&lt;&gt;0,INDEX(D:D,ROW()-1),0))</f>
        <v>0</v>
      </c>
      <c r="E736" s="313" cm="1">
        <f t="array" ref="E736">IF(INDEX(I:I,ROW())&lt;&gt;"",VALUE(TRIM(LEFT(INDEX(I:I,ROW()),6))),0)</f>
        <v>0</v>
      </c>
      <c r="F736" s="314"/>
      <c r="G736" s="247"/>
      <c r="H736" s="261"/>
      <c r="I736" s="248"/>
      <c r="J736" s="261"/>
      <c r="K736" s="261"/>
      <c r="L736" s="262"/>
      <c r="M736" s="49"/>
      <c r="N736" s="49"/>
    </row>
    <row r="737" spans="1:14">
      <c r="A737" s="43" cm="1">
        <f t="array" ref="A737">IF(INDEX(B:B,ROW()), COUNTIF($B$6:INDEX(B:B,ROW()), TRUE), 0)</f>
        <v>0</v>
      </c>
      <c r="B737" s="43" t="b" cm="1">
        <f t="array" ref="B737">AND(分科號=INDEX(E:E,ROW()),INDEX(D:D,ROW())&gt;=分起日,INDEX(D:D,ROW())&lt;=分訖日,OR(分專案="全部",INDEX(J:J,ROW())=分專案))</f>
        <v>0</v>
      </c>
      <c r="C737" s="44" cm="1">
        <f t="array" ref="C737">IF(INDEX(F:F,ROW())&lt;&gt;"",INDEX(F:F,ROW()),IF(INDEX(E:E,ROW())&lt;&gt;0,INDEX(C:C,ROW()-1),0))</f>
        <v>0</v>
      </c>
      <c r="D737" s="43" cm="1">
        <f t="array" ref="D737">IF(INDEX(G:G,ROW())&lt;&gt;"",INDEX(G:G,ROW()),IF(INDEX(E:E,ROW())&lt;&gt;0,INDEX(D:D,ROW()-1),0))</f>
        <v>0</v>
      </c>
      <c r="E737" s="313" cm="1">
        <f t="array" ref="E737">IF(INDEX(I:I,ROW())&lt;&gt;"",VALUE(TRIM(LEFT(INDEX(I:I,ROW()),6))),0)</f>
        <v>0</v>
      </c>
      <c r="F737" s="314"/>
      <c r="G737" s="247"/>
      <c r="H737" s="261"/>
      <c r="I737" s="248"/>
      <c r="J737" s="261"/>
      <c r="K737" s="261"/>
      <c r="L737" s="262"/>
      <c r="M737" s="49"/>
      <c r="N737" s="49"/>
    </row>
    <row r="738" spans="1:14">
      <c r="A738" s="43" cm="1">
        <f t="array" ref="A738">IF(INDEX(B:B,ROW()), COUNTIF($B$6:INDEX(B:B,ROW()), TRUE), 0)</f>
        <v>0</v>
      </c>
      <c r="B738" s="43" t="b" cm="1">
        <f t="array" ref="B738">AND(分科號=INDEX(E:E,ROW()),INDEX(D:D,ROW())&gt;=分起日,INDEX(D:D,ROW())&lt;=分訖日,OR(分專案="全部",INDEX(J:J,ROW())=分專案))</f>
        <v>0</v>
      </c>
      <c r="C738" s="44" cm="1">
        <f t="array" ref="C738">IF(INDEX(F:F,ROW())&lt;&gt;"",INDEX(F:F,ROW()),IF(INDEX(E:E,ROW())&lt;&gt;0,INDEX(C:C,ROW()-1),0))</f>
        <v>0</v>
      </c>
      <c r="D738" s="43" cm="1">
        <f t="array" ref="D738">IF(INDEX(G:G,ROW())&lt;&gt;"",INDEX(G:G,ROW()),IF(INDEX(E:E,ROW())&lt;&gt;0,INDEX(D:D,ROW()-1),0))</f>
        <v>0</v>
      </c>
      <c r="E738" s="313" cm="1">
        <f t="array" ref="E738">IF(INDEX(I:I,ROW())&lt;&gt;"",VALUE(TRIM(LEFT(INDEX(I:I,ROW()),6))),0)</f>
        <v>0</v>
      </c>
      <c r="F738" s="314"/>
      <c r="G738" s="247"/>
      <c r="H738" s="261"/>
      <c r="I738" s="248"/>
      <c r="J738" s="261"/>
      <c r="K738" s="261"/>
      <c r="L738" s="262"/>
      <c r="M738" s="49"/>
      <c r="N738" s="49"/>
    </row>
    <row r="739" spans="1:14">
      <c r="A739" s="43" cm="1">
        <f t="array" ref="A739">IF(INDEX(B:B,ROW()), COUNTIF($B$6:INDEX(B:B,ROW()), TRUE), 0)</f>
        <v>0</v>
      </c>
      <c r="B739" s="43" t="b" cm="1">
        <f t="array" ref="B739">AND(分科號=INDEX(E:E,ROW()),INDEX(D:D,ROW())&gt;=分起日,INDEX(D:D,ROW())&lt;=分訖日,OR(分專案="全部",INDEX(J:J,ROW())=分專案))</f>
        <v>0</v>
      </c>
      <c r="C739" s="44" cm="1">
        <f t="array" ref="C739">IF(INDEX(F:F,ROW())&lt;&gt;"",INDEX(F:F,ROW()),IF(INDEX(E:E,ROW())&lt;&gt;0,INDEX(C:C,ROW()-1),0))</f>
        <v>0</v>
      </c>
      <c r="D739" s="43" cm="1">
        <f t="array" ref="D739">IF(INDEX(G:G,ROW())&lt;&gt;"",INDEX(G:G,ROW()),IF(INDEX(E:E,ROW())&lt;&gt;0,INDEX(D:D,ROW()-1),0))</f>
        <v>0</v>
      </c>
      <c r="E739" s="313" cm="1">
        <f t="array" ref="E739">IF(INDEX(I:I,ROW())&lt;&gt;"",VALUE(TRIM(LEFT(INDEX(I:I,ROW()),6))),0)</f>
        <v>0</v>
      </c>
      <c r="F739" s="314"/>
      <c r="G739" s="247"/>
      <c r="H739" s="261"/>
      <c r="I739" s="248"/>
      <c r="J739" s="261"/>
      <c r="K739" s="261"/>
      <c r="L739" s="262"/>
      <c r="M739" s="49"/>
      <c r="N739" s="49"/>
    </row>
    <row r="740" spans="1:14">
      <c r="A740" s="43" cm="1">
        <f t="array" ref="A740">IF(INDEX(B:B,ROW()), COUNTIF($B$6:INDEX(B:B,ROW()), TRUE), 0)</f>
        <v>0</v>
      </c>
      <c r="B740" s="43" t="b" cm="1">
        <f t="array" ref="B740">AND(分科號=INDEX(E:E,ROW()),INDEX(D:D,ROW())&gt;=分起日,INDEX(D:D,ROW())&lt;=分訖日,OR(分專案="全部",INDEX(J:J,ROW())=分專案))</f>
        <v>0</v>
      </c>
      <c r="C740" s="44" cm="1">
        <f t="array" ref="C740">IF(INDEX(F:F,ROW())&lt;&gt;"",INDEX(F:F,ROW()),IF(INDEX(E:E,ROW())&lt;&gt;0,INDEX(C:C,ROW()-1),0))</f>
        <v>0</v>
      </c>
      <c r="D740" s="43" cm="1">
        <f t="array" ref="D740">IF(INDEX(G:G,ROW())&lt;&gt;"",INDEX(G:G,ROW()),IF(INDEX(E:E,ROW())&lt;&gt;0,INDEX(D:D,ROW()-1),0))</f>
        <v>0</v>
      </c>
      <c r="E740" s="313" cm="1">
        <f t="array" ref="E740">IF(INDEX(I:I,ROW())&lt;&gt;"",VALUE(TRIM(LEFT(INDEX(I:I,ROW()),6))),0)</f>
        <v>0</v>
      </c>
      <c r="F740" s="314"/>
      <c r="G740" s="247"/>
      <c r="H740" s="261"/>
      <c r="I740" s="248"/>
      <c r="J740" s="261"/>
      <c r="K740" s="261"/>
      <c r="L740" s="262"/>
      <c r="M740" s="49"/>
      <c r="N740" s="49"/>
    </row>
    <row r="741" spans="1:14">
      <c r="A741" s="43" cm="1">
        <f t="array" ref="A741">IF(INDEX(B:B,ROW()), COUNTIF($B$6:INDEX(B:B,ROW()), TRUE), 0)</f>
        <v>0</v>
      </c>
      <c r="B741" s="43" t="b" cm="1">
        <f t="array" ref="B741">AND(分科號=INDEX(E:E,ROW()),INDEX(D:D,ROW())&gt;=分起日,INDEX(D:D,ROW())&lt;=分訖日,OR(分專案="全部",INDEX(J:J,ROW())=分專案))</f>
        <v>0</v>
      </c>
      <c r="C741" s="44" cm="1">
        <f t="array" ref="C741">IF(INDEX(F:F,ROW())&lt;&gt;"",INDEX(F:F,ROW()),IF(INDEX(E:E,ROW())&lt;&gt;0,INDEX(C:C,ROW()-1),0))</f>
        <v>0</v>
      </c>
      <c r="D741" s="43" cm="1">
        <f t="array" ref="D741">IF(INDEX(G:G,ROW())&lt;&gt;"",INDEX(G:G,ROW()),IF(INDEX(E:E,ROW())&lt;&gt;0,INDEX(D:D,ROW()-1),0))</f>
        <v>0</v>
      </c>
      <c r="E741" s="313" cm="1">
        <f t="array" ref="E741">IF(INDEX(I:I,ROW())&lt;&gt;"",VALUE(TRIM(LEFT(INDEX(I:I,ROW()),6))),0)</f>
        <v>0</v>
      </c>
      <c r="F741" s="314"/>
      <c r="G741" s="247"/>
      <c r="H741" s="261"/>
      <c r="I741" s="248"/>
      <c r="J741" s="261"/>
      <c r="K741" s="261"/>
      <c r="L741" s="262"/>
      <c r="M741" s="49"/>
      <c r="N741" s="49"/>
    </row>
    <row r="742" spans="1:14">
      <c r="A742" s="43" cm="1">
        <f t="array" ref="A742">IF(INDEX(B:B,ROW()), COUNTIF($B$6:INDEX(B:B,ROW()), TRUE), 0)</f>
        <v>0</v>
      </c>
      <c r="B742" s="43" t="b" cm="1">
        <f t="array" ref="B742">AND(分科號=INDEX(E:E,ROW()),INDEX(D:D,ROW())&gt;=分起日,INDEX(D:D,ROW())&lt;=分訖日,OR(分專案="全部",INDEX(J:J,ROW())=分專案))</f>
        <v>0</v>
      </c>
      <c r="C742" s="44" cm="1">
        <f t="array" ref="C742">IF(INDEX(F:F,ROW())&lt;&gt;"",INDEX(F:F,ROW()),IF(INDEX(E:E,ROW())&lt;&gt;0,INDEX(C:C,ROW()-1),0))</f>
        <v>0</v>
      </c>
      <c r="D742" s="43" cm="1">
        <f t="array" ref="D742">IF(INDEX(G:G,ROW())&lt;&gt;"",INDEX(G:G,ROW()),IF(INDEX(E:E,ROW())&lt;&gt;0,INDEX(D:D,ROW()-1),0))</f>
        <v>0</v>
      </c>
      <c r="E742" s="313" cm="1">
        <f t="array" ref="E742">IF(INDEX(I:I,ROW())&lt;&gt;"",VALUE(TRIM(LEFT(INDEX(I:I,ROW()),6))),0)</f>
        <v>0</v>
      </c>
      <c r="F742" s="314"/>
      <c r="G742" s="247"/>
      <c r="H742" s="261"/>
      <c r="I742" s="248"/>
      <c r="J742" s="261"/>
      <c r="K742" s="261"/>
      <c r="L742" s="262"/>
      <c r="M742" s="49"/>
      <c r="N742" s="49"/>
    </row>
    <row r="743" spans="1:14">
      <c r="A743" s="43" cm="1">
        <f t="array" ref="A743">IF(INDEX(B:B,ROW()), COUNTIF($B$6:INDEX(B:B,ROW()), TRUE), 0)</f>
        <v>0</v>
      </c>
      <c r="B743" s="43" t="b" cm="1">
        <f t="array" ref="B743">AND(分科號=INDEX(E:E,ROW()),INDEX(D:D,ROW())&gt;=分起日,INDEX(D:D,ROW())&lt;=分訖日,OR(分專案="全部",INDEX(J:J,ROW())=分專案))</f>
        <v>0</v>
      </c>
      <c r="C743" s="44" cm="1">
        <f t="array" ref="C743">IF(INDEX(F:F,ROW())&lt;&gt;"",INDEX(F:F,ROW()),IF(INDEX(E:E,ROW())&lt;&gt;0,INDEX(C:C,ROW()-1),0))</f>
        <v>0</v>
      </c>
      <c r="D743" s="43" cm="1">
        <f t="array" ref="D743">IF(INDEX(G:G,ROW())&lt;&gt;"",INDEX(G:G,ROW()),IF(INDEX(E:E,ROW())&lt;&gt;0,INDEX(D:D,ROW()-1),0))</f>
        <v>0</v>
      </c>
      <c r="E743" s="313" cm="1">
        <f t="array" ref="E743">IF(INDEX(I:I,ROW())&lt;&gt;"",VALUE(TRIM(LEFT(INDEX(I:I,ROW()),6))),0)</f>
        <v>0</v>
      </c>
      <c r="F743" s="314"/>
      <c r="G743" s="247"/>
      <c r="H743" s="261"/>
      <c r="I743" s="248"/>
      <c r="J743" s="261"/>
      <c r="K743" s="261"/>
      <c r="L743" s="262"/>
      <c r="M743" s="49"/>
      <c r="N743" s="49"/>
    </row>
    <row r="744" spans="1:14">
      <c r="A744" s="43" cm="1">
        <f t="array" ref="A744">IF(INDEX(B:B,ROW()), COUNTIF($B$6:INDEX(B:B,ROW()), TRUE), 0)</f>
        <v>0</v>
      </c>
      <c r="B744" s="43" t="b" cm="1">
        <f t="array" ref="B744">AND(分科號=INDEX(E:E,ROW()),INDEX(D:D,ROW())&gt;=分起日,INDEX(D:D,ROW())&lt;=分訖日,OR(分專案="全部",INDEX(J:J,ROW())=分專案))</f>
        <v>0</v>
      </c>
      <c r="C744" s="44" cm="1">
        <f t="array" ref="C744">IF(INDEX(F:F,ROW())&lt;&gt;"",INDEX(F:F,ROW()),IF(INDEX(E:E,ROW())&lt;&gt;0,INDEX(C:C,ROW()-1),0))</f>
        <v>0</v>
      </c>
      <c r="D744" s="43" cm="1">
        <f t="array" ref="D744">IF(INDEX(G:G,ROW())&lt;&gt;"",INDEX(G:G,ROW()),IF(INDEX(E:E,ROW())&lt;&gt;0,INDEX(D:D,ROW()-1),0))</f>
        <v>0</v>
      </c>
      <c r="E744" s="313" cm="1">
        <f t="array" ref="E744">IF(INDEX(I:I,ROW())&lt;&gt;"",VALUE(TRIM(LEFT(INDEX(I:I,ROW()),6))),0)</f>
        <v>0</v>
      </c>
      <c r="F744" s="314"/>
      <c r="G744" s="247"/>
      <c r="H744" s="261"/>
      <c r="I744" s="248"/>
      <c r="J744" s="261"/>
      <c r="K744" s="261"/>
      <c r="L744" s="262"/>
      <c r="M744" s="49"/>
      <c r="N744" s="49"/>
    </row>
    <row r="745" spans="1:14">
      <c r="A745" s="43" cm="1">
        <f t="array" ref="A745">IF(INDEX(B:B,ROW()), COUNTIF($B$6:INDEX(B:B,ROW()), TRUE), 0)</f>
        <v>0</v>
      </c>
      <c r="B745" s="43" t="b" cm="1">
        <f t="array" ref="B745">AND(分科號=INDEX(E:E,ROW()),INDEX(D:D,ROW())&gt;=分起日,INDEX(D:D,ROW())&lt;=分訖日,OR(分專案="全部",INDEX(J:J,ROW())=分專案))</f>
        <v>0</v>
      </c>
      <c r="C745" s="44" cm="1">
        <f t="array" ref="C745">IF(INDEX(F:F,ROW())&lt;&gt;"",INDEX(F:F,ROW()),IF(INDEX(E:E,ROW())&lt;&gt;0,INDEX(C:C,ROW()-1),0))</f>
        <v>0</v>
      </c>
      <c r="D745" s="43" cm="1">
        <f t="array" ref="D745">IF(INDEX(G:G,ROW())&lt;&gt;"",INDEX(G:G,ROW()),IF(INDEX(E:E,ROW())&lt;&gt;0,INDEX(D:D,ROW()-1),0))</f>
        <v>0</v>
      </c>
      <c r="E745" s="313" cm="1">
        <f t="array" ref="E745">IF(INDEX(I:I,ROW())&lt;&gt;"",VALUE(TRIM(LEFT(INDEX(I:I,ROW()),6))),0)</f>
        <v>0</v>
      </c>
      <c r="F745" s="314"/>
      <c r="G745" s="247"/>
      <c r="H745" s="261"/>
      <c r="I745" s="248"/>
      <c r="J745" s="261"/>
      <c r="K745" s="261"/>
      <c r="L745" s="262"/>
      <c r="M745" s="49"/>
      <c r="N745" s="49"/>
    </row>
    <row r="746" spans="1:14">
      <c r="A746" s="43" cm="1">
        <f t="array" ref="A746">IF(INDEX(B:B,ROW()), COUNTIF($B$6:INDEX(B:B,ROW()), TRUE), 0)</f>
        <v>0</v>
      </c>
      <c r="B746" s="43" t="b" cm="1">
        <f t="array" ref="B746">AND(分科號=INDEX(E:E,ROW()),INDEX(D:D,ROW())&gt;=分起日,INDEX(D:D,ROW())&lt;=分訖日,OR(分專案="全部",INDEX(J:J,ROW())=分專案))</f>
        <v>0</v>
      </c>
      <c r="C746" s="44" cm="1">
        <f t="array" ref="C746">IF(INDEX(F:F,ROW())&lt;&gt;"",INDEX(F:F,ROW()),IF(INDEX(E:E,ROW())&lt;&gt;0,INDEX(C:C,ROW()-1),0))</f>
        <v>0</v>
      </c>
      <c r="D746" s="43" cm="1">
        <f t="array" ref="D746">IF(INDEX(G:G,ROW())&lt;&gt;"",INDEX(G:G,ROW()),IF(INDEX(E:E,ROW())&lt;&gt;0,INDEX(D:D,ROW()-1),0))</f>
        <v>0</v>
      </c>
      <c r="E746" s="313" cm="1">
        <f t="array" ref="E746">IF(INDEX(I:I,ROW())&lt;&gt;"",VALUE(TRIM(LEFT(INDEX(I:I,ROW()),6))),0)</f>
        <v>0</v>
      </c>
      <c r="F746" s="314"/>
      <c r="G746" s="247"/>
      <c r="H746" s="261"/>
      <c r="I746" s="248"/>
      <c r="J746" s="261"/>
      <c r="K746" s="261"/>
      <c r="L746" s="262"/>
      <c r="M746" s="49"/>
      <c r="N746" s="49"/>
    </row>
    <row r="747" spans="1:14">
      <c r="A747" s="43" cm="1">
        <f t="array" ref="A747">IF(INDEX(B:B,ROW()), COUNTIF($B$6:INDEX(B:B,ROW()), TRUE), 0)</f>
        <v>0</v>
      </c>
      <c r="B747" s="43" t="b" cm="1">
        <f t="array" ref="B747">AND(分科號=INDEX(E:E,ROW()),INDEX(D:D,ROW())&gt;=分起日,INDEX(D:D,ROW())&lt;=分訖日,OR(分專案="全部",INDEX(J:J,ROW())=分專案))</f>
        <v>0</v>
      </c>
      <c r="C747" s="44" cm="1">
        <f t="array" ref="C747">IF(INDEX(F:F,ROW())&lt;&gt;"",INDEX(F:F,ROW()),IF(INDEX(E:E,ROW())&lt;&gt;0,INDEX(C:C,ROW()-1),0))</f>
        <v>0</v>
      </c>
      <c r="D747" s="43" cm="1">
        <f t="array" ref="D747">IF(INDEX(G:G,ROW())&lt;&gt;"",INDEX(G:G,ROW()),IF(INDEX(E:E,ROW())&lt;&gt;0,INDEX(D:D,ROW()-1),0))</f>
        <v>0</v>
      </c>
      <c r="E747" s="313" cm="1">
        <f t="array" ref="E747">IF(INDEX(I:I,ROW())&lt;&gt;"",VALUE(TRIM(LEFT(INDEX(I:I,ROW()),6))),0)</f>
        <v>0</v>
      </c>
      <c r="F747" s="314"/>
      <c r="G747" s="247"/>
      <c r="H747" s="261"/>
      <c r="I747" s="248"/>
      <c r="J747" s="261"/>
      <c r="K747" s="261"/>
      <c r="L747" s="262"/>
      <c r="M747" s="49"/>
      <c r="N747" s="49"/>
    </row>
    <row r="748" spans="1:14">
      <c r="A748" s="43" cm="1">
        <f t="array" ref="A748">IF(INDEX(B:B,ROW()), COUNTIF($B$6:INDEX(B:B,ROW()), TRUE), 0)</f>
        <v>0</v>
      </c>
      <c r="B748" s="43" t="b" cm="1">
        <f t="array" ref="B748">AND(分科號=INDEX(E:E,ROW()),INDEX(D:D,ROW())&gt;=分起日,INDEX(D:D,ROW())&lt;=分訖日,OR(分專案="全部",INDEX(J:J,ROW())=分專案))</f>
        <v>0</v>
      </c>
      <c r="C748" s="44" cm="1">
        <f t="array" ref="C748">IF(INDEX(F:F,ROW())&lt;&gt;"",INDEX(F:F,ROW()),IF(INDEX(E:E,ROW())&lt;&gt;0,INDEX(C:C,ROW()-1),0))</f>
        <v>0</v>
      </c>
      <c r="D748" s="43" cm="1">
        <f t="array" ref="D748">IF(INDEX(G:G,ROW())&lt;&gt;"",INDEX(G:G,ROW()),IF(INDEX(E:E,ROW())&lt;&gt;0,INDEX(D:D,ROW()-1),0))</f>
        <v>0</v>
      </c>
      <c r="E748" s="313" cm="1">
        <f t="array" ref="E748">IF(INDEX(I:I,ROW())&lt;&gt;"",VALUE(TRIM(LEFT(INDEX(I:I,ROW()),6))),0)</f>
        <v>0</v>
      </c>
      <c r="F748" s="314"/>
      <c r="G748" s="247"/>
      <c r="H748" s="261"/>
      <c r="I748" s="248"/>
      <c r="J748" s="261"/>
      <c r="K748" s="261"/>
      <c r="L748" s="262"/>
      <c r="M748" s="49"/>
      <c r="N748" s="49"/>
    </row>
    <row r="749" spans="1:14">
      <c r="A749" s="43" cm="1">
        <f t="array" ref="A749">IF(INDEX(B:B,ROW()), COUNTIF($B$6:INDEX(B:B,ROW()), TRUE), 0)</f>
        <v>0</v>
      </c>
      <c r="B749" s="43" t="b" cm="1">
        <f t="array" ref="B749">AND(分科號=INDEX(E:E,ROW()),INDEX(D:D,ROW())&gt;=分起日,INDEX(D:D,ROW())&lt;=分訖日,OR(分專案="全部",INDEX(J:J,ROW())=分專案))</f>
        <v>0</v>
      </c>
      <c r="C749" s="44" cm="1">
        <f t="array" ref="C749">IF(INDEX(F:F,ROW())&lt;&gt;"",INDEX(F:F,ROW()),IF(INDEX(E:E,ROW())&lt;&gt;0,INDEX(C:C,ROW()-1),0))</f>
        <v>0</v>
      </c>
      <c r="D749" s="43" cm="1">
        <f t="array" ref="D749">IF(INDEX(G:G,ROW())&lt;&gt;"",INDEX(G:G,ROW()),IF(INDEX(E:E,ROW())&lt;&gt;0,INDEX(D:D,ROW()-1),0))</f>
        <v>0</v>
      </c>
      <c r="E749" s="313" cm="1">
        <f t="array" ref="E749">IF(INDEX(I:I,ROW())&lt;&gt;"",VALUE(TRIM(LEFT(INDEX(I:I,ROW()),6))),0)</f>
        <v>0</v>
      </c>
      <c r="F749" s="314"/>
      <c r="G749" s="247"/>
      <c r="H749" s="261"/>
      <c r="I749" s="248"/>
      <c r="J749" s="261"/>
      <c r="K749" s="261"/>
      <c r="L749" s="262"/>
      <c r="M749" s="49"/>
      <c r="N749" s="49"/>
    </row>
    <row r="750" spans="1:14">
      <c r="A750" s="43" cm="1">
        <f t="array" ref="A750">IF(INDEX(B:B,ROW()), COUNTIF($B$6:INDEX(B:B,ROW()), TRUE), 0)</f>
        <v>0</v>
      </c>
      <c r="B750" s="43" t="b" cm="1">
        <f t="array" ref="B750">AND(分科號=INDEX(E:E,ROW()),INDEX(D:D,ROW())&gt;=分起日,INDEX(D:D,ROW())&lt;=分訖日,OR(分專案="全部",INDEX(J:J,ROW())=分專案))</f>
        <v>0</v>
      </c>
      <c r="C750" s="44" cm="1">
        <f t="array" ref="C750">IF(INDEX(F:F,ROW())&lt;&gt;"",INDEX(F:F,ROW()),IF(INDEX(E:E,ROW())&lt;&gt;0,INDEX(C:C,ROW()-1),0))</f>
        <v>0</v>
      </c>
      <c r="D750" s="43" cm="1">
        <f t="array" ref="D750">IF(INDEX(G:G,ROW())&lt;&gt;"",INDEX(G:G,ROW()),IF(INDEX(E:E,ROW())&lt;&gt;0,INDEX(D:D,ROW()-1),0))</f>
        <v>0</v>
      </c>
      <c r="E750" s="313" cm="1">
        <f t="array" ref="E750">IF(INDEX(I:I,ROW())&lt;&gt;"",VALUE(TRIM(LEFT(INDEX(I:I,ROW()),6))),0)</f>
        <v>0</v>
      </c>
      <c r="F750" s="314"/>
      <c r="G750" s="247"/>
      <c r="H750" s="261"/>
      <c r="I750" s="248"/>
      <c r="J750" s="261"/>
      <c r="K750" s="261"/>
      <c r="L750" s="262"/>
      <c r="M750" s="49"/>
      <c r="N750" s="49"/>
    </row>
    <row r="751" spans="1:14">
      <c r="A751" s="43" cm="1">
        <f t="array" ref="A751">IF(INDEX(B:B,ROW()), COUNTIF($B$6:INDEX(B:B,ROW()), TRUE), 0)</f>
        <v>0</v>
      </c>
      <c r="B751" s="43" t="b" cm="1">
        <f t="array" ref="B751">AND(分科號=INDEX(E:E,ROW()),INDEX(D:D,ROW())&gt;=分起日,INDEX(D:D,ROW())&lt;=分訖日,OR(分專案="全部",INDEX(J:J,ROW())=分專案))</f>
        <v>0</v>
      </c>
      <c r="C751" s="44" cm="1">
        <f t="array" ref="C751">IF(INDEX(F:F,ROW())&lt;&gt;"",INDEX(F:F,ROW()),IF(INDEX(E:E,ROW())&lt;&gt;0,INDEX(C:C,ROW()-1),0))</f>
        <v>0</v>
      </c>
      <c r="D751" s="43" cm="1">
        <f t="array" ref="D751">IF(INDEX(G:G,ROW())&lt;&gt;"",INDEX(G:G,ROW()),IF(INDEX(E:E,ROW())&lt;&gt;0,INDEX(D:D,ROW()-1),0))</f>
        <v>0</v>
      </c>
      <c r="E751" s="313" cm="1">
        <f t="array" ref="E751">IF(INDEX(I:I,ROW())&lt;&gt;"",VALUE(TRIM(LEFT(INDEX(I:I,ROW()),6))),0)</f>
        <v>0</v>
      </c>
      <c r="F751" s="314"/>
      <c r="G751" s="247"/>
      <c r="H751" s="261"/>
      <c r="I751" s="248"/>
      <c r="J751" s="261"/>
      <c r="K751" s="261"/>
      <c r="L751" s="262"/>
      <c r="M751" s="49"/>
      <c r="N751" s="49"/>
    </row>
    <row r="752" spans="1:14">
      <c r="A752" s="43" cm="1">
        <f t="array" ref="A752">IF(INDEX(B:B,ROW()), COUNTIF($B$6:INDEX(B:B,ROW()), TRUE), 0)</f>
        <v>0</v>
      </c>
      <c r="B752" s="43" t="b" cm="1">
        <f t="array" ref="B752">AND(分科號=INDEX(E:E,ROW()),INDEX(D:D,ROW())&gt;=分起日,INDEX(D:D,ROW())&lt;=分訖日,OR(分專案="全部",INDEX(J:J,ROW())=分專案))</f>
        <v>0</v>
      </c>
      <c r="C752" s="44" cm="1">
        <f t="array" ref="C752">IF(INDEX(F:F,ROW())&lt;&gt;"",INDEX(F:F,ROW()),IF(INDEX(E:E,ROW())&lt;&gt;0,INDEX(C:C,ROW()-1),0))</f>
        <v>0</v>
      </c>
      <c r="D752" s="43" cm="1">
        <f t="array" ref="D752">IF(INDEX(G:G,ROW())&lt;&gt;"",INDEX(G:G,ROW()),IF(INDEX(E:E,ROW())&lt;&gt;0,INDEX(D:D,ROW()-1),0))</f>
        <v>0</v>
      </c>
      <c r="E752" s="313" cm="1">
        <f t="array" ref="E752">IF(INDEX(I:I,ROW())&lt;&gt;"",VALUE(TRIM(LEFT(INDEX(I:I,ROW()),6))),0)</f>
        <v>0</v>
      </c>
      <c r="F752" s="314"/>
      <c r="G752" s="247"/>
      <c r="H752" s="261"/>
      <c r="I752" s="248"/>
      <c r="J752" s="261"/>
      <c r="K752" s="261"/>
      <c r="L752" s="262"/>
      <c r="M752" s="49"/>
      <c r="N752" s="49"/>
    </row>
    <row r="753" spans="1:14">
      <c r="A753" s="43" cm="1">
        <f t="array" ref="A753">IF(INDEX(B:B,ROW()), COUNTIF($B$6:INDEX(B:B,ROW()), TRUE), 0)</f>
        <v>0</v>
      </c>
      <c r="B753" s="43" t="b" cm="1">
        <f t="array" ref="B753">AND(分科號=INDEX(E:E,ROW()),INDEX(D:D,ROW())&gt;=分起日,INDEX(D:D,ROW())&lt;=分訖日,OR(分專案="全部",INDEX(J:J,ROW())=分專案))</f>
        <v>0</v>
      </c>
      <c r="C753" s="44" cm="1">
        <f t="array" ref="C753">IF(INDEX(F:F,ROW())&lt;&gt;"",INDEX(F:F,ROW()),IF(INDEX(E:E,ROW())&lt;&gt;0,INDEX(C:C,ROW()-1),0))</f>
        <v>0</v>
      </c>
      <c r="D753" s="43" cm="1">
        <f t="array" ref="D753">IF(INDEX(G:G,ROW())&lt;&gt;"",INDEX(G:G,ROW()),IF(INDEX(E:E,ROW())&lt;&gt;0,INDEX(D:D,ROW()-1),0))</f>
        <v>0</v>
      </c>
      <c r="E753" s="313" cm="1">
        <f t="array" ref="E753">IF(INDEX(I:I,ROW())&lt;&gt;"",VALUE(TRIM(LEFT(INDEX(I:I,ROW()),6))),0)</f>
        <v>0</v>
      </c>
      <c r="F753" s="314"/>
      <c r="G753" s="247"/>
      <c r="H753" s="261"/>
      <c r="I753" s="248"/>
      <c r="J753" s="261"/>
      <c r="K753" s="261"/>
      <c r="L753" s="262"/>
      <c r="M753" s="49"/>
      <c r="N753" s="49"/>
    </row>
    <row r="754" spans="1:14">
      <c r="A754" s="43" cm="1">
        <f t="array" ref="A754">IF(INDEX(B:B,ROW()), COUNTIF($B$6:INDEX(B:B,ROW()), TRUE), 0)</f>
        <v>0</v>
      </c>
      <c r="B754" s="43" t="b" cm="1">
        <f t="array" ref="B754">AND(分科號=INDEX(E:E,ROW()),INDEX(D:D,ROW())&gt;=分起日,INDEX(D:D,ROW())&lt;=分訖日,OR(分專案="全部",INDEX(J:J,ROW())=分專案))</f>
        <v>0</v>
      </c>
      <c r="C754" s="44" cm="1">
        <f t="array" ref="C754">IF(INDEX(F:F,ROW())&lt;&gt;"",INDEX(F:F,ROW()),IF(INDEX(E:E,ROW())&lt;&gt;0,INDEX(C:C,ROW()-1),0))</f>
        <v>0</v>
      </c>
      <c r="D754" s="43" cm="1">
        <f t="array" ref="D754">IF(INDEX(G:G,ROW())&lt;&gt;"",INDEX(G:G,ROW()),IF(INDEX(E:E,ROW())&lt;&gt;0,INDEX(D:D,ROW()-1),0))</f>
        <v>0</v>
      </c>
      <c r="E754" s="313" cm="1">
        <f t="array" ref="E754">IF(INDEX(I:I,ROW())&lt;&gt;"",VALUE(TRIM(LEFT(INDEX(I:I,ROW()),6))),0)</f>
        <v>0</v>
      </c>
      <c r="F754" s="314"/>
      <c r="G754" s="247"/>
      <c r="H754" s="261"/>
      <c r="I754" s="248"/>
      <c r="J754" s="261"/>
      <c r="K754" s="261"/>
      <c r="L754" s="262"/>
      <c r="M754" s="49"/>
      <c r="N754" s="49"/>
    </row>
    <row r="755" spans="1:14">
      <c r="A755" s="43" cm="1">
        <f t="array" ref="A755">IF(INDEX(B:B,ROW()), COUNTIF($B$6:INDEX(B:B,ROW()), TRUE), 0)</f>
        <v>0</v>
      </c>
      <c r="B755" s="43" t="b" cm="1">
        <f t="array" ref="B755">AND(分科號=INDEX(E:E,ROW()),INDEX(D:D,ROW())&gt;=分起日,INDEX(D:D,ROW())&lt;=分訖日,OR(分專案="全部",INDEX(J:J,ROW())=分專案))</f>
        <v>0</v>
      </c>
      <c r="C755" s="44" cm="1">
        <f t="array" ref="C755">IF(INDEX(F:F,ROW())&lt;&gt;"",INDEX(F:F,ROW()),IF(INDEX(E:E,ROW())&lt;&gt;0,INDEX(C:C,ROW()-1),0))</f>
        <v>0</v>
      </c>
      <c r="D755" s="43" cm="1">
        <f t="array" ref="D755">IF(INDEX(G:G,ROW())&lt;&gt;"",INDEX(G:G,ROW()),IF(INDEX(E:E,ROW())&lt;&gt;0,INDEX(D:D,ROW()-1),0))</f>
        <v>0</v>
      </c>
      <c r="E755" s="313" cm="1">
        <f t="array" ref="E755">IF(INDEX(I:I,ROW())&lt;&gt;"",VALUE(TRIM(LEFT(INDEX(I:I,ROW()),6))),0)</f>
        <v>0</v>
      </c>
      <c r="F755" s="314"/>
      <c r="G755" s="247"/>
      <c r="H755" s="261"/>
      <c r="I755" s="248"/>
      <c r="J755" s="261"/>
      <c r="K755" s="261"/>
      <c r="L755" s="262"/>
      <c r="M755" s="49"/>
      <c r="N755" s="49"/>
    </row>
    <row r="756" spans="1:14">
      <c r="A756" s="43" cm="1">
        <f t="array" ref="A756">IF(INDEX(B:B,ROW()), COUNTIF($B$6:INDEX(B:B,ROW()), TRUE), 0)</f>
        <v>0</v>
      </c>
      <c r="B756" s="43" t="b" cm="1">
        <f t="array" ref="B756">AND(分科號=INDEX(E:E,ROW()),INDEX(D:D,ROW())&gt;=分起日,INDEX(D:D,ROW())&lt;=分訖日,OR(分專案="全部",INDEX(J:J,ROW())=分專案))</f>
        <v>0</v>
      </c>
      <c r="C756" s="44" cm="1">
        <f t="array" ref="C756">IF(INDEX(F:F,ROW())&lt;&gt;"",INDEX(F:F,ROW()),IF(INDEX(E:E,ROW())&lt;&gt;0,INDEX(C:C,ROW()-1),0))</f>
        <v>0</v>
      </c>
      <c r="D756" s="43" cm="1">
        <f t="array" ref="D756">IF(INDEX(G:G,ROW())&lt;&gt;"",INDEX(G:G,ROW()),IF(INDEX(E:E,ROW())&lt;&gt;0,INDEX(D:D,ROW()-1),0))</f>
        <v>0</v>
      </c>
      <c r="E756" s="313" cm="1">
        <f t="array" ref="E756">IF(INDEX(I:I,ROW())&lt;&gt;"",VALUE(TRIM(LEFT(INDEX(I:I,ROW()),6))),0)</f>
        <v>0</v>
      </c>
      <c r="F756" s="314"/>
      <c r="G756" s="247"/>
      <c r="H756" s="261"/>
      <c r="I756" s="248"/>
      <c r="J756" s="261"/>
      <c r="K756" s="261"/>
      <c r="L756" s="262"/>
      <c r="M756" s="49"/>
      <c r="N756" s="49"/>
    </row>
    <row r="757" spans="1:14">
      <c r="A757" s="43" cm="1">
        <f t="array" ref="A757">IF(INDEX(B:B,ROW()), COUNTIF($B$6:INDEX(B:B,ROW()), TRUE), 0)</f>
        <v>0</v>
      </c>
      <c r="B757" s="43" t="b" cm="1">
        <f t="array" ref="B757">AND(分科號=INDEX(E:E,ROW()),INDEX(D:D,ROW())&gt;=分起日,INDEX(D:D,ROW())&lt;=分訖日,OR(分專案="全部",INDEX(J:J,ROW())=分專案))</f>
        <v>0</v>
      </c>
      <c r="C757" s="44" cm="1">
        <f t="array" ref="C757">IF(INDEX(F:F,ROW())&lt;&gt;"",INDEX(F:F,ROW()),IF(INDEX(E:E,ROW())&lt;&gt;0,INDEX(C:C,ROW()-1),0))</f>
        <v>0</v>
      </c>
      <c r="D757" s="43" cm="1">
        <f t="array" ref="D757">IF(INDEX(G:G,ROW())&lt;&gt;"",INDEX(G:G,ROW()),IF(INDEX(E:E,ROW())&lt;&gt;0,INDEX(D:D,ROW()-1),0))</f>
        <v>0</v>
      </c>
      <c r="E757" s="313" cm="1">
        <f t="array" ref="E757">IF(INDEX(I:I,ROW())&lt;&gt;"",VALUE(TRIM(LEFT(INDEX(I:I,ROW()),6))),0)</f>
        <v>0</v>
      </c>
      <c r="F757" s="314"/>
      <c r="G757" s="247"/>
      <c r="H757" s="261"/>
      <c r="I757" s="248"/>
      <c r="J757" s="261"/>
      <c r="K757" s="261"/>
      <c r="L757" s="262"/>
      <c r="M757" s="49"/>
      <c r="N757" s="49"/>
    </row>
    <row r="758" spans="1:14">
      <c r="A758" s="43" cm="1">
        <f t="array" ref="A758">IF(INDEX(B:B,ROW()), COUNTIF($B$6:INDEX(B:B,ROW()), TRUE), 0)</f>
        <v>0</v>
      </c>
      <c r="B758" s="43" t="b" cm="1">
        <f t="array" ref="B758">AND(分科號=INDEX(E:E,ROW()),INDEX(D:D,ROW())&gt;=分起日,INDEX(D:D,ROW())&lt;=分訖日,OR(分專案="全部",INDEX(J:J,ROW())=分專案))</f>
        <v>0</v>
      </c>
      <c r="C758" s="44" cm="1">
        <f t="array" ref="C758">IF(INDEX(F:F,ROW())&lt;&gt;"",INDEX(F:F,ROW()),IF(INDEX(E:E,ROW())&lt;&gt;0,INDEX(C:C,ROW()-1),0))</f>
        <v>0</v>
      </c>
      <c r="D758" s="43" cm="1">
        <f t="array" ref="D758">IF(INDEX(G:G,ROW())&lt;&gt;"",INDEX(G:G,ROW()),IF(INDEX(E:E,ROW())&lt;&gt;0,INDEX(D:D,ROW()-1),0))</f>
        <v>0</v>
      </c>
      <c r="E758" s="313" cm="1">
        <f t="array" ref="E758">IF(INDEX(I:I,ROW())&lt;&gt;"",VALUE(TRIM(LEFT(INDEX(I:I,ROW()),6))),0)</f>
        <v>0</v>
      </c>
      <c r="F758" s="314"/>
      <c r="G758" s="247"/>
      <c r="H758" s="261"/>
      <c r="I758" s="248"/>
      <c r="J758" s="261"/>
      <c r="K758" s="261"/>
      <c r="L758" s="262"/>
      <c r="M758" s="49"/>
      <c r="N758" s="49"/>
    </row>
    <row r="759" spans="1:14">
      <c r="A759" s="43" cm="1">
        <f t="array" ref="A759">IF(INDEX(B:B,ROW()), COUNTIF($B$6:INDEX(B:B,ROW()), TRUE), 0)</f>
        <v>0</v>
      </c>
      <c r="B759" s="43" t="b" cm="1">
        <f t="array" ref="B759">AND(分科號=INDEX(E:E,ROW()),INDEX(D:D,ROW())&gt;=分起日,INDEX(D:D,ROW())&lt;=分訖日,OR(分專案="全部",INDEX(J:J,ROW())=分專案))</f>
        <v>0</v>
      </c>
      <c r="C759" s="44" cm="1">
        <f t="array" ref="C759">IF(INDEX(F:F,ROW())&lt;&gt;"",INDEX(F:F,ROW()),IF(INDEX(E:E,ROW())&lt;&gt;0,INDEX(C:C,ROW()-1),0))</f>
        <v>0</v>
      </c>
      <c r="D759" s="43" cm="1">
        <f t="array" ref="D759">IF(INDEX(G:G,ROW())&lt;&gt;"",INDEX(G:G,ROW()),IF(INDEX(E:E,ROW())&lt;&gt;0,INDEX(D:D,ROW()-1),0))</f>
        <v>0</v>
      </c>
      <c r="E759" s="313" cm="1">
        <f t="array" ref="E759">IF(INDEX(I:I,ROW())&lt;&gt;"",VALUE(TRIM(LEFT(INDEX(I:I,ROW()),6))),0)</f>
        <v>0</v>
      </c>
      <c r="F759" s="314"/>
      <c r="G759" s="247"/>
      <c r="H759" s="261"/>
      <c r="I759" s="248"/>
      <c r="J759" s="261"/>
      <c r="K759" s="261"/>
      <c r="L759" s="262"/>
      <c r="M759" s="49"/>
      <c r="N759" s="49"/>
    </row>
    <row r="760" spans="1:14">
      <c r="A760" s="43" cm="1">
        <f t="array" ref="A760">IF(INDEX(B:B,ROW()), COUNTIF($B$6:INDEX(B:B,ROW()), TRUE), 0)</f>
        <v>0</v>
      </c>
      <c r="B760" s="43" t="b" cm="1">
        <f t="array" ref="B760">AND(分科號=INDEX(E:E,ROW()),INDEX(D:D,ROW())&gt;=分起日,INDEX(D:D,ROW())&lt;=分訖日,OR(分專案="全部",INDEX(J:J,ROW())=分專案))</f>
        <v>0</v>
      </c>
      <c r="C760" s="44" cm="1">
        <f t="array" ref="C760">IF(INDEX(F:F,ROW())&lt;&gt;"",INDEX(F:F,ROW()),IF(INDEX(E:E,ROW())&lt;&gt;0,INDEX(C:C,ROW()-1),0))</f>
        <v>0</v>
      </c>
      <c r="D760" s="43" cm="1">
        <f t="array" ref="D760">IF(INDEX(G:G,ROW())&lt;&gt;"",INDEX(G:G,ROW()),IF(INDEX(E:E,ROW())&lt;&gt;0,INDEX(D:D,ROW()-1),0))</f>
        <v>0</v>
      </c>
      <c r="E760" s="313" cm="1">
        <f t="array" ref="E760">IF(INDEX(I:I,ROW())&lt;&gt;"",VALUE(TRIM(LEFT(INDEX(I:I,ROW()),6))),0)</f>
        <v>0</v>
      </c>
      <c r="F760" s="314"/>
      <c r="G760" s="247"/>
      <c r="H760" s="261"/>
      <c r="I760" s="248"/>
      <c r="J760" s="261"/>
      <c r="K760" s="261"/>
      <c r="L760" s="262"/>
      <c r="M760" s="49"/>
      <c r="N760" s="49"/>
    </row>
    <row r="761" spans="1:14">
      <c r="A761" s="43" cm="1">
        <f t="array" ref="A761">IF(INDEX(B:B,ROW()), COUNTIF($B$6:INDEX(B:B,ROW()), TRUE), 0)</f>
        <v>0</v>
      </c>
      <c r="B761" s="43" t="b" cm="1">
        <f t="array" ref="B761">AND(分科號=INDEX(E:E,ROW()),INDEX(D:D,ROW())&gt;=分起日,INDEX(D:D,ROW())&lt;=分訖日,OR(分專案="全部",INDEX(J:J,ROW())=分專案))</f>
        <v>0</v>
      </c>
      <c r="C761" s="44" cm="1">
        <f t="array" ref="C761">IF(INDEX(F:F,ROW())&lt;&gt;"",INDEX(F:F,ROW()),IF(INDEX(E:E,ROW())&lt;&gt;0,INDEX(C:C,ROW()-1),0))</f>
        <v>0</v>
      </c>
      <c r="D761" s="43" cm="1">
        <f t="array" ref="D761">IF(INDEX(G:G,ROW())&lt;&gt;"",INDEX(G:G,ROW()),IF(INDEX(E:E,ROW())&lt;&gt;0,INDEX(D:D,ROW()-1),0))</f>
        <v>0</v>
      </c>
      <c r="E761" s="313" cm="1">
        <f t="array" ref="E761">IF(INDEX(I:I,ROW())&lt;&gt;"",VALUE(TRIM(LEFT(INDEX(I:I,ROW()),6))),0)</f>
        <v>0</v>
      </c>
      <c r="F761" s="314"/>
      <c r="G761" s="247"/>
      <c r="H761" s="261"/>
      <c r="I761" s="248"/>
      <c r="J761" s="261"/>
      <c r="K761" s="261"/>
      <c r="L761" s="262"/>
      <c r="M761" s="49"/>
      <c r="N761" s="49"/>
    </row>
    <row r="762" spans="1:14">
      <c r="A762" s="43" cm="1">
        <f t="array" ref="A762">IF(INDEX(B:B,ROW()), COUNTIF($B$6:INDEX(B:B,ROW()), TRUE), 0)</f>
        <v>0</v>
      </c>
      <c r="B762" s="43" t="b" cm="1">
        <f t="array" ref="B762">AND(分科號=INDEX(E:E,ROW()),INDEX(D:D,ROW())&gt;=分起日,INDEX(D:D,ROW())&lt;=分訖日,OR(分專案="全部",INDEX(J:J,ROW())=分專案))</f>
        <v>0</v>
      </c>
      <c r="C762" s="44" cm="1">
        <f t="array" ref="C762">IF(INDEX(F:F,ROW())&lt;&gt;"",INDEX(F:F,ROW()),IF(INDEX(E:E,ROW())&lt;&gt;0,INDEX(C:C,ROW()-1),0))</f>
        <v>0</v>
      </c>
      <c r="D762" s="43" cm="1">
        <f t="array" ref="D762">IF(INDEX(G:G,ROW())&lt;&gt;"",INDEX(G:G,ROW()),IF(INDEX(E:E,ROW())&lt;&gt;0,INDEX(D:D,ROW()-1),0))</f>
        <v>0</v>
      </c>
      <c r="E762" s="313" cm="1">
        <f t="array" ref="E762">IF(INDEX(I:I,ROW())&lt;&gt;"",VALUE(TRIM(LEFT(INDEX(I:I,ROW()),6))),0)</f>
        <v>0</v>
      </c>
      <c r="F762" s="314"/>
      <c r="G762" s="247"/>
      <c r="H762" s="261"/>
      <c r="I762" s="248"/>
      <c r="J762" s="261"/>
      <c r="K762" s="261"/>
      <c r="L762" s="262"/>
      <c r="M762" s="49"/>
      <c r="N762" s="49"/>
    </row>
    <row r="763" spans="1:14">
      <c r="A763" s="43" cm="1">
        <f t="array" ref="A763">IF(INDEX(B:B,ROW()), COUNTIF($B$6:INDEX(B:B,ROW()), TRUE), 0)</f>
        <v>0</v>
      </c>
      <c r="B763" s="43" t="b" cm="1">
        <f t="array" ref="B763">AND(分科號=INDEX(E:E,ROW()),INDEX(D:D,ROW())&gt;=分起日,INDEX(D:D,ROW())&lt;=分訖日,OR(分專案="全部",INDEX(J:J,ROW())=分專案))</f>
        <v>0</v>
      </c>
      <c r="C763" s="44" cm="1">
        <f t="array" ref="C763">IF(INDEX(F:F,ROW())&lt;&gt;"",INDEX(F:F,ROW()),IF(INDEX(E:E,ROW())&lt;&gt;0,INDEX(C:C,ROW()-1),0))</f>
        <v>0</v>
      </c>
      <c r="D763" s="43" cm="1">
        <f t="array" ref="D763">IF(INDEX(G:G,ROW())&lt;&gt;"",INDEX(G:G,ROW()),IF(INDEX(E:E,ROW())&lt;&gt;0,INDEX(D:D,ROW()-1),0))</f>
        <v>0</v>
      </c>
      <c r="E763" s="313" cm="1">
        <f t="array" ref="E763">IF(INDEX(I:I,ROW())&lt;&gt;"",VALUE(TRIM(LEFT(INDEX(I:I,ROW()),6))),0)</f>
        <v>0</v>
      </c>
      <c r="F763" s="314"/>
      <c r="G763" s="247"/>
      <c r="H763" s="261"/>
      <c r="I763" s="248"/>
      <c r="J763" s="261"/>
      <c r="K763" s="261"/>
      <c r="L763" s="262"/>
      <c r="M763" s="49"/>
      <c r="N763" s="49"/>
    </row>
    <row r="764" spans="1:14">
      <c r="A764" s="43" cm="1">
        <f t="array" ref="A764">IF(INDEX(B:B,ROW()), COUNTIF($B$6:INDEX(B:B,ROW()), TRUE), 0)</f>
        <v>0</v>
      </c>
      <c r="B764" s="43" t="b" cm="1">
        <f t="array" ref="B764">AND(分科號=INDEX(E:E,ROW()),INDEX(D:D,ROW())&gt;=分起日,INDEX(D:D,ROW())&lt;=分訖日,OR(分專案="全部",INDEX(J:J,ROW())=分專案))</f>
        <v>0</v>
      </c>
      <c r="C764" s="44" cm="1">
        <f t="array" ref="C764">IF(INDEX(F:F,ROW())&lt;&gt;"",INDEX(F:F,ROW()),IF(INDEX(E:E,ROW())&lt;&gt;0,INDEX(C:C,ROW()-1),0))</f>
        <v>0</v>
      </c>
      <c r="D764" s="43" cm="1">
        <f t="array" ref="D764">IF(INDEX(G:G,ROW())&lt;&gt;"",INDEX(G:G,ROW()),IF(INDEX(E:E,ROW())&lt;&gt;0,INDEX(D:D,ROW()-1),0))</f>
        <v>0</v>
      </c>
      <c r="E764" s="313" cm="1">
        <f t="array" ref="E764">IF(INDEX(I:I,ROW())&lt;&gt;"",VALUE(TRIM(LEFT(INDEX(I:I,ROW()),6))),0)</f>
        <v>0</v>
      </c>
      <c r="F764" s="314"/>
      <c r="G764" s="247"/>
      <c r="H764" s="261"/>
      <c r="I764" s="248"/>
      <c r="J764" s="261"/>
      <c r="K764" s="261"/>
      <c r="L764" s="262"/>
      <c r="M764" s="49"/>
      <c r="N764" s="49"/>
    </row>
    <row r="765" spans="1:14">
      <c r="A765" s="43" cm="1">
        <f t="array" ref="A765">IF(INDEX(B:B,ROW()), COUNTIF($B$6:INDEX(B:B,ROW()), TRUE), 0)</f>
        <v>0</v>
      </c>
      <c r="B765" s="43" t="b" cm="1">
        <f t="array" ref="B765">AND(分科號=INDEX(E:E,ROW()),INDEX(D:D,ROW())&gt;=分起日,INDEX(D:D,ROW())&lt;=分訖日,OR(分專案="全部",INDEX(J:J,ROW())=分專案))</f>
        <v>0</v>
      </c>
      <c r="C765" s="44" cm="1">
        <f t="array" ref="C765">IF(INDEX(F:F,ROW())&lt;&gt;"",INDEX(F:F,ROW()),IF(INDEX(E:E,ROW())&lt;&gt;0,INDEX(C:C,ROW()-1),0))</f>
        <v>0</v>
      </c>
      <c r="D765" s="43" cm="1">
        <f t="array" ref="D765">IF(INDEX(G:G,ROW())&lt;&gt;"",INDEX(G:G,ROW()),IF(INDEX(E:E,ROW())&lt;&gt;0,INDEX(D:D,ROW()-1),0))</f>
        <v>0</v>
      </c>
      <c r="E765" s="313" cm="1">
        <f t="array" ref="E765">IF(INDEX(I:I,ROW())&lt;&gt;"",VALUE(TRIM(LEFT(INDEX(I:I,ROW()),6))),0)</f>
        <v>0</v>
      </c>
      <c r="F765" s="314"/>
      <c r="G765" s="247"/>
      <c r="H765" s="261"/>
      <c r="I765" s="248"/>
      <c r="J765" s="261"/>
      <c r="K765" s="261"/>
      <c r="L765" s="262"/>
      <c r="M765" s="49"/>
      <c r="N765" s="49"/>
    </row>
    <row r="766" spans="1:14">
      <c r="A766" s="43" cm="1">
        <f t="array" ref="A766">IF(INDEX(B:B,ROW()), COUNTIF($B$6:INDEX(B:B,ROW()), TRUE), 0)</f>
        <v>0</v>
      </c>
      <c r="B766" s="43" t="b" cm="1">
        <f t="array" ref="B766">AND(分科號=INDEX(E:E,ROW()),INDEX(D:D,ROW())&gt;=分起日,INDEX(D:D,ROW())&lt;=分訖日,OR(分專案="全部",INDEX(J:J,ROW())=分專案))</f>
        <v>0</v>
      </c>
      <c r="C766" s="44" cm="1">
        <f t="array" ref="C766">IF(INDEX(F:F,ROW())&lt;&gt;"",INDEX(F:F,ROW()),IF(INDEX(E:E,ROW())&lt;&gt;0,INDEX(C:C,ROW()-1),0))</f>
        <v>0</v>
      </c>
      <c r="D766" s="43" cm="1">
        <f t="array" ref="D766">IF(INDEX(G:G,ROW())&lt;&gt;"",INDEX(G:G,ROW()),IF(INDEX(E:E,ROW())&lt;&gt;0,INDEX(D:D,ROW()-1),0))</f>
        <v>0</v>
      </c>
      <c r="E766" s="313" cm="1">
        <f t="array" ref="E766">IF(INDEX(I:I,ROW())&lt;&gt;"",VALUE(TRIM(LEFT(INDEX(I:I,ROW()),6))),0)</f>
        <v>0</v>
      </c>
      <c r="F766" s="314"/>
      <c r="G766" s="247"/>
      <c r="H766" s="261"/>
      <c r="I766" s="248"/>
      <c r="J766" s="261"/>
      <c r="K766" s="261"/>
      <c r="L766" s="262"/>
      <c r="M766" s="49"/>
      <c r="N766" s="49"/>
    </row>
    <row r="767" spans="1:14">
      <c r="A767" s="43" cm="1">
        <f t="array" ref="A767">IF(INDEX(B:B,ROW()), COUNTIF($B$6:INDEX(B:B,ROW()), TRUE), 0)</f>
        <v>0</v>
      </c>
      <c r="B767" s="43" t="b" cm="1">
        <f t="array" ref="B767">AND(分科號=INDEX(E:E,ROW()),INDEX(D:D,ROW())&gt;=分起日,INDEX(D:D,ROW())&lt;=分訖日,OR(分專案="全部",INDEX(J:J,ROW())=分專案))</f>
        <v>0</v>
      </c>
      <c r="C767" s="44" cm="1">
        <f t="array" ref="C767">IF(INDEX(F:F,ROW())&lt;&gt;"",INDEX(F:F,ROW()),IF(INDEX(E:E,ROW())&lt;&gt;0,INDEX(C:C,ROW()-1),0))</f>
        <v>0</v>
      </c>
      <c r="D767" s="43" cm="1">
        <f t="array" ref="D767">IF(INDEX(G:G,ROW())&lt;&gt;"",INDEX(G:G,ROW()),IF(INDEX(E:E,ROW())&lt;&gt;0,INDEX(D:D,ROW()-1),0))</f>
        <v>0</v>
      </c>
      <c r="E767" s="313" cm="1">
        <f t="array" ref="E767">IF(INDEX(I:I,ROW())&lt;&gt;"",VALUE(TRIM(LEFT(INDEX(I:I,ROW()),6))),0)</f>
        <v>0</v>
      </c>
      <c r="F767" s="314"/>
      <c r="G767" s="247"/>
      <c r="H767" s="261"/>
      <c r="I767" s="248"/>
      <c r="J767" s="261"/>
      <c r="K767" s="261"/>
      <c r="L767" s="262"/>
      <c r="M767" s="49"/>
      <c r="N767" s="49"/>
    </row>
    <row r="768" spans="1:14">
      <c r="A768" s="43" cm="1">
        <f t="array" ref="A768">IF(INDEX(B:B,ROW()), COUNTIF($B$6:INDEX(B:B,ROW()), TRUE), 0)</f>
        <v>0</v>
      </c>
      <c r="B768" s="43" t="b" cm="1">
        <f t="array" ref="B768">AND(分科號=INDEX(E:E,ROW()),INDEX(D:D,ROW())&gt;=分起日,INDEX(D:D,ROW())&lt;=分訖日,OR(分專案="全部",INDEX(J:J,ROW())=分專案))</f>
        <v>0</v>
      </c>
      <c r="C768" s="44" cm="1">
        <f t="array" ref="C768">IF(INDEX(F:F,ROW())&lt;&gt;"",INDEX(F:F,ROW()),IF(INDEX(E:E,ROW())&lt;&gt;0,INDEX(C:C,ROW()-1),0))</f>
        <v>0</v>
      </c>
      <c r="D768" s="43" cm="1">
        <f t="array" ref="D768">IF(INDEX(G:G,ROW())&lt;&gt;"",INDEX(G:G,ROW()),IF(INDEX(E:E,ROW())&lt;&gt;0,INDEX(D:D,ROW()-1),0))</f>
        <v>0</v>
      </c>
      <c r="E768" s="313" cm="1">
        <f t="array" ref="E768">IF(INDEX(I:I,ROW())&lt;&gt;"",VALUE(TRIM(LEFT(INDEX(I:I,ROW()),6))),0)</f>
        <v>0</v>
      </c>
      <c r="F768" s="314"/>
      <c r="G768" s="247"/>
      <c r="H768" s="261"/>
      <c r="I768" s="248"/>
      <c r="J768" s="261"/>
      <c r="K768" s="261"/>
      <c r="L768" s="262"/>
      <c r="M768" s="49"/>
      <c r="N768" s="49"/>
    </row>
    <row r="769" spans="1:14">
      <c r="A769" s="43" cm="1">
        <f t="array" ref="A769">IF(INDEX(B:B,ROW()), COUNTIF($B$6:INDEX(B:B,ROW()), TRUE), 0)</f>
        <v>0</v>
      </c>
      <c r="B769" s="43" t="b" cm="1">
        <f t="array" ref="B769">AND(分科號=INDEX(E:E,ROW()),INDEX(D:D,ROW())&gt;=分起日,INDEX(D:D,ROW())&lt;=分訖日,OR(分專案="全部",INDEX(J:J,ROW())=分專案))</f>
        <v>0</v>
      </c>
      <c r="C769" s="44" cm="1">
        <f t="array" ref="C769">IF(INDEX(F:F,ROW())&lt;&gt;"",INDEX(F:F,ROW()),IF(INDEX(E:E,ROW())&lt;&gt;0,INDEX(C:C,ROW()-1),0))</f>
        <v>0</v>
      </c>
      <c r="D769" s="43" cm="1">
        <f t="array" ref="D769">IF(INDEX(G:G,ROW())&lt;&gt;"",INDEX(G:G,ROW()),IF(INDEX(E:E,ROW())&lt;&gt;0,INDEX(D:D,ROW()-1),0))</f>
        <v>0</v>
      </c>
      <c r="E769" s="313" cm="1">
        <f t="array" ref="E769">IF(INDEX(I:I,ROW())&lt;&gt;"",VALUE(TRIM(LEFT(INDEX(I:I,ROW()),6))),0)</f>
        <v>0</v>
      </c>
      <c r="F769" s="314"/>
      <c r="G769" s="247"/>
      <c r="H769" s="261"/>
      <c r="I769" s="248"/>
      <c r="J769" s="261"/>
      <c r="K769" s="261"/>
      <c r="L769" s="262"/>
      <c r="M769" s="49"/>
      <c r="N769" s="49"/>
    </row>
    <row r="770" spans="1:14">
      <c r="A770" s="43" cm="1">
        <f t="array" ref="A770">IF(INDEX(B:B,ROW()), COUNTIF($B$6:INDEX(B:B,ROW()), TRUE), 0)</f>
        <v>0</v>
      </c>
      <c r="B770" s="43" t="b" cm="1">
        <f t="array" ref="B770">AND(分科號=INDEX(E:E,ROW()),INDEX(D:D,ROW())&gt;=分起日,INDEX(D:D,ROW())&lt;=分訖日,OR(分專案="全部",INDEX(J:J,ROW())=分專案))</f>
        <v>0</v>
      </c>
      <c r="C770" s="44" cm="1">
        <f t="array" ref="C770">IF(INDEX(F:F,ROW())&lt;&gt;"",INDEX(F:F,ROW()),IF(INDEX(E:E,ROW())&lt;&gt;0,INDEX(C:C,ROW()-1),0))</f>
        <v>0</v>
      </c>
      <c r="D770" s="43" cm="1">
        <f t="array" ref="D770">IF(INDEX(G:G,ROW())&lt;&gt;"",INDEX(G:G,ROW()),IF(INDEX(E:E,ROW())&lt;&gt;0,INDEX(D:D,ROW()-1),0))</f>
        <v>0</v>
      </c>
      <c r="E770" s="313" cm="1">
        <f t="array" ref="E770">IF(INDEX(I:I,ROW())&lt;&gt;"",VALUE(TRIM(LEFT(INDEX(I:I,ROW()),6))),0)</f>
        <v>0</v>
      </c>
      <c r="F770" s="314"/>
      <c r="G770" s="247"/>
      <c r="H770" s="261"/>
      <c r="I770" s="248"/>
      <c r="J770" s="261"/>
      <c r="K770" s="261"/>
      <c r="L770" s="262"/>
      <c r="M770" s="49"/>
      <c r="N770" s="49"/>
    </row>
    <row r="771" spans="1:14">
      <c r="A771" s="43" cm="1">
        <f t="array" ref="A771">IF(INDEX(B:B,ROW()), COUNTIF($B$6:INDEX(B:B,ROW()), TRUE), 0)</f>
        <v>0</v>
      </c>
      <c r="B771" s="43" t="b" cm="1">
        <f t="array" ref="B771">AND(分科號=INDEX(E:E,ROW()),INDEX(D:D,ROW())&gt;=分起日,INDEX(D:D,ROW())&lt;=分訖日,OR(分專案="全部",INDEX(J:J,ROW())=分專案))</f>
        <v>0</v>
      </c>
      <c r="C771" s="44" cm="1">
        <f t="array" ref="C771">IF(INDEX(F:F,ROW())&lt;&gt;"",INDEX(F:F,ROW()),IF(INDEX(E:E,ROW())&lt;&gt;0,INDEX(C:C,ROW()-1),0))</f>
        <v>0</v>
      </c>
      <c r="D771" s="43" cm="1">
        <f t="array" ref="D771">IF(INDEX(G:G,ROW())&lt;&gt;"",INDEX(G:G,ROW()),IF(INDEX(E:E,ROW())&lt;&gt;0,INDEX(D:D,ROW()-1),0))</f>
        <v>0</v>
      </c>
      <c r="E771" s="313" cm="1">
        <f t="array" ref="E771">IF(INDEX(I:I,ROW())&lt;&gt;"",VALUE(TRIM(LEFT(INDEX(I:I,ROW()),6))),0)</f>
        <v>0</v>
      </c>
      <c r="F771" s="314"/>
      <c r="G771" s="247"/>
      <c r="H771" s="261"/>
      <c r="I771" s="248"/>
      <c r="J771" s="261"/>
      <c r="K771" s="261"/>
      <c r="L771" s="262"/>
      <c r="M771" s="49"/>
      <c r="N771" s="49"/>
    </row>
    <row r="772" spans="1:14">
      <c r="A772" s="43" cm="1">
        <f t="array" ref="A772">IF(INDEX(B:B,ROW()), COUNTIF($B$6:INDEX(B:B,ROW()), TRUE), 0)</f>
        <v>0</v>
      </c>
      <c r="B772" s="43" t="b" cm="1">
        <f t="array" ref="B772">AND(分科號=INDEX(E:E,ROW()),INDEX(D:D,ROW())&gt;=分起日,INDEX(D:D,ROW())&lt;=分訖日,OR(分專案="全部",INDEX(J:J,ROW())=分專案))</f>
        <v>0</v>
      </c>
      <c r="C772" s="44" cm="1">
        <f t="array" ref="C772">IF(INDEX(F:F,ROW())&lt;&gt;"",INDEX(F:F,ROW()),IF(INDEX(E:E,ROW())&lt;&gt;0,INDEX(C:C,ROW()-1),0))</f>
        <v>0</v>
      </c>
      <c r="D772" s="43" cm="1">
        <f t="array" ref="D772">IF(INDEX(G:G,ROW())&lt;&gt;"",INDEX(G:G,ROW()),IF(INDEX(E:E,ROW())&lt;&gt;0,INDEX(D:D,ROW()-1),0))</f>
        <v>0</v>
      </c>
      <c r="E772" s="313" cm="1">
        <f t="array" ref="E772">IF(INDEX(I:I,ROW())&lt;&gt;"",VALUE(TRIM(LEFT(INDEX(I:I,ROW()),6))),0)</f>
        <v>0</v>
      </c>
      <c r="F772" s="314"/>
      <c r="G772" s="247"/>
      <c r="H772" s="261"/>
      <c r="I772" s="248"/>
      <c r="J772" s="261"/>
      <c r="K772" s="261"/>
      <c r="L772" s="262"/>
      <c r="M772" s="49"/>
      <c r="N772" s="49"/>
    </row>
    <row r="773" spans="1:14">
      <c r="A773" s="43" cm="1">
        <f t="array" ref="A773">IF(INDEX(B:B,ROW()), COUNTIF($B$6:INDEX(B:B,ROW()), TRUE), 0)</f>
        <v>0</v>
      </c>
      <c r="B773" s="43" t="b" cm="1">
        <f t="array" ref="B773">AND(分科號=INDEX(E:E,ROW()),INDEX(D:D,ROW())&gt;=分起日,INDEX(D:D,ROW())&lt;=分訖日,OR(分專案="全部",INDEX(J:J,ROW())=分專案))</f>
        <v>0</v>
      </c>
      <c r="C773" s="44" cm="1">
        <f t="array" ref="C773">IF(INDEX(F:F,ROW())&lt;&gt;"",INDEX(F:F,ROW()),IF(INDEX(E:E,ROW())&lt;&gt;0,INDEX(C:C,ROW()-1),0))</f>
        <v>0</v>
      </c>
      <c r="D773" s="43" cm="1">
        <f t="array" ref="D773">IF(INDEX(G:G,ROW())&lt;&gt;"",INDEX(G:G,ROW()),IF(INDEX(E:E,ROW())&lt;&gt;0,INDEX(D:D,ROW()-1),0))</f>
        <v>0</v>
      </c>
      <c r="E773" s="313" cm="1">
        <f t="array" ref="E773">IF(INDEX(I:I,ROW())&lt;&gt;"",VALUE(TRIM(LEFT(INDEX(I:I,ROW()),6))),0)</f>
        <v>0</v>
      </c>
      <c r="F773" s="314"/>
      <c r="G773" s="247"/>
      <c r="H773" s="261"/>
      <c r="I773" s="248"/>
      <c r="J773" s="261"/>
      <c r="K773" s="261"/>
      <c r="L773" s="262"/>
      <c r="M773" s="49"/>
      <c r="N773" s="49"/>
    </row>
    <row r="774" spans="1:14">
      <c r="A774" s="43" cm="1">
        <f t="array" ref="A774">IF(INDEX(B:B,ROW()), COUNTIF($B$6:INDEX(B:B,ROW()), TRUE), 0)</f>
        <v>0</v>
      </c>
      <c r="B774" s="43" t="b" cm="1">
        <f t="array" ref="B774">AND(分科號=INDEX(E:E,ROW()),INDEX(D:D,ROW())&gt;=分起日,INDEX(D:D,ROW())&lt;=分訖日,OR(分專案="全部",INDEX(J:J,ROW())=分專案))</f>
        <v>0</v>
      </c>
      <c r="C774" s="44" cm="1">
        <f t="array" ref="C774">IF(INDEX(F:F,ROW())&lt;&gt;"",INDEX(F:F,ROW()),IF(INDEX(E:E,ROW())&lt;&gt;0,INDEX(C:C,ROW()-1),0))</f>
        <v>0</v>
      </c>
      <c r="D774" s="43" cm="1">
        <f t="array" ref="D774">IF(INDEX(G:G,ROW())&lt;&gt;"",INDEX(G:G,ROW()),IF(INDEX(E:E,ROW())&lt;&gt;0,INDEX(D:D,ROW()-1),0))</f>
        <v>0</v>
      </c>
      <c r="E774" s="313" cm="1">
        <f t="array" ref="E774">IF(INDEX(I:I,ROW())&lt;&gt;"",VALUE(TRIM(LEFT(INDEX(I:I,ROW()),6))),0)</f>
        <v>0</v>
      </c>
      <c r="F774" s="314"/>
      <c r="G774" s="247"/>
      <c r="H774" s="261"/>
      <c r="I774" s="248"/>
      <c r="J774" s="261"/>
      <c r="K774" s="261"/>
      <c r="L774" s="262"/>
      <c r="M774" s="49"/>
      <c r="N774" s="49"/>
    </row>
    <row r="775" spans="1:14">
      <c r="A775" s="43" cm="1">
        <f t="array" ref="A775">IF(INDEX(B:B,ROW()), COUNTIF($B$6:INDEX(B:B,ROW()), TRUE), 0)</f>
        <v>0</v>
      </c>
      <c r="B775" s="43" t="b" cm="1">
        <f t="array" ref="B775">AND(分科號=INDEX(E:E,ROW()),INDEX(D:D,ROW())&gt;=分起日,INDEX(D:D,ROW())&lt;=分訖日,OR(分專案="全部",INDEX(J:J,ROW())=分專案))</f>
        <v>0</v>
      </c>
      <c r="C775" s="44" cm="1">
        <f t="array" ref="C775">IF(INDEX(F:F,ROW())&lt;&gt;"",INDEX(F:F,ROW()),IF(INDEX(E:E,ROW())&lt;&gt;0,INDEX(C:C,ROW()-1),0))</f>
        <v>0</v>
      </c>
      <c r="D775" s="43" cm="1">
        <f t="array" ref="D775">IF(INDEX(G:G,ROW())&lt;&gt;"",INDEX(G:G,ROW()),IF(INDEX(E:E,ROW())&lt;&gt;0,INDEX(D:D,ROW()-1),0))</f>
        <v>0</v>
      </c>
      <c r="E775" s="313" cm="1">
        <f t="array" ref="E775">IF(INDEX(I:I,ROW())&lt;&gt;"",VALUE(TRIM(LEFT(INDEX(I:I,ROW()),6))),0)</f>
        <v>0</v>
      </c>
      <c r="F775" s="314"/>
      <c r="G775" s="247"/>
      <c r="H775" s="261"/>
      <c r="I775" s="248"/>
      <c r="J775" s="261"/>
      <c r="K775" s="261"/>
      <c r="L775" s="262"/>
      <c r="M775" s="49"/>
      <c r="N775" s="49"/>
    </row>
    <row r="776" spans="1:14">
      <c r="A776" s="43" cm="1">
        <f t="array" ref="A776">IF(INDEX(B:B,ROW()), COUNTIF($B$6:INDEX(B:B,ROW()), TRUE), 0)</f>
        <v>0</v>
      </c>
      <c r="B776" s="43" t="b" cm="1">
        <f t="array" ref="B776">AND(分科號=INDEX(E:E,ROW()),INDEX(D:D,ROW())&gt;=分起日,INDEX(D:D,ROW())&lt;=分訖日,OR(分專案="全部",INDEX(J:J,ROW())=分專案))</f>
        <v>0</v>
      </c>
      <c r="C776" s="44" cm="1">
        <f t="array" ref="C776">IF(INDEX(F:F,ROW())&lt;&gt;"",INDEX(F:F,ROW()),IF(INDEX(E:E,ROW())&lt;&gt;0,INDEX(C:C,ROW()-1),0))</f>
        <v>0</v>
      </c>
      <c r="D776" s="43" cm="1">
        <f t="array" ref="D776">IF(INDEX(G:G,ROW())&lt;&gt;"",INDEX(G:G,ROW()),IF(INDEX(E:E,ROW())&lt;&gt;0,INDEX(D:D,ROW()-1),0))</f>
        <v>0</v>
      </c>
      <c r="E776" s="313" cm="1">
        <f t="array" ref="E776">IF(INDEX(I:I,ROW())&lt;&gt;"",VALUE(TRIM(LEFT(INDEX(I:I,ROW()),6))),0)</f>
        <v>0</v>
      </c>
      <c r="F776" s="314"/>
      <c r="G776" s="247"/>
      <c r="H776" s="261"/>
      <c r="I776" s="248"/>
      <c r="J776" s="261"/>
      <c r="K776" s="261"/>
      <c r="L776" s="262"/>
      <c r="M776" s="49"/>
      <c r="N776" s="49"/>
    </row>
    <row r="777" spans="1:14">
      <c r="A777" s="43" cm="1">
        <f t="array" ref="A777">IF(INDEX(B:B,ROW()), COUNTIF($B$6:INDEX(B:B,ROW()), TRUE), 0)</f>
        <v>0</v>
      </c>
      <c r="B777" s="43" t="b" cm="1">
        <f t="array" ref="B777">AND(分科號=INDEX(E:E,ROW()),INDEX(D:D,ROW())&gt;=分起日,INDEX(D:D,ROW())&lt;=分訖日,OR(分專案="全部",INDEX(J:J,ROW())=分專案))</f>
        <v>0</v>
      </c>
      <c r="C777" s="44" cm="1">
        <f t="array" ref="C777">IF(INDEX(F:F,ROW())&lt;&gt;"",INDEX(F:F,ROW()),IF(INDEX(E:E,ROW())&lt;&gt;0,INDEX(C:C,ROW()-1),0))</f>
        <v>0</v>
      </c>
      <c r="D777" s="43" cm="1">
        <f t="array" ref="D777">IF(INDEX(G:G,ROW())&lt;&gt;"",INDEX(G:G,ROW()),IF(INDEX(E:E,ROW())&lt;&gt;0,INDEX(D:D,ROW()-1),0))</f>
        <v>0</v>
      </c>
      <c r="E777" s="313" cm="1">
        <f t="array" ref="E777">IF(INDEX(I:I,ROW())&lt;&gt;"",VALUE(TRIM(LEFT(INDEX(I:I,ROW()),6))),0)</f>
        <v>0</v>
      </c>
      <c r="F777" s="314"/>
      <c r="G777" s="247"/>
      <c r="H777" s="261"/>
      <c r="I777" s="248"/>
      <c r="J777" s="261"/>
      <c r="K777" s="261"/>
      <c r="L777" s="262"/>
      <c r="M777" s="49"/>
      <c r="N777" s="49"/>
    </row>
    <row r="778" spans="1:14">
      <c r="A778" s="43" cm="1">
        <f t="array" ref="A778">IF(INDEX(B:B,ROW()), COUNTIF($B$6:INDEX(B:B,ROW()), TRUE), 0)</f>
        <v>0</v>
      </c>
      <c r="B778" s="43" t="b" cm="1">
        <f t="array" ref="B778">AND(分科號=INDEX(E:E,ROW()),INDEX(D:D,ROW())&gt;=分起日,INDEX(D:D,ROW())&lt;=分訖日,OR(分專案="全部",INDEX(J:J,ROW())=分專案))</f>
        <v>0</v>
      </c>
      <c r="C778" s="44" cm="1">
        <f t="array" ref="C778">IF(INDEX(F:F,ROW())&lt;&gt;"",INDEX(F:F,ROW()),IF(INDEX(E:E,ROW())&lt;&gt;0,INDEX(C:C,ROW()-1),0))</f>
        <v>0</v>
      </c>
      <c r="D778" s="43" cm="1">
        <f t="array" ref="D778">IF(INDEX(G:G,ROW())&lt;&gt;"",INDEX(G:G,ROW()),IF(INDEX(E:E,ROW())&lt;&gt;0,INDEX(D:D,ROW()-1),0))</f>
        <v>0</v>
      </c>
      <c r="E778" s="313" cm="1">
        <f t="array" ref="E778">IF(INDEX(I:I,ROW())&lt;&gt;"",VALUE(TRIM(LEFT(INDEX(I:I,ROW()),6))),0)</f>
        <v>0</v>
      </c>
      <c r="F778" s="314"/>
      <c r="G778" s="247"/>
      <c r="H778" s="261"/>
      <c r="I778" s="248"/>
      <c r="J778" s="261"/>
      <c r="K778" s="261"/>
      <c r="L778" s="262"/>
      <c r="M778" s="49"/>
      <c r="N778" s="49"/>
    </row>
    <row r="779" spans="1:14">
      <c r="A779" s="43" cm="1">
        <f t="array" ref="A779">IF(INDEX(B:B,ROW()), COUNTIF($B$6:INDEX(B:B,ROW()), TRUE), 0)</f>
        <v>0</v>
      </c>
      <c r="B779" s="43" t="b" cm="1">
        <f t="array" ref="B779">AND(分科號=INDEX(E:E,ROW()),INDEX(D:D,ROW())&gt;=分起日,INDEX(D:D,ROW())&lt;=分訖日,OR(分專案="全部",INDEX(J:J,ROW())=分專案))</f>
        <v>0</v>
      </c>
      <c r="C779" s="44" cm="1">
        <f t="array" ref="C779">IF(INDEX(F:F,ROW())&lt;&gt;"",INDEX(F:F,ROW()),IF(INDEX(E:E,ROW())&lt;&gt;0,INDEX(C:C,ROW()-1),0))</f>
        <v>0</v>
      </c>
      <c r="D779" s="43" cm="1">
        <f t="array" ref="D779">IF(INDEX(G:G,ROW())&lt;&gt;"",INDEX(G:G,ROW()),IF(INDEX(E:E,ROW())&lt;&gt;0,INDEX(D:D,ROW()-1),0))</f>
        <v>0</v>
      </c>
      <c r="E779" s="313" cm="1">
        <f t="array" ref="E779">IF(INDEX(I:I,ROW())&lt;&gt;"",VALUE(TRIM(LEFT(INDEX(I:I,ROW()),6))),0)</f>
        <v>0</v>
      </c>
      <c r="F779" s="314"/>
      <c r="G779" s="247"/>
      <c r="H779" s="261"/>
      <c r="I779" s="248"/>
      <c r="J779" s="261"/>
      <c r="K779" s="261"/>
      <c r="L779" s="262"/>
      <c r="M779" s="49"/>
      <c r="N779" s="49"/>
    </row>
    <row r="780" spans="1:14">
      <c r="A780" s="43" cm="1">
        <f t="array" ref="A780">IF(INDEX(B:B,ROW()), COUNTIF($B$6:INDEX(B:B,ROW()), TRUE), 0)</f>
        <v>0</v>
      </c>
      <c r="B780" s="43" t="b" cm="1">
        <f t="array" ref="B780">AND(分科號=INDEX(E:E,ROW()),INDEX(D:D,ROW())&gt;=分起日,INDEX(D:D,ROW())&lt;=分訖日,OR(分專案="全部",INDEX(J:J,ROW())=分專案))</f>
        <v>0</v>
      </c>
      <c r="C780" s="44" cm="1">
        <f t="array" ref="C780">IF(INDEX(F:F,ROW())&lt;&gt;"",INDEX(F:F,ROW()),IF(INDEX(E:E,ROW())&lt;&gt;0,INDEX(C:C,ROW()-1),0))</f>
        <v>0</v>
      </c>
      <c r="D780" s="43" cm="1">
        <f t="array" ref="D780">IF(INDEX(G:G,ROW())&lt;&gt;"",INDEX(G:G,ROW()),IF(INDEX(E:E,ROW())&lt;&gt;0,INDEX(D:D,ROW()-1),0))</f>
        <v>0</v>
      </c>
      <c r="E780" s="313" cm="1">
        <f t="array" ref="E780">IF(INDEX(I:I,ROW())&lt;&gt;"",VALUE(TRIM(LEFT(INDEX(I:I,ROW()),6))),0)</f>
        <v>0</v>
      </c>
      <c r="F780" s="314"/>
      <c r="G780" s="247"/>
      <c r="H780" s="261"/>
      <c r="I780" s="248"/>
      <c r="J780" s="261"/>
      <c r="K780" s="261"/>
      <c r="L780" s="262"/>
      <c r="M780" s="49"/>
      <c r="N780" s="49"/>
    </row>
    <row r="781" spans="1:14">
      <c r="A781" s="43" cm="1">
        <f t="array" ref="A781">IF(INDEX(B:B,ROW()), COUNTIF($B$6:INDEX(B:B,ROW()), TRUE), 0)</f>
        <v>0</v>
      </c>
      <c r="B781" s="43" t="b" cm="1">
        <f t="array" ref="B781">AND(分科號=INDEX(E:E,ROW()),INDEX(D:D,ROW())&gt;=分起日,INDEX(D:D,ROW())&lt;=分訖日,OR(分專案="全部",INDEX(J:J,ROW())=分專案))</f>
        <v>0</v>
      </c>
      <c r="C781" s="44" cm="1">
        <f t="array" ref="C781">IF(INDEX(F:F,ROW())&lt;&gt;"",INDEX(F:F,ROW()),IF(INDEX(E:E,ROW())&lt;&gt;0,INDEX(C:C,ROW()-1),0))</f>
        <v>0</v>
      </c>
      <c r="D781" s="43" cm="1">
        <f t="array" ref="D781">IF(INDEX(G:G,ROW())&lt;&gt;"",INDEX(G:G,ROW()),IF(INDEX(E:E,ROW())&lt;&gt;0,INDEX(D:D,ROW()-1),0))</f>
        <v>0</v>
      </c>
      <c r="E781" s="313" cm="1">
        <f t="array" ref="E781">IF(INDEX(I:I,ROW())&lt;&gt;"",VALUE(TRIM(LEFT(INDEX(I:I,ROW()),6))),0)</f>
        <v>0</v>
      </c>
      <c r="F781" s="314"/>
      <c r="G781" s="247"/>
      <c r="H781" s="261"/>
      <c r="I781" s="248"/>
      <c r="J781" s="261"/>
      <c r="K781" s="261"/>
      <c r="L781" s="262"/>
      <c r="M781" s="49"/>
      <c r="N781" s="49"/>
    </row>
    <row r="782" spans="1:14">
      <c r="A782" s="43" cm="1">
        <f t="array" ref="A782">IF(INDEX(B:B,ROW()), COUNTIF($B$6:INDEX(B:B,ROW()), TRUE), 0)</f>
        <v>0</v>
      </c>
      <c r="B782" s="43" t="b" cm="1">
        <f t="array" ref="B782">AND(分科號=INDEX(E:E,ROW()),INDEX(D:D,ROW())&gt;=分起日,INDEX(D:D,ROW())&lt;=分訖日,OR(分專案="全部",INDEX(J:J,ROW())=分專案))</f>
        <v>0</v>
      </c>
      <c r="C782" s="44" cm="1">
        <f t="array" ref="C782">IF(INDEX(F:F,ROW())&lt;&gt;"",INDEX(F:F,ROW()),IF(INDEX(E:E,ROW())&lt;&gt;0,INDEX(C:C,ROW()-1),0))</f>
        <v>0</v>
      </c>
      <c r="D782" s="43" cm="1">
        <f t="array" ref="D782">IF(INDEX(G:G,ROW())&lt;&gt;"",INDEX(G:G,ROW()),IF(INDEX(E:E,ROW())&lt;&gt;0,INDEX(D:D,ROW()-1),0))</f>
        <v>0</v>
      </c>
      <c r="E782" s="313" cm="1">
        <f t="array" ref="E782">IF(INDEX(I:I,ROW())&lt;&gt;"",VALUE(TRIM(LEFT(INDEX(I:I,ROW()),6))),0)</f>
        <v>0</v>
      </c>
      <c r="F782" s="314"/>
      <c r="G782" s="247"/>
      <c r="H782" s="261"/>
      <c r="I782" s="248"/>
      <c r="J782" s="261"/>
      <c r="K782" s="261"/>
      <c r="L782" s="262"/>
      <c r="M782" s="49"/>
      <c r="N782" s="49"/>
    </row>
    <row r="783" spans="1:14">
      <c r="A783" s="43" cm="1">
        <f t="array" ref="A783">IF(INDEX(B:B,ROW()), COUNTIF($B$6:INDEX(B:B,ROW()), TRUE), 0)</f>
        <v>0</v>
      </c>
      <c r="B783" s="43" t="b" cm="1">
        <f t="array" ref="B783">AND(分科號=INDEX(E:E,ROW()),INDEX(D:D,ROW())&gt;=分起日,INDEX(D:D,ROW())&lt;=分訖日,OR(分專案="全部",INDEX(J:J,ROW())=分專案))</f>
        <v>0</v>
      </c>
      <c r="C783" s="44" cm="1">
        <f t="array" ref="C783">IF(INDEX(F:F,ROW())&lt;&gt;"",INDEX(F:F,ROW()),IF(INDEX(E:E,ROW())&lt;&gt;0,INDEX(C:C,ROW()-1),0))</f>
        <v>0</v>
      </c>
      <c r="D783" s="43" cm="1">
        <f t="array" ref="D783">IF(INDEX(G:G,ROW())&lt;&gt;"",INDEX(G:G,ROW()),IF(INDEX(E:E,ROW())&lt;&gt;0,INDEX(D:D,ROW()-1),0))</f>
        <v>0</v>
      </c>
      <c r="E783" s="313" cm="1">
        <f t="array" ref="E783">IF(INDEX(I:I,ROW())&lt;&gt;"",VALUE(TRIM(LEFT(INDEX(I:I,ROW()),6))),0)</f>
        <v>0</v>
      </c>
      <c r="F783" s="314"/>
      <c r="G783" s="247"/>
      <c r="H783" s="261"/>
      <c r="I783" s="248"/>
      <c r="J783" s="261"/>
      <c r="K783" s="261"/>
      <c r="L783" s="262"/>
      <c r="M783" s="49"/>
      <c r="N783" s="49"/>
    </row>
    <row r="784" spans="1:14">
      <c r="A784" s="43" cm="1">
        <f t="array" ref="A784">IF(INDEX(B:B,ROW()), COUNTIF($B$6:INDEX(B:B,ROW()), TRUE), 0)</f>
        <v>0</v>
      </c>
      <c r="B784" s="43" t="b" cm="1">
        <f t="array" ref="B784">AND(分科號=INDEX(E:E,ROW()),INDEX(D:D,ROW())&gt;=分起日,INDEX(D:D,ROW())&lt;=分訖日,OR(分專案="全部",INDEX(J:J,ROW())=分專案))</f>
        <v>0</v>
      </c>
      <c r="C784" s="44" cm="1">
        <f t="array" ref="C784">IF(INDEX(F:F,ROW())&lt;&gt;"",INDEX(F:F,ROW()),IF(INDEX(E:E,ROW())&lt;&gt;0,INDEX(C:C,ROW()-1),0))</f>
        <v>0</v>
      </c>
      <c r="D784" s="43" cm="1">
        <f t="array" ref="D784">IF(INDEX(G:G,ROW())&lt;&gt;"",INDEX(G:G,ROW()),IF(INDEX(E:E,ROW())&lt;&gt;0,INDEX(D:D,ROW()-1),0))</f>
        <v>0</v>
      </c>
      <c r="E784" s="313" cm="1">
        <f t="array" ref="E784">IF(INDEX(I:I,ROW())&lt;&gt;"",VALUE(TRIM(LEFT(INDEX(I:I,ROW()),6))),0)</f>
        <v>0</v>
      </c>
      <c r="F784" s="314"/>
      <c r="G784" s="247"/>
      <c r="H784" s="261"/>
      <c r="I784" s="248"/>
      <c r="J784" s="261"/>
      <c r="K784" s="261"/>
      <c r="L784" s="262"/>
      <c r="M784" s="49"/>
      <c r="N784" s="49"/>
    </row>
    <row r="785" spans="1:14">
      <c r="A785" s="43" cm="1">
        <f t="array" ref="A785">IF(INDEX(B:B,ROW()), COUNTIF($B$6:INDEX(B:B,ROW()), TRUE), 0)</f>
        <v>0</v>
      </c>
      <c r="B785" s="43" t="b" cm="1">
        <f t="array" ref="B785">AND(分科號=INDEX(E:E,ROW()),INDEX(D:D,ROW())&gt;=分起日,INDEX(D:D,ROW())&lt;=分訖日,OR(分專案="全部",INDEX(J:J,ROW())=分專案))</f>
        <v>0</v>
      </c>
      <c r="C785" s="44" cm="1">
        <f t="array" ref="C785">IF(INDEX(F:F,ROW())&lt;&gt;"",INDEX(F:F,ROW()),IF(INDEX(E:E,ROW())&lt;&gt;0,INDEX(C:C,ROW()-1),0))</f>
        <v>0</v>
      </c>
      <c r="D785" s="43" cm="1">
        <f t="array" ref="D785">IF(INDEX(G:G,ROW())&lt;&gt;"",INDEX(G:G,ROW()),IF(INDEX(E:E,ROW())&lt;&gt;0,INDEX(D:D,ROW()-1),0))</f>
        <v>0</v>
      </c>
      <c r="E785" s="313" cm="1">
        <f t="array" ref="E785">IF(INDEX(I:I,ROW())&lt;&gt;"",VALUE(TRIM(LEFT(INDEX(I:I,ROW()),6))),0)</f>
        <v>0</v>
      </c>
      <c r="F785" s="314"/>
      <c r="G785" s="247"/>
      <c r="H785" s="261"/>
      <c r="I785" s="248"/>
      <c r="J785" s="261"/>
      <c r="K785" s="261"/>
      <c r="L785" s="262"/>
      <c r="M785" s="49"/>
      <c r="N785" s="49"/>
    </row>
    <row r="786" spans="1:14">
      <c r="A786" s="43" cm="1">
        <f t="array" ref="A786">IF(INDEX(B:B,ROW()), COUNTIF($B$6:INDEX(B:B,ROW()), TRUE), 0)</f>
        <v>0</v>
      </c>
      <c r="B786" s="43" t="b" cm="1">
        <f t="array" ref="B786">AND(分科號=INDEX(E:E,ROW()),INDEX(D:D,ROW())&gt;=分起日,INDEX(D:D,ROW())&lt;=分訖日,OR(分專案="全部",INDEX(J:J,ROW())=分專案))</f>
        <v>0</v>
      </c>
      <c r="C786" s="44" cm="1">
        <f t="array" ref="C786">IF(INDEX(F:F,ROW())&lt;&gt;"",INDEX(F:F,ROW()),IF(INDEX(E:E,ROW())&lt;&gt;0,INDEX(C:C,ROW()-1),0))</f>
        <v>0</v>
      </c>
      <c r="D786" s="43" cm="1">
        <f t="array" ref="D786">IF(INDEX(G:G,ROW())&lt;&gt;"",INDEX(G:G,ROW()),IF(INDEX(E:E,ROW())&lt;&gt;0,INDEX(D:D,ROW()-1),0))</f>
        <v>0</v>
      </c>
      <c r="E786" s="313" cm="1">
        <f t="array" ref="E786">IF(INDEX(I:I,ROW())&lt;&gt;"",VALUE(TRIM(LEFT(INDEX(I:I,ROW()),6))),0)</f>
        <v>0</v>
      </c>
      <c r="F786" s="314"/>
      <c r="G786" s="247"/>
      <c r="H786" s="261"/>
      <c r="I786" s="248"/>
      <c r="J786" s="261"/>
      <c r="K786" s="261"/>
      <c r="L786" s="262"/>
      <c r="M786" s="49"/>
      <c r="N786" s="49"/>
    </row>
    <row r="787" spans="1:14">
      <c r="A787" s="43" cm="1">
        <f t="array" ref="A787">IF(INDEX(B:B,ROW()), COUNTIF($B$6:INDEX(B:B,ROW()), TRUE), 0)</f>
        <v>0</v>
      </c>
      <c r="B787" s="43" t="b" cm="1">
        <f t="array" ref="B787">AND(分科號=INDEX(E:E,ROW()),INDEX(D:D,ROW())&gt;=分起日,INDEX(D:D,ROW())&lt;=分訖日,OR(分專案="全部",INDEX(J:J,ROW())=分專案))</f>
        <v>0</v>
      </c>
      <c r="C787" s="44" cm="1">
        <f t="array" ref="C787">IF(INDEX(F:F,ROW())&lt;&gt;"",INDEX(F:F,ROW()),IF(INDEX(E:E,ROW())&lt;&gt;0,INDEX(C:C,ROW()-1),0))</f>
        <v>0</v>
      </c>
      <c r="D787" s="43" cm="1">
        <f t="array" ref="D787">IF(INDEX(G:G,ROW())&lt;&gt;"",INDEX(G:G,ROW()),IF(INDEX(E:E,ROW())&lt;&gt;0,INDEX(D:D,ROW()-1),0))</f>
        <v>0</v>
      </c>
      <c r="E787" s="313" cm="1">
        <f t="array" ref="E787">IF(INDEX(I:I,ROW())&lt;&gt;"",VALUE(TRIM(LEFT(INDEX(I:I,ROW()),6))),0)</f>
        <v>0</v>
      </c>
      <c r="F787" s="314"/>
      <c r="G787" s="247"/>
      <c r="H787" s="261"/>
      <c r="I787" s="248"/>
      <c r="J787" s="261"/>
      <c r="K787" s="261"/>
      <c r="L787" s="262"/>
      <c r="M787" s="49"/>
      <c r="N787" s="49"/>
    </row>
    <row r="788" spans="1:14">
      <c r="A788" s="43" cm="1">
        <f t="array" ref="A788">IF(INDEX(B:B,ROW()), COUNTIF($B$6:INDEX(B:B,ROW()), TRUE), 0)</f>
        <v>0</v>
      </c>
      <c r="B788" s="43" t="b" cm="1">
        <f t="array" ref="B788">AND(分科號=INDEX(E:E,ROW()),INDEX(D:D,ROW())&gt;=分起日,INDEX(D:D,ROW())&lt;=分訖日,OR(分專案="全部",INDEX(J:J,ROW())=分專案))</f>
        <v>0</v>
      </c>
      <c r="C788" s="44" cm="1">
        <f t="array" ref="C788">IF(INDEX(F:F,ROW())&lt;&gt;"",INDEX(F:F,ROW()),IF(INDEX(E:E,ROW())&lt;&gt;0,INDEX(C:C,ROW()-1),0))</f>
        <v>0</v>
      </c>
      <c r="D788" s="43" cm="1">
        <f t="array" ref="D788">IF(INDEX(G:G,ROW())&lt;&gt;"",INDEX(G:G,ROW()),IF(INDEX(E:E,ROW())&lt;&gt;0,INDEX(D:D,ROW()-1),0))</f>
        <v>0</v>
      </c>
      <c r="E788" s="313" cm="1">
        <f t="array" ref="E788">IF(INDEX(I:I,ROW())&lt;&gt;"",VALUE(TRIM(LEFT(INDEX(I:I,ROW()),6))),0)</f>
        <v>0</v>
      </c>
      <c r="F788" s="314"/>
      <c r="G788" s="247"/>
      <c r="H788" s="261"/>
      <c r="I788" s="248"/>
      <c r="J788" s="261"/>
      <c r="K788" s="261"/>
      <c r="L788" s="262"/>
      <c r="M788" s="49"/>
      <c r="N788" s="49"/>
    </row>
    <row r="789" spans="1:14">
      <c r="A789" s="43" cm="1">
        <f t="array" ref="A789">IF(INDEX(B:B,ROW()), COUNTIF($B$6:INDEX(B:B,ROW()), TRUE), 0)</f>
        <v>0</v>
      </c>
      <c r="B789" s="43" t="b" cm="1">
        <f t="array" ref="B789">AND(分科號=INDEX(E:E,ROW()),INDEX(D:D,ROW())&gt;=分起日,INDEX(D:D,ROW())&lt;=分訖日,OR(分專案="全部",INDEX(J:J,ROW())=分專案))</f>
        <v>0</v>
      </c>
      <c r="C789" s="44" cm="1">
        <f t="array" ref="C789">IF(INDEX(F:F,ROW())&lt;&gt;"",INDEX(F:F,ROW()),IF(INDEX(E:E,ROW())&lt;&gt;0,INDEX(C:C,ROW()-1),0))</f>
        <v>0</v>
      </c>
      <c r="D789" s="43" cm="1">
        <f t="array" ref="D789">IF(INDEX(G:G,ROW())&lt;&gt;"",INDEX(G:G,ROW()),IF(INDEX(E:E,ROW())&lt;&gt;0,INDEX(D:D,ROW()-1),0))</f>
        <v>0</v>
      </c>
      <c r="E789" s="313" cm="1">
        <f t="array" ref="E789">IF(INDEX(I:I,ROW())&lt;&gt;"",VALUE(TRIM(LEFT(INDEX(I:I,ROW()),6))),0)</f>
        <v>0</v>
      </c>
      <c r="F789" s="314"/>
      <c r="G789" s="247"/>
      <c r="H789" s="261"/>
      <c r="I789" s="248"/>
      <c r="J789" s="261"/>
      <c r="K789" s="261"/>
      <c r="L789" s="262"/>
      <c r="M789" s="49"/>
      <c r="N789" s="49"/>
    </row>
    <row r="790" spans="1:14">
      <c r="A790" s="43" cm="1">
        <f t="array" ref="A790">IF(INDEX(B:B,ROW()), COUNTIF($B$6:INDEX(B:B,ROW()), TRUE), 0)</f>
        <v>0</v>
      </c>
      <c r="B790" s="43" t="b" cm="1">
        <f t="array" ref="B790">AND(分科號=INDEX(E:E,ROW()),INDEX(D:D,ROW())&gt;=分起日,INDEX(D:D,ROW())&lt;=分訖日,OR(分專案="全部",INDEX(J:J,ROW())=分專案))</f>
        <v>0</v>
      </c>
      <c r="C790" s="44" cm="1">
        <f t="array" ref="C790">IF(INDEX(F:F,ROW())&lt;&gt;"",INDEX(F:F,ROW()),IF(INDEX(E:E,ROW())&lt;&gt;0,INDEX(C:C,ROW()-1),0))</f>
        <v>0</v>
      </c>
      <c r="D790" s="43" cm="1">
        <f t="array" ref="D790">IF(INDEX(G:G,ROW())&lt;&gt;"",INDEX(G:G,ROW()),IF(INDEX(E:E,ROW())&lt;&gt;0,INDEX(D:D,ROW()-1),0))</f>
        <v>0</v>
      </c>
      <c r="E790" s="313" cm="1">
        <f t="array" ref="E790">IF(INDEX(I:I,ROW())&lt;&gt;"",VALUE(TRIM(LEFT(INDEX(I:I,ROW()),6))),0)</f>
        <v>0</v>
      </c>
      <c r="F790" s="314"/>
      <c r="G790" s="247"/>
      <c r="H790" s="261"/>
      <c r="I790" s="248"/>
      <c r="J790" s="261"/>
      <c r="K790" s="261"/>
      <c r="L790" s="262"/>
      <c r="M790" s="49"/>
      <c r="N790" s="49"/>
    </row>
    <row r="791" spans="1:14">
      <c r="A791" s="43" cm="1">
        <f t="array" ref="A791">IF(INDEX(B:B,ROW()), COUNTIF($B$6:INDEX(B:B,ROW()), TRUE), 0)</f>
        <v>0</v>
      </c>
      <c r="B791" s="43" t="b" cm="1">
        <f t="array" ref="B791">AND(分科號=INDEX(E:E,ROW()),INDEX(D:D,ROW())&gt;=分起日,INDEX(D:D,ROW())&lt;=分訖日,OR(分專案="全部",INDEX(J:J,ROW())=分專案))</f>
        <v>0</v>
      </c>
      <c r="C791" s="44" cm="1">
        <f t="array" ref="C791">IF(INDEX(F:F,ROW())&lt;&gt;"",INDEX(F:F,ROW()),IF(INDEX(E:E,ROW())&lt;&gt;0,INDEX(C:C,ROW()-1),0))</f>
        <v>0</v>
      </c>
      <c r="D791" s="43" cm="1">
        <f t="array" ref="D791">IF(INDEX(G:G,ROW())&lt;&gt;"",INDEX(G:G,ROW()),IF(INDEX(E:E,ROW())&lt;&gt;0,INDEX(D:D,ROW()-1),0))</f>
        <v>0</v>
      </c>
      <c r="E791" s="313" cm="1">
        <f t="array" ref="E791">IF(INDEX(I:I,ROW())&lt;&gt;"",VALUE(TRIM(LEFT(INDEX(I:I,ROW()),6))),0)</f>
        <v>0</v>
      </c>
      <c r="F791" s="314"/>
      <c r="G791" s="247"/>
      <c r="H791" s="261"/>
      <c r="I791" s="248"/>
      <c r="J791" s="261"/>
      <c r="K791" s="261"/>
      <c r="L791" s="262"/>
      <c r="M791" s="49"/>
      <c r="N791" s="49"/>
    </row>
    <row r="792" spans="1:14">
      <c r="A792" s="43" cm="1">
        <f t="array" ref="A792">IF(INDEX(B:B,ROW()), COUNTIF($B$6:INDEX(B:B,ROW()), TRUE), 0)</f>
        <v>0</v>
      </c>
      <c r="B792" s="43" t="b" cm="1">
        <f t="array" ref="B792">AND(分科號=INDEX(E:E,ROW()),INDEX(D:D,ROW())&gt;=分起日,INDEX(D:D,ROW())&lt;=分訖日,OR(分專案="全部",INDEX(J:J,ROW())=分專案))</f>
        <v>0</v>
      </c>
      <c r="C792" s="44" cm="1">
        <f t="array" ref="C792">IF(INDEX(F:F,ROW())&lt;&gt;"",INDEX(F:F,ROW()),IF(INDEX(E:E,ROW())&lt;&gt;0,INDEX(C:C,ROW()-1),0))</f>
        <v>0</v>
      </c>
      <c r="D792" s="43" cm="1">
        <f t="array" ref="D792">IF(INDEX(G:G,ROW())&lt;&gt;"",INDEX(G:G,ROW()),IF(INDEX(E:E,ROW())&lt;&gt;0,INDEX(D:D,ROW()-1),0))</f>
        <v>0</v>
      </c>
      <c r="E792" s="313" cm="1">
        <f t="array" ref="E792">IF(INDEX(I:I,ROW())&lt;&gt;"",VALUE(TRIM(LEFT(INDEX(I:I,ROW()),6))),0)</f>
        <v>0</v>
      </c>
      <c r="F792" s="314"/>
      <c r="G792" s="247"/>
      <c r="H792" s="261"/>
      <c r="I792" s="248"/>
      <c r="J792" s="261"/>
      <c r="K792" s="261"/>
      <c r="L792" s="262"/>
      <c r="M792" s="49"/>
      <c r="N792" s="49"/>
    </row>
    <row r="793" spans="1:14">
      <c r="A793" s="43" cm="1">
        <f t="array" ref="A793">IF(INDEX(B:B,ROW()), COUNTIF($B$6:INDEX(B:B,ROW()), TRUE), 0)</f>
        <v>0</v>
      </c>
      <c r="B793" s="43" t="b" cm="1">
        <f t="array" ref="B793">AND(分科號=INDEX(E:E,ROW()),INDEX(D:D,ROW())&gt;=分起日,INDEX(D:D,ROW())&lt;=分訖日,OR(分專案="全部",INDEX(J:J,ROW())=分專案))</f>
        <v>0</v>
      </c>
      <c r="C793" s="44" cm="1">
        <f t="array" ref="C793">IF(INDEX(F:F,ROW())&lt;&gt;"",INDEX(F:F,ROW()),IF(INDEX(E:E,ROW())&lt;&gt;0,INDEX(C:C,ROW()-1),0))</f>
        <v>0</v>
      </c>
      <c r="D793" s="43" cm="1">
        <f t="array" ref="D793">IF(INDEX(G:G,ROW())&lt;&gt;"",INDEX(G:G,ROW()),IF(INDEX(E:E,ROW())&lt;&gt;0,INDEX(D:D,ROW()-1),0))</f>
        <v>0</v>
      </c>
      <c r="E793" s="313" cm="1">
        <f t="array" ref="E793">IF(INDEX(I:I,ROW())&lt;&gt;"",VALUE(TRIM(LEFT(INDEX(I:I,ROW()),6))),0)</f>
        <v>0</v>
      </c>
      <c r="F793" s="314"/>
      <c r="G793" s="247"/>
      <c r="H793" s="261"/>
      <c r="I793" s="248"/>
      <c r="J793" s="261"/>
      <c r="K793" s="261"/>
      <c r="L793" s="262"/>
      <c r="M793" s="49"/>
      <c r="N793" s="49"/>
    </row>
    <row r="794" spans="1:14">
      <c r="A794" s="43" cm="1">
        <f t="array" ref="A794">IF(INDEX(B:B,ROW()), COUNTIF($B$6:INDEX(B:B,ROW()), TRUE), 0)</f>
        <v>0</v>
      </c>
      <c r="B794" s="43" t="b" cm="1">
        <f t="array" ref="B794">AND(分科號=INDEX(E:E,ROW()),INDEX(D:D,ROW())&gt;=分起日,INDEX(D:D,ROW())&lt;=分訖日,OR(分專案="全部",INDEX(J:J,ROW())=分專案))</f>
        <v>0</v>
      </c>
      <c r="C794" s="44" cm="1">
        <f t="array" ref="C794">IF(INDEX(F:F,ROW())&lt;&gt;"",INDEX(F:F,ROW()),IF(INDEX(E:E,ROW())&lt;&gt;0,INDEX(C:C,ROW()-1),0))</f>
        <v>0</v>
      </c>
      <c r="D794" s="43" cm="1">
        <f t="array" ref="D794">IF(INDEX(G:G,ROW())&lt;&gt;"",INDEX(G:G,ROW()),IF(INDEX(E:E,ROW())&lt;&gt;0,INDEX(D:D,ROW()-1),0))</f>
        <v>0</v>
      </c>
      <c r="E794" s="313" cm="1">
        <f t="array" ref="E794">IF(INDEX(I:I,ROW())&lt;&gt;"",VALUE(TRIM(LEFT(INDEX(I:I,ROW()),6))),0)</f>
        <v>0</v>
      </c>
      <c r="F794" s="314"/>
      <c r="G794" s="247"/>
      <c r="H794" s="261"/>
      <c r="I794" s="248"/>
      <c r="J794" s="261"/>
      <c r="K794" s="261"/>
      <c r="L794" s="262"/>
      <c r="M794" s="49"/>
      <c r="N794" s="49"/>
    </row>
    <row r="795" spans="1:14">
      <c r="A795" s="43" cm="1">
        <f t="array" ref="A795">IF(INDEX(B:B,ROW()), COUNTIF($B$6:INDEX(B:B,ROW()), TRUE), 0)</f>
        <v>0</v>
      </c>
      <c r="B795" s="43" t="b" cm="1">
        <f t="array" ref="B795">AND(分科號=INDEX(E:E,ROW()),INDEX(D:D,ROW())&gt;=分起日,INDEX(D:D,ROW())&lt;=分訖日,OR(分專案="全部",INDEX(J:J,ROW())=分專案))</f>
        <v>0</v>
      </c>
      <c r="C795" s="44" cm="1">
        <f t="array" ref="C795">IF(INDEX(F:F,ROW())&lt;&gt;"",INDEX(F:F,ROW()),IF(INDEX(E:E,ROW())&lt;&gt;0,INDEX(C:C,ROW()-1),0))</f>
        <v>0</v>
      </c>
      <c r="D795" s="43" cm="1">
        <f t="array" ref="D795">IF(INDEX(G:G,ROW())&lt;&gt;"",INDEX(G:G,ROW()),IF(INDEX(E:E,ROW())&lt;&gt;0,INDEX(D:D,ROW()-1),0))</f>
        <v>0</v>
      </c>
      <c r="E795" s="313" cm="1">
        <f t="array" ref="E795">IF(INDEX(I:I,ROW())&lt;&gt;"",VALUE(TRIM(LEFT(INDEX(I:I,ROW()),6))),0)</f>
        <v>0</v>
      </c>
      <c r="F795" s="314"/>
      <c r="G795" s="247"/>
      <c r="H795" s="261"/>
      <c r="I795" s="248"/>
      <c r="J795" s="261"/>
      <c r="K795" s="261"/>
      <c r="L795" s="262"/>
      <c r="M795" s="49"/>
      <c r="N795" s="49"/>
    </row>
    <row r="796" spans="1:14">
      <c r="A796" s="43" cm="1">
        <f t="array" ref="A796">IF(INDEX(B:B,ROW()), COUNTIF($B$6:INDEX(B:B,ROW()), TRUE), 0)</f>
        <v>0</v>
      </c>
      <c r="B796" s="43" t="b" cm="1">
        <f t="array" ref="B796">AND(分科號=INDEX(E:E,ROW()),INDEX(D:D,ROW())&gt;=分起日,INDEX(D:D,ROW())&lt;=分訖日,OR(分專案="全部",INDEX(J:J,ROW())=分專案))</f>
        <v>0</v>
      </c>
      <c r="C796" s="44" cm="1">
        <f t="array" ref="C796">IF(INDEX(F:F,ROW())&lt;&gt;"",INDEX(F:F,ROW()),IF(INDEX(E:E,ROW())&lt;&gt;0,INDEX(C:C,ROW()-1),0))</f>
        <v>0</v>
      </c>
      <c r="D796" s="43" cm="1">
        <f t="array" ref="D796">IF(INDEX(G:G,ROW())&lt;&gt;"",INDEX(G:G,ROW()),IF(INDEX(E:E,ROW())&lt;&gt;0,INDEX(D:D,ROW()-1),0))</f>
        <v>0</v>
      </c>
      <c r="E796" s="313" cm="1">
        <f t="array" ref="E796">IF(INDEX(I:I,ROW())&lt;&gt;"",VALUE(TRIM(LEFT(INDEX(I:I,ROW()),6))),0)</f>
        <v>0</v>
      </c>
      <c r="F796" s="314"/>
      <c r="G796" s="247"/>
      <c r="H796" s="261"/>
      <c r="I796" s="248"/>
      <c r="J796" s="261"/>
      <c r="K796" s="261"/>
      <c r="L796" s="262"/>
      <c r="M796" s="49"/>
      <c r="N796" s="49"/>
    </row>
    <row r="797" spans="1:14">
      <c r="A797" s="43" cm="1">
        <f t="array" ref="A797">IF(INDEX(B:B,ROW()), COUNTIF($B$6:INDEX(B:B,ROW()), TRUE), 0)</f>
        <v>0</v>
      </c>
      <c r="B797" s="43" t="b" cm="1">
        <f t="array" ref="B797">AND(分科號=INDEX(E:E,ROW()),INDEX(D:D,ROW())&gt;=分起日,INDEX(D:D,ROW())&lt;=分訖日,OR(分專案="全部",INDEX(J:J,ROW())=分專案))</f>
        <v>0</v>
      </c>
      <c r="C797" s="44" cm="1">
        <f t="array" ref="C797">IF(INDEX(F:F,ROW())&lt;&gt;"",INDEX(F:F,ROW()),IF(INDEX(E:E,ROW())&lt;&gt;0,INDEX(C:C,ROW()-1),0))</f>
        <v>0</v>
      </c>
      <c r="D797" s="43" cm="1">
        <f t="array" ref="D797">IF(INDEX(G:G,ROW())&lt;&gt;"",INDEX(G:G,ROW()),IF(INDEX(E:E,ROW())&lt;&gt;0,INDEX(D:D,ROW()-1),0))</f>
        <v>0</v>
      </c>
      <c r="E797" s="313" cm="1">
        <f t="array" ref="E797">IF(INDEX(I:I,ROW())&lt;&gt;"",VALUE(TRIM(LEFT(INDEX(I:I,ROW()),6))),0)</f>
        <v>0</v>
      </c>
      <c r="F797" s="314"/>
      <c r="G797" s="247"/>
      <c r="H797" s="261"/>
      <c r="I797" s="248"/>
      <c r="J797" s="261"/>
      <c r="K797" s="261"/>
      <c r="L797" s="262"/>
      <c r="M797" s="49"/>
      <c r="N797" s="49"/>
    </row>
    <row r="798" spans="1:14">
      <c r="A798" s="43" cm="1">
        <f t="array" ref="A798">IF(INDEX(B:B,ROW()), COUNTIF($B$6:INDEX(B:B,ROW()), TRUE), 0)</f>
        <v>0</v>
      </c>
      <c r="B798" s="43" t="b" cm="1">
        <f t="array" ref="B798">AND(分科號=INDEX(E:E,ROW()),INDEX(D:D,ROW())&gt;=分起日,INDEX(D:D,ROW())&lt;=分訖日,OR(分專案="全部",INDEX(J:J,ROW())=分專案))</f>
        <v>0</v>
      </c>
      <c r="C798" s="44" cm="1">
        <f t="array" ref="C798">IF(INDEX(F:F,ROW())&lt;&gt;"",INDEX(F:F,ROW()),IF(INDEX(E:E,ROW())&lt;&gt;0,INDEX(C:C,ROW()-1),0))</f>
        <v>0</v>
      </c>
      <c r="D798" s="43" cm="1">
        <f t="array" ref="D798">IF(INDEX(G:G,ROW())&lt;&gt;"",INDEX(G:G,ROW()),IF(INDEX(E:E,ROW())&lt;&gt;0,INDEX(D:D,ROW()-1),0))</f>
        <v>0</v>
      </c>
      <c r="E798" s="313" cm="1">
        <f t="array" ref="E798">IF(INDEX(I:I,ROW())&lt;&gt;"",VALUE(TRIM(LEFT(INDEX(I:I,ROW()),6))),0)</f>
        <v>0</v>
      </c>
      <c r="F798" s="314"/>
      <c r="G798" s="247"/>
      <c r="H798" s="261"/>
      <c r="I798" s="248"/>
      <c r="J798" s="261"/>
      <c r="K798" s="261"/>
      <c r="L798" s="262"/>
      <c r="M798" s="49"/>
      <c r="N798" s="49"/>
    </row>
    <row r="799" spans="1:14">
      <c r="A799" s="43" cm="1">
        <f t="array" ref="A799">IF(INDEX(B:B,ROW()), COUNTIF($B$6:INDEX(B:B,ROW()), TRUE), 0)</f>
        <v>0</v>
      </c>
      <c r="B799" s="43" t="b" cm="1">
        <f t="array" ref="B799">AND(分科號=INDEX(E:E,ROW()),INDEX(D:D,ROW())&gt;=分起日,INDEX(D:D,ROW())&lt;=分訖日,OR(分專案="全部",INDEX(J:J,ROW())=分專案))</f>
        <v>0</v>
      </c>
      <c r="C799" s="44" cm="1">
        <f t="array" ref="C799">IF(INDEX(F:F,ROW())&lt;&gt;"",INDEX(F:F,ROW()),IF(INDEX(E:E,ROW())&lt;&gt;0,INDEX(C:C,ROW()-1),0))</f>
        <v>0</v>
      </c>
      <c r="D799" s="43" cm="1">
        <f t="array" ref="D799">IF(INDEX(G:G,ROW())&lt;&gt;"",INDEX(G:G,ROW()),IF(INDEX(E:E,ROW())&lt;&gt;0,INDEX(D:D,ROW()-1),0))</f>
        <v>0</v>
      </c>
      <c r="E799" s="313" cm="1">
        <f t="array" ref="E799">IF(INDEX(I:I,ROW())&lt;&gt;"",VALUE(TRIM(LEFT(INDEX(I:I,ROW()),6))),0)</f>
        <v>0</v>
      </c>
      <c r="F799" s="314"/>
      <c r="G799" s="247"/>
      <c r="H799" s="261"/>
      <c r="I799" s="248"/>
      <c r="J799" s="261"/>
      <c r="K799" s="261"/>
      <c r="L799" s="262"/>
      <c r="M799" s="49"/>
      <c r="N799" s="49"/>
    </row>
    <row r="800" spans="1:14">
      <c r="A800" s="43" cm="1">
        <f t="array" ref="A800">IF(INDEX(B:B,ROW()), COUNTIF($B$6:INDEX(B:B,ROW()), TRUE), 0)</f>
        <v>0</v>
      </c>
      <c r="B800" s="43" t="b" cm="1">
        <f t="array" ref="B800">AND(分科號=INDEX(E:E,ROW()),INDEX(D:D,ROW())&gt;=分起日,INDEX(D:D,ROW())&lt;=分訖日,OR(分專案="全部",INDEX(J:J,ROW())=分專案))</f>
        <v>0</v>
      </c>
      <c r="C800" s="44" cm="1">
        <f t="array" ref="C800">IF(INDEX(F:F,ROW())&lt;&gt;"",INDEX(F:F,ROW()),IF(INDEX(E:E,ROW())&lt;&gt;0,INDEX(C:C,ROW()-1),0))</f>
        <v>0</v>
      </c>
      <c r="D800" s="43" cm="1">
        <f t="array" ref="D800">IF(INDEX(G:G,ROW())&lt;&gt;"",INDEX(G:G,ROW()),IF(INDEX(E:E,ROW())&lt;&gt;0,INDEX(D:D,ROW()-1),0))</f>
        <v>0</v>
      </c>
      <c r="E800" s="313" cm="1">
        <f t="array" ref="E800">IF(INDEX(I:I,ROW())&lt;&gt;"",VALUE(TRIM(LEFT(INDEX(I:I,ROW()),6))),0)</f>
        <v>0</v>
      </c>
      <c r="F800" s="314"/>
      <c r="G800" s="247"/>
      <c r="H800" s="261"/>
      <c r="I800" s="248"/>
      <c r="J800" s="261"/>
      <c r="K800" s="261"/>
      <c r="L800" s="262"/>
      <c r="M800" s="49"/>
      <c r="N800" s="49"/>
    </row>
    <row r="801" spans="1:14">
      <c r="A801" s="43" cm="1">
        <f t="array" ref="A801">IF(INDEX(B:B,ROW()), COUNTIF($B$6:INDEX(B:B,ROW()), TRUE), 0)</f>
        <v>0</v>
      </c>
      <c r="B801" s="43" t="b" cm="1">
        <f t="array" ref="B801">AND(分科號=INDEX(E:E,ROW()),INDEX(D:D,ROW())&gt;=分起日,INDEX(D:D,ROW())&lt;=分訖日,OR(分專案="全部",INDEX(J:J,ROW())=分專案))</f>
        <v>0</v>
      </c>
      <c r="C801" s="44" cm="1">
        <f t="array" ref="C801">IF(INDEX(F:F,ROW())&lt;&gt;"",INDEX(F:F,ROW()),IF(INDEX(E:E,ROW())&lt;&gt;0,INDEX(C:C,ROW()-1),0))</f>
        <v>0</v>
      </c>
      <c r="D801" s="43" cm="1">
        <f t="array" ref="D801">IF(INDEX(G:G,ROW())&lt;&gt;"",INDEX(G:G,ROW()),IF(INDEX(E:E,ROW())&lt;&gt;0,INDEX(D:D,ROW()-1),0))</f>
        <v>0</v>
      </c>
      <c r="E801" s="313" cm="1">
        <f t="array" ref="E801">IF(INDEX(I:I,ROW())&lt;&gt;"",VALUE(TRIM(LEFT(INDEX(I:I,ROW()),6))),0)</f>
        <v>0</v>
      </c>
      <c r="F801" s="314"/>
      <c r="G801" s="247"/>
      <c r="H801" s="261"/>
      <c r="I801" s="248"/>
      <c r="J801" s="261"/>
      <c r="K801" s="261"/>
      <c r="L801" s="262"/>
      <c r="M801" s="49"/>
      <c r="N801" s="49"/>
    </row>
    <row r="802" spans="1:14">
      <c r="A802" s="43" cm="1">
        <f t="array" ref="A802">IF(INDEX(B:B,ROW()), COUNTIF($B$6:INDEX(B:B,ROW()), TRUE), 0)</f>
        <v>0</v>
      </c>
      <c r="B802" s="43" t="b" cm="1">
        <f t="array" ref="B802">AND(分科號=INDEX(E:E,ROW()),INDEX(D:D,ROW())&gt;=分起日,INDEX(D:D,ROW())&lt;=分訖日,OR(分專案="全部",INDEX(J:J,ROW())=分專案))</f>
        <v>0</v>
      </c>
      <c r="C802" s="44" cm="1">
        <f t="array" ref="C802">IF(INDEX(F:F,ROW())&lt;&gt;"",INDEX(F:F,ROW()),IF(INDEX(E:E,ROW())&lt;&gt;0,INDEX(C:C,ROW()-1),0))</f>
        <v>0</v>
      </c>
      <c r="D802" s="43" cm="1">
        <f t="array" ref="D802">IF(INDEX(G:G,ROW())&lt;&gt;"",INDEX(G:G,ROW()),IF(INDEX(E:E,ROW())&lt;&gt;0,INDEX(D:D,ROW()-1),0))</f>
        <v>0</v>
      </c>
      <c r="E802" s="313" cm="1">
        <f t="array" ref="E802">IF(INDEX(I:I,ROW())&lt;&gt;"",VALUE(TRIM(LEFT(INDEX(I:I,ROW()),6))),0)</f>
        <v>0</v>
      </c>
      <c r="F802" s="314"/>
      <c r="G802" s="247"/>
      <c r="H802" s="261"/>
      <c r="I802" s="248"/>
      <c r="J802" s="261"/>
      <c r="K802" s="261"/>
      <c r="L802" s="262"/>
      <c r="M802" s="49"/>
      <c r="N802" s="49"/>
    </row>
    <row r="803" spans="1:14">
      <c r="A803" s="43" cm="1">
        <f t="array" ref="A803">IF(INDEX(B:B,ROW()), COUNTIF($B$6:INDEX(B:B,ROW()), TRUE), 0)</f>
        <v>0</v>
      </c>
      <c r="B803" s="43" t="b" cm="1">
        <f t="array" ref="B803">AND(分科號=INDEX(E:E,ROW()),INDEX(D:D,ROW())&gt;=分起日,INDEX(D:D,ROW())&lt;=分訖日,OR(分專案="全部",INDEX(J:J,ROW())=分專案))</f>
        <v>0</v>
      </c>
      <c r="C803" s="44" cm="1">
        <f t="array" ref="C803">IF(INDEX(F:F,ROW())&lt;&gt;"",INDEX(F:F,ROW()),IF(INDEX(E:E,ROW())&lt;&gt;0,INDEX(C:C,ROW()-1),0))</f>
        <v>0</v>
      </c>
      <c r="D803" s="43" cm="1">
        <f t="array" ref="D803">IF(INDEX(G:G,ROW())&lt;&gt;"",INDEX(G:G,ROW()),IF(INDEX(E:E,ROW())&lt;&gt;0,INDEX(D:D,ROW()-1),0))</f>
        <v>0</v>
      </c>
      <c r="E803" s="313" cm="1">
        <f t="array" ref="E803">IF(INDEX(I:I,ROW())&lt;&gt;"",VALUE(TRIM(LEFT(INDEX(I:I,ROW()),6))),0)</f>
        <v>0</v>
      </c>
      <c r="F803" s="314"/>
      <c r="G803" s="247"/>
      <c r="H803" s="261"/>
      <c r="I803" s="248"/>
      <c r="J803" s="261"/>
      <c r="K803" s="261"/>
      <c r="L803" s="262"/>
      <c r="M803" s="49"/>
      <c r="N803" s="49"/>
    </row>
    <row r="804" spans="1:14">
      <c r="A804" s="43" cm="1">
        <f t="array" ref="A804">IF(INDEX(B:B,ROW()), COUNTIF($B$6:INDEX(B:B,ROW()), TRUE), 0)</f>
        <v>0</v>
      </c>
      <c r="B804" s="43" t="b" cm="1">
        <f t="array" ref="B804">AND(分科號=INDEX(E:E,ROW()),INDEX(D:D,ROW())&gt;=分起日,INDEX(D:D,ROW())&lt;=分訖日,OR(分專案="全部",INDEX(J:J,ROW())=分專案))</f>
        <v>0</v>
      </c>
      <c r="C804" s="44" cm="1">
        <f t="array" ref="C804">IF(INDEX(F:F,ROW())&lt;&gt;"",INDEX(F:F,ROW()),IF(INDEX(E:E,ROW())&lt;&gt;0,INDEX(C:C,ROW()-1),0))</f>
        <v>0</v>
      </c>
      <c r="D804" s="43" cm="1">
        <f t="array" ref="D804">IF(INDEX(G:G,ROW())&lt;&gt;"",INDEX(G:G,ROW()),IF(INDEX(E:E,ROW())&lt;&gt;0,INDEX(D:D,ROW()-1),0))</f>
        <v>0</v>
      </c>
      <c r="E804" s="313" cm="1">
        <f t="array" ref="E804">IF(INDEX(I:I,ROW())&lt;&gt;"",VALUE(TRIM(LEFT(INDEX(I:I,ROW()),6))),0)</f>
        <v>0</v>
      </c>
      <c r="F804" s="314"/>
      <c r="G804" s="247"/>
      <c r="H804" s="261"/>
      <c r="I804" s="248"/>
      <c r="J804" s="261"/>
      <c r="K804" s="261"/>
      <c r="L804" s="262"/>
      <c r="M804" s="49"/>
      <c r="N804" s="49"/>
    </row>
    <row r="805" spans="1:14">
      <c r="A805" s="43" cm="1">
        <f t="array" ref="A805">IF(INDEX(B:B,ROW()), COUNTIF($B$6:INDEX(B:B,ROW()), TRUE), 0)</f>
        <v>0</v>
      </c>
      <c r="B805" s="43" t="b" cm="1">
        <f t="array" ref="B805">AND(分科號=INDEX(E:E,ROW()),INDEX(D:D,ROW())&gt;=分起日,INDEX(D:D,ROW())&lt;=分訖日,OR(分專案="全部",INDEX(J:J,ROW())=分專案))</f>
        <v>0</v>
      </c>
      <c r="C805" s="44" cm="1">
        <f t="array" ref="C805">IF(INDEX(F:F,ROW())&lt;&gt;"",INDEX(F:F,ROW()),IF(INDEX(E:E,ROW())&lt;&gt;0,INDEX(C:C,ROW()-1),0))</f>
        <v>0</v>
      </c>
      <c r="D805" s="43" cm="1">
        <f t="array" ref="D805">IF(INDEX(G:G,ROW())&lt;&gt;"",INDEX(G:G,ROW()),IF(INDEX(E:E,ROW())&lt;&gt;0,INDEX(D:D,ROW()-1),0))</f>
        <v>0</v>
      </c>
      <c r="E805" s="313" cm="1">
        <f t="array" ref="E805">IF(INDEX(I:I,ROW())&lt;&gt;"",VALUE(TRIM(LEFT(INDEX(I:I,ROW()),6))),0)</f>
        <v>0</v>
      </c>
      <c r="F805" s="314"/>
      <c r="G805" s="247"/>
      <c r="H805" s="261"/>
      <c r="I805" s="248"/>
      <c r="J805" s="261"/>
      <c r="K805" s="261"/>
      <c r="L805" s="262"/>
      <c r="M805" s="49"/>
      <c r="N805" s="49"/>
    </row>
    <row r="806" spans="1:14">
      <c r="A806" s="43" cm="1">
        <f t="array" ref="A806">IF(INDEX(B:B,ROW()), COUNTIF($B$6:INDEX(B:B,ROW()), TRUE), 0)</f>
        <v>0</v>
      </c>
      <c r="B806" s="43" t="b" cm="1">
        <f t="array" ref="B806">AND(分科號=INDEX(E:E,ROW()),INDEX(D:D,ROW())&gt;=分起日,INDEX(D:D,ROW())&lt;=分訖日,OR(分專案="全部",INDEX(J:J,ROW())=分專案))</f>
        <v>0</v>
      </c>
      <c r="C806" s="44" cm="1">
        <f t="array" ref="C806">IF(INDEX(F:F,ROW())&lt;&gt;"",INDEX(F:F,ROW()),IF(INDEX(E:E,ROW())&lt;&gt;0,INDEX(C:C,ROW()-1),0))</f>
        <v>0</v>
      </c>
      <c r="D806" s="43" cm="1">
        <f t="array" ref="D806">IF(INDEX(G:G,ROW())&lt;&gt;"",INDEX(G:G,ROW()),IF(INDEX(E:E,ROW())&lt;&gt;0,INDEX(D:D,ROW()-1),0))</f>
        <v>0</v>
      </c>
      <c r="E806" s="313" cm="1">
        <f t="array" ref="E806">IF(INDEX(I:I,ROW())&lt;&gt;"",VALUE(TRIM(LEFT(INDEX(I:I,ROW()),6))),0)</f>
        <v>0</v>
      </c>
      <c r="F806" s="314"/>
      <c r="G806" s="247"/>
      <c r="H806" s="261"/>
      <c r="I806" s="248"/>
      <c r="J806" s="261"/>
      <c r="K806" s="261"/>
      <c r="L806" s="262"/>
      <c r="M806" s="49"/>
      <c r="N806" s="49"/>
    </row>
    <row r="807" spans="1:14">
      <c r="A807" s="43" cm="1">
        <f t="array" ref="A807">IF(INDEX(B:B,ROW()), COUNTIF($B$6:INDEX(B:B,ROW()), TRUE), 0)</f>
        <v>0</v>
      </c>
      <c r="B807" s="43" t="b" cm="1">
        <f t="array" ref="B807">AND(分科號=INDEX(E:E,ROW()),INDEX(D:D,ROW())&gt;=分起日,INDEX(D:D,ROW())&lt;=分訖日,OR(分專案="全部",INDEX(J:J,ROW())=分專案))</f>
        <v>0</v>
      </c>
      <c r="C807" s="44" cm="1">
        <f t="array" ref="C807">IF(INDEX(F:F,ROW())&lt;&gt;"",INDEX(F:F,ROW()),IF(INDEX(E:E,ROW())&lt;&gt;0,INDEX(C:C,ROW()-1),0))</f>
        <v>0</v>
      </c>
      <c r="D807" s="43" cm="1">
        <f t="array" ref="D807">IF(INDEX(G:G,ROW())&lt;&gt;"",INDEX(G:G,ROW()),IF(INDEX(E:E,ROW())&lt;&gt;0,INDEX(D:D,ROW()-1),0))</f>
        <v>0</v>
      </c>
      <c r="E807" s="313" cm="1">
        <f t="array" ref="E807">IF(INDEX(I:I,ROW())&lt;&gt;"",VALUE(TRIM(LEFT(INDEX(I:I,ROW()),6))),0)</f>
        <v>0</v>
      </c>
      <c r="F807" s="314"/>
      <c r="G807" s="247"/>
      <c r="H807" s="261"/>
      <c r="I807" s="248"/>
      <c r="J807" s="261"/>
      <c r="K807" s="261"/>
      <c r="L807" s="262"/>
      <c r="M807" s="49"/>
      <c r="N807" s="49"/>
    </row>
    <row r="808" spans="1:14">
      <c r="A808" s="43" cm="1">
        <f t="array" ref="A808">IF(INDEX(B:B,ROW()), COUNTIF($B$6:INDEX(B:B,ROW()), TRUE), 0)</f>
        <v>0</v>
      </c>
      <c r="B808" s="43" t="b" cm="1">
        <f t="array" ref="B808">AND(分科號=INDEX(E:E,ROW()),INDEX(D:D,ROW())&gt;=分起日,INDEX(D:D,ROW())&lt;=分訖日,OR(分專案="全部",INDEX(J:J,ROW())=分專案))</f>
        <v>0</v>
      </c>
      <c r="C808" s="44" cm="1">
        <f t="array" ref="C808">IF(INDEX(F:F,ROW())&lt;&gt;"",INDEX(F:F,ROW()),IF(INDEX(E:E,ROW())&lt;&gt;0,INDEX(C:C,ROW()-1),0))</f>
        <v>0</v>
      </c>
      <c r="D808" s="43" cm="1">
        <f t="array" ref="D808">IF(INDEX(G:G,ROW())&lt;&gt;"",INDEX(G:G,ROW()),IF(INDEX(E:E,ROW())&lt;&gt;0,INDEX(D:D,ROW()-1),0))</f>
        <v>0</v>
      </c>
      <c r="E808" s="313" cm="1">
        <f t="array" ref="E808">IF(INDEX(I:I,ROW())&lt;&gt;"",VALUE(TRIM(LEFT(INDEX(I:I,ROW()),6))),0)</f>
        <v>0</v>
      </c>
      <c r="F808" s="314"/>
      <c r="G808" s="247"/>
      <c r="H808" s="261"/>
      <c r="I808" s="248"/>
      <c r="J808" s="261"/>
      <c r="K808" s="261"/>
      <c r="L808" s="262"/>
      <c r="M808" s="49"/>
      <c r="N808" s="49"/>
    </row>
    <row r="809" spans="1:14">
      <c r="A809" s="43" cm="1">
        <f t="array" ref="A809">IF(INDEX(B:B,ROW()), COUNTIF($B$6:INDEX(B:B,ROW()), TRUE), 0)</f>
        <v>0</v>
      </c>
      <c r="B809" s="43" t="b" cm="1">
        <f t="array" ref="B809">AND(分科號=INDEX(E:E,ROW()),INDEX(D:D,ROW())&gt;=分起日,INDEX(D:D,ROW())&lt;=分訖日,OR(分專案="全部",INDEX(J:J,ROW())=分專案))</f>
        <v>0</v>
      </c>
      <c r="C809" s="44" cm="1">
        <f t="array" ref="C809">IF(INDEX(F:F,ROW())&lt;&gt;"",INDEX(F:F,ROW()),IF(INDEX(E:E,ROW())&lt;&gt;0,INDEX(C:C,ROW()-1),0))</f>
        <v>0</v>
      </c>
      <c r="D809" s="43" cm="1">
        <f t="array" ref="D809">IF(INDEX(G:G,ROW())&lt;&gt;"",INDEX(G:G,ROW()),IF(INDEX(E:E,ROW())&lt;&gt;0,INDEX(D:D,ROW()-1),0))</f>
        <v>0</v>
      </c>
      <c r="E809" s="313" cm="1">
        <f t="array" ref="E809">IF(INDEX(I:I,ROW())&lt;&gt;"",VALUE(TRIM(LEFT(INDEX(I:I,ROW()),6))),0)</f>
        <v>0</v>
      </c>
      <c r="F809" s="314"/>
      <c r="G809" s="247"/>
      <c r="H809" s="261"/>
      <c r="I809" s="248"/>
      <c r="J809" s="261"/>
      <c r="K809" s="261"/>
      <c r="L809" s="262"/>
      <c r="M809" s="49"/>
      <c r="N809" s="49"/>
    </row>
    <row r="810" spans="1:14">
      <c r="A810" s="43" cm="1">
        <f t="array" ref="A810">IF(INDEX(B:B,ROW()), COUNTIF($B$6:INDEX(B:B,ROW()), TRUE), 0)</f>
        <v>0</v>
      </c>
      <c r="B810" s="43" t="b" cm="1">
        <f t="array" ref="B810">AND(分科號=INDEX(E:E,ROW()),INDEX(D:D,ROW())&gt;=分起日,INDEX(D:D,ROW())&lt;=分訖日,OR(分專案="全部",INDEX(J:J,ROW())=分專案))</f>
        <v>0</v>
      </c>
      <c r="C810" s="44" cm="1">
        <f t="array" ref="C810">IF(INDEX(F:F,ROW())&lt;&gt;"",INDEX(F:F,ROW()),IF(INDEX(E:E,ROW())&lt;&gt;0,INDEX(C:C,ROW()-1),0))</f>
        <v>0</v>
      </c>
      <c r="D810" s="43" cm="1">
        <f t="array" ref="D810">IF(INDEX(G:G,ROW())&lt;&gt;"",INDEX(G:G,ROW()),IF(INDEX(E:E,ROW())&lt;&gt;0,INDEX(D:D,ROW()-1),0))</f>
        <v>0</v>
      </c>
      <c r="E810" s="313" cm="1">
        <f t="array" ref="E810">IF(INDEX(I:I,ROW())&lt;&gt;"",VALUE(TRIM(LEFT(INDEX(I:I,ROW()),6))),0)</f>
        <v>0</v>
      </c>
      <c r="F810" s="314"/>
      <c r="G810" s="247"/>
      <c r="H810" s="261"/>
      <c r="I810" s="248"/>
      <c r="J810" s="261"/>
      <c r="K810" s="261"/>
      <c r="L810" s="262"/>
      <c r="M810" s="49"/>
      <c r="N810" s="49"/>
    </row>
    <row r="811" spans="1:14">
      <c r="A811" s="43" cm="1">
        <f t="array" ref="A811">IF(INDEX(B:B,ROW()), COUNTIF($B$6:INDEX(B:B,ROW()), TRUE), 0)</f>
        <v>0</v>
      </c>
      <c r="B811" s="43" t="b" cm="1">
        <f t="array" ref="B811">AND(分科號=INDEX(E:E,ROW()),INDEX(D:D,ROW())&gt;=分起日,INDEX(D:D,ROW())&lt;=分訖日,OR(分專案="全部",INDEX(J:J,ROW())=分專案))</f>
        <v>0</v>
      </c>
      <c r="C811" s="44" cm="1">
        <f t="array" ref="C811">IF(INDEX(F:F,ROW())&lt;&gt;"",INDEX(F:F,ROW()),IF(INDEX(E:E,ROW())&lt;&gt;0,INDEX(C:C,ROW()-1),0))</f>
        <v>0</v>
      </c>
      <c r="D811" s="43" cm="1">
        <f t="array" ref="D811">IF(INDEX(G:G,ROW())&lt;&gt;"",INDEX(G:G,ROW()),IF(INDEX(E:E,ROW())&lt;&gt;0,INDEX(D:D,ROW()-1),0))</f>
        <v>0</v>
      </c>
      <c r="E811" s="313" cm="1">
        <f t="array" ref="E811">IF(INDEX(I:I,ROW())&lt;&gt;"",VALUE(TRIM(LEFT(INDEX(I:I,ROW()),6))),0)</f>
        <v>0</v>
      </c>
      <c r="F811" s="314"/>
      <c r="G811" s="247"/>
      <c r="H811" s="261"/>
      <c r="I811" s="248"/>
      <c r="J811" s="261"/>
      <c r="K811" s="261"/>
      <c r="L811" s="262"/>
      <c r="M811" s="49"/>
      <c r="N811" s="49"/>
    </row>
    <row r="812" spans="1:14">
      <c r="A812" s="43" cm="1">
        <f t="array" ref="A812">IF(INDEX(B:B,ROW()), COUNTIF($B$6:INDEX(B:B,ROW()), TRUE), 0)</f>
        <v>0</v>
      </c>
      <c r="B812" s="43" t="b" cm="1">
        <f t="array" ref="B812">AND(分科號=INDEX(E:E,ROW()),INDEX(D:D,ROW())&gt;=分起日,INDEX(D:D,ROW())&lt;=分訖日,OR(分專案="全部",INDEX(J:J,ROW())=分專案))</f>
        <v>0</v>
      </c>
      <c r="C812" s="44" cm="1">
        <f t="array" ref="C812">IF(INDEX(F:F,ROW())&lt;&gt;"",INDEX(F:F,ROW()),IF(INDEX(E:E,ROW())&lt;&gt;0,INDEX(C:C,ROW()-1),0))</f>
        <v>0</v>
      </c>
      <c r="D812" s="43" cm="1">
        <f t="array" ref="D812">IF(INDEX(G:G,ROW())&lt;&gt;"",INDEX(G:G,ROW()),IF(INDEX(E:E,ROW())&lt;&gt;0,INDEX(D:D,ROW()-1),0))</f>
        <v>0</v>
      </c>
      <c r="E812" s="313" cm="1">
        <f t="array" ref="E812">IF(INDEX(I:I,ROW())&lt;&gt;"",VALUE(TRIM(LEFT(INDEX(I:I,ROW()),6))),0)</f>
        <v>0</v>
      </c>
      <c r="F812" s="314"/>
      <c r="G812" s="247"/>
      <c r="H812" s="261"/>
      <c r="I812" s="248"/>
      <c r="J812" s="261"/>
      <c r="K812" s="261"/>
      <c r="L812" s="262"/>
      <c r="M812" s="49"/>
      <c r="N812" s="49"/>
    </row>
    <row r="813" spans="1:14">
      <c r="A813" s="43" cm="1">
        <f t="array" ref="A813">IF(INDEX(B:B,ROW()), COUNTIF($B$6:INDEX(B:B,ROW()), TRUE), 0)</f>
        <v>0</v>
      </c>
      <c r="B813" s="43" t="b" cm="1">
        <f t="array" ref="B813">AND(分科號=INDEX(E:E,ROW()),INDEX(D:D,ROW())&gt;=分起日,INDEX(D:D,ROW())&lt;=分訖日,OR(分專案="全部",INDEX(J:J,ROW())=分專案))</f>
        <v>0</v>
      </c>
      <c r="C813" s="44" cm="1">
        <f t="array" ref="C813">IF(INDEX(F:F,ROW())&lt;&gt;"",INDEX(F:F,ROW()),IF(INDEX(E:E,ROW())&lt;&gt;0,INDEX(C:C,ROW()-1),0))</f>
        <v>0</v>
      </c>
      <c r="D813" s="43" cm="1">
        <f t="array" ref="D813">IF(INDEX(G:G,ROW())&lt;&gt;"",INDEX(G:G,ROW()),IF(INDEX(E:E,ROW())&lt;&gt;0,INDEX(D:D,ROW()-1),0))</f>
        <v>0</v>
      </c>
      <c r="E813" s="313" cm="1">
        <f t="array" ref="E813">IF(INDEX(I:I,ROW())&lt;&gt;"",VALUE(TRIM(LEFT(INDEX(I:I,ROW()),6))),0)</f>
        <v>0</v>
      </c>
      <c r="F813" s="314"/>
      <c r="G813" s="247"/>
      <c r="H813" s="261"/>
      <c r="I813" s="248"/>
      <c r="J813" s="261"/>
      <c r="K813" s="261"/>
      <c r="L813" s="262"/>
      <c r="M813" s="49"/>
      <c r="N813" s="49"/>
    </row>
    <row r="814" spans="1:14">
      <c r="A814" s="43" cm="1">
        <f t="array" ref="A814">IF(INDEX(B:B,ROW()), COUNTIF($B$6:INDEX(B:B,ROW()), TRUE), 0)</f>
        <v>0</v>
      </c>
      <c r="B814" s="43" t="b" cm="1">
        <f t="array" ref="B814">AND(分科號=INDEX(E:E,ROW()),INDEX(D:D,ROW())&gt;=分起日,INDEX(D:D,ROW())&lt;=分訖日,OR(分專案="全部",INDEX(J:J,ROW())=分專案))</f>
        <v>0</v>
      </c>
      <c r="C814" s="44" cm="1">
        <f t="array" ref="C814">IF(INDEX(F:F,ROW())&lt;&gt;"",INDEX(F:F,ROW()),IF(INDEX(E:E,ROW())&lt;&gt;0,INDEX(C:C,ROW()-1),0))</f>
        <v>0</v>
      </c>
      <c r="D814" s="43" cm="1">
        <f t="array" ref="D814">IF(INDEX(G:G,ROW())&lt;&gt;"",INDEX(G:G,ROW()),IF(INDEX(E:E,ROW())&lt;&gt;0,INDEX(D:D,ROW()-1),0))</f>
        <v>0</v>
      </c>
      <c r="E814" s="313" cm="1">
        <f t="array" ref="E814">IF(INDEX(I:I,ROW())&lt;&gt;"",VALUE(TRIM(LEFT(INDEX(I:I,ROW()),6))),0)</f>
        <v>0</v>
      </c>
      <c r="F814" s="314"/>
      <c r="G814" s="247"/>
      <c r="H814" s="261"/>
      <c r="I814" s="248"/>
      <c r="J814" s="261"/>
      <c r="K814" s="261"/>
      <c r="L814" s="262"/>
      <c r="M814" s="49"/>
      <c r="N814" s="49"/>
    </row>
    <row r="815" spans="1:14">
      <c r="A815" s="43" cm="1">
        <f t="array" ref="A815">IF(INDEX(B:B,ROW()), COUNTIF($B$6:INDEX(B:B,ROW()), TRUE), 0)</f>
        <v>0</v>
      </c>
      <c r="B815" s="43" t="b" cm="1">
        <f t="array" ref="B815">AND(分科號=INDEX(E:E,ROW()),INDEX(D:D,ROW())&gt;=分起日,INDEX(D:D,ROW())&lt;=分訖日,OR(分專案="全部",INDEX(J:J,ROW())=分專案))</f>
        <v>0</v>
      </c>
      <c r="C815" s="44" cm="1">
        <f t="array" ref="C815">IF(INDEX(F:F,ROW())&lt;&gt;"",INDEX(F:F,ROW()),IF(INDEX(E:E,ROW())&lt;&gt;0,INDEX(C:C,ROW()-1),0))</f>
        <v>0</v>
      </c>
      <c r="D815" s="43" cm="1">
        <f t="array" ref="D815">IF(INDEX(G:G,ROW())&lt;&gt;"",INDEX(G:G,ROW()),IF(INDEX(E:E,ROW())&lt;&gt;0,INDEX(D:D,ROW()-1),0))</f>
        <v>0</v>
      </c>
      <c r="E815" s="313" cm="1">
        <f t="array" ref="E815">IF(INDEX(I:I,ROW())&lt;&gt;"",VALUE(TRIM(LEFT(INDEX(I:I,ROW()),6))),0)</f>
        <v>0</v>
      </c>
      <c r="F815" s="314"/>
      <c r="G815" s="247"/>
      <c r="H815" s="261"/>
      <c r="I815" s="248"/>
      <c r="J815" s="261"/>
      <c r="K815" s="261"/>
      <c r="L815" s="262"/>
      <c r="M815" s="49"/>
      <c r="N815" s="49"/>
    </row>
    <row r="816" spans="1:14">
      <c r="A816" s="43" cm="1">
        <f t="array" ref="A816">IF(INDEX(B:B,ROW()), COUNTIF($B$6:INDEX(B:B,ROW()), TRUE), 0)</f>
        <v>0</v>
      </c>
      <c r="B816" s="43" t="b" cm="1">
        <f t="array" ref="B816">AND(分科號=INDEX(E:E,ROW()),INDEX(D:D,ROW())&gt;=分起日,INDEX(D:D,ROW())&lt;=分訖日,OR(分專案="全部",INDEX(J:J,ROW())=分專案))</f>
        <v>0</v>
      </c>
      <c r="C816" s="44" cm="1">
        <f t="array" ref="C816">IF(INDEX(F:F,ROW())&lt;&gt;"",INDEX(F:F,ROW()),IF(INDEX(E:E,ROW())&lt;&gt;0,INDEX(C:C,ROW()-1),0))</f>
        <v>0</v>
      </c>
      <c r="D816" s="43" cm="1">
        <f t="array" ref="D816">IF(INDEX(G:G,ROW())&lt;&gt;"",INDEX(G:G,ROW()),IF(INDEX(E:E,ROW())&lt;&gt;0,INDEX(D:D,ROW()-1),0))</f>
        <v>0</v>
      </c>
      <c r="E816" s="313" cm="1">
        <f t="array" ref="E816">IF(INDEX(I:I,ROW())&lt;&gt;"",VALUE(TRIM(LEFT(INDEX(I:I,ROW()),6))),0)</f>
        <v>0</v>
      </c>
      <c r="F816" s="314"/>
      <c r="G816" s="247"/>
      <c r="H816" s="261"/>
      <c r="I816" s="248"/>
      <c r="J816" s="261"/>
      <c r="K816" s="261"/>
      <c r="L816" s="262"/>
      <c r="M816" s="49"/>
      <c r="N816" s="49"/>
    </row>
    <row r="817" spans="1:14">
      <c r="A817" s="43" cm="1">
        <f t="array" ref="A817">IF(INDEX(B:B,ROW()), COUNTIF($B$6:INDEX(B:B,ROW()), TRUE), 0)</f>
        <v>0</v>
      </c>
      <c r="B817" s="43" t="b" cm="1">
        <f t="array" ref="B817">AND(分科號=INDEX(E:E,ROW()),INDEX(D:D,ROW())&gt;=分起日,INDEX(D:D,ROW())&lt;=分訖日,OR(分專案="全部",INDEX(J:J,ROW())=分專案))</f>
        <v>0</v>
      </c>
      <c r="C817" s="44" cm="1">
        <f t="array" ref="C817">IF(INDEX(F:F,ROW())&lt;&gt;"",INDEX(F:F,ROW()),IF(INDEX(E:E,ROW())&lt;&gt;0,INDEX(C:C,ROW()-1),0))</f>
        <v>0</v>
      </c>
      <c r="D817" s="43" cm="1">
        <f t="array" ref="D817">IF(INDEX(G:G,ROW())&lt;&gt;"",INDEX(G:G,ROW()),IF(INDEX(E:E,ROW())&lt;&gt;0,INDEX(D:D,ROW()-1),0))</f>
        <v>0</v>
      </c>
      <c r="E817" s="313" cm="1">
        <f t="array" ref="E817">IF(INDEX(I:I,ROW())&lt;&gt;"",VALUE(TRIM(LEFT(INDEX(I:I,ROW()),6))),0)</f>
        <v>0</v>
      </c>
      <c r="F817" s="314"/>
      <c r="G817" s="247"/>
      <c r="H817" s="261"/>
      <c r="I817" s="248"/>
      <c r="J817" s="261"/>
      <c r="K817" s="261"/>
      <c r="L817" s="262"/>
      <c r="M817" s="49"/>
      <c r="N817" s="49"/>
    </row>
    <row r="818" spans="1:14">
      <c r="A818" s="43" cm="1">
        <f t="array" ref="A818">IF(INDEX(B:B,ROW()), COUNTIF($B$6:INDEX(B:B,ROW()), TRUE), 0)</f>
        <v>0</v>
      </c>
      <c r="B818" s="43" t="b" cm="1">
        <f t="array" ref="B818">AND(分科號=INDEX(E:E,ROW()),INDEX(D:D,ROW())&gt;=分起日,INDEX(D:D,ROW())&lt;=分訖日,OR(分專案="全部",INDEX(J:J,ROW())=分專案))</f>
        <v>0</v>
      </c>
      <c r="C818" s="44" cm="1">
        <f t="array" ref="C818">IF(INDEX(F:F,ROW())&lt;&gt;"",INDEX(F:F,ROW()),IF(INDEX(E:E,ROW())&lt;&gt;0,INDEX(C:C,ROW()-1),0))</f>
        <v>0</v>
      </c>
      <c r="D818" s="43" cm="1">
        <f t="array" ref="D818">IF(INDEX(G:G,ROW())&lt;&gt;"",INDEX(G:G,ROW()),IF(INDEX(E:E,ROW())&lt;&gt;0,INDEX(D:D,ROW()-1),0))</f>
        <v>0</v>
      </c>
      <c r="E818" s="313" cm="1">
        <f t="array" ref="E818">IF(INDEX(I:I,ROW())&lt;&gt;"",VALUE(TRIM(LEFT(INDEX(I:I,ROW()),6))),0)</f>
        <v>0</v>
      </c>
      <c r="F818" s="314"/>
      <c r="G818" s="247"/>
      <c r="H818" s="261"/>
      <c r="I818" s="248"/>
      <c r="J818" s="261"/>
      <c r="K818" s="261"/>
      <c r="L818" s="262"/>
      <c r="M818" s="49"/>
      <c r="N818" s="49"/>
    </row>
    <row r="819" spans="1:14">
      <c r="A819" s="43" cm="1">
        <f t="array" ref="A819">IF(INDEX(B:B,ROW()), COUNTIF($B$6:INDEX(B:B,ROW()), TRUE), 0)</f>
        <v>0</v>
      </c>
      <c r="B819" s="43" t="b" cm="1">
        <f t="array" ref="B819">AND(分科號=INDEX(E:E,ROW()),INDEX(D:D,ROW())&gt;=分起日,INDEX(D:D,ROW())&lt;=分訖日,OR(分專案="全部",INDEX(J:J,ROW())=分專案))</f>
        <v>0</v>
      </c>
      <c r="C819" s="44" cm="1">
        <f t="array" ref="C819">IF(INDEX(F:F,ROW())&lt;&gt;"",INDEX(F:F,ROW()),IF(INDEX(E:E,ROW())&lt;&gt;0,INDEX(C:C,ROW()-1),0))</f>
        <v>0</v>
      </c>
      <c r="D819" s="43" cm="1">
        <f t="array" ref="D819">IF(INDEX(G:G,ROW())&lt;&gt;"",INDEX(G:G,ROW()),IF(INDEX(E:E,ROW())&lt;&gt;0,INDEX(D:D,ROW()-1),0))</f>
        <v>0</v>
      </c>
      <c r="E819" s="313" cm="1">
        <f t="array" ref="E819">IF(INDEX(I:I,ROW())&lt;&gt;"",VALUE(TRIM(LEFT(INDEX(I:I,ROW()),6))),0)</f>
        <v>0</v>
      </c>
      <c r="F819" s="314"/>
      <c r="G819" s="247"/>
      <c r="H819" s="261"/>
      <c r="I819" s="248"/>
      <c r="J819" s="261"/>
      <c r="K819" s="261"/>
      <c r="L819" s="262"/>
      <c r="M819" s="49"/>
      <c r="N819" s="49"/>
    </row>
    <row r="820" spans="1:14">
      <c r="A820" s="43" cm="1">
        <f t="array" ref="A820">IF(INDEX(B:B,ROW()), COUNTIF($B$6:INDEX(B:B,ROW()), TRUE), 0)</f>
        <v>0</v>
      </c>
      <c r="B820" s="43" t="b" cm="1">
        <f t="array" ref="B820">AND(分科號=INDEX(E:E,ROW()),INDEX(D:D,ROW())&gt;=分起日,INDEX(D:D,ROW())&lt;=分訖日,OR(分專案="全部",INDEX(J:J,ROW())=分專案))</f>
        <v>0</v>
      </c>
      <c r="C820" s="44" cm="1">
        <f t="array" ref="C820">IF(INDEX(F:F,ROW())&lt;&gt;"",INDEX(F:F,ROW()),IF(INDEX(E:E,ROW())&lt;&gt;0,INDEX(C:C,ROW()-1),0))</f>
        <v>0</v>
      </c>
      <c r="D820" s="43" cm="1">
        <f t="array" ref="D820">IF(INDEX(G:G,ROW())&lt;&gt;"",INDEX(G:G,ROW()),IF(INDEX(E:E,ROW())&lt;&gt;0,INDEX(D:D,ROW()-1),0))</f>
        <v>0</v>
      </c>
      <c r="E820" s="313" cm="1">
        <f t="array" ref="E820">IF(INDEX(I:I,ROW())&lt;&gt;"",VALUE(TRIM(LEFT(INDEX(I:I,ROW()),6))),0)</f>
        <v>0</v>
      </c>
      <c r="F820" s="314"/>
      <c r="G820" s="247"/>
      <c r="H820" s="261"/>
      <c r="I820" s="248"/>
      <c r="J820" s="261"/>
      <c r="K820" s="261"/>
      <c r="L820" s="262"/>
      <c r="M820" s="49"/>
      <c r="N820" s="49"/>
    </row>
    <row r="821" spans="1:14">
      <c r="A821" s="43" cm="1">
        <f t="array" ref="A821">IF(INDEX(B:B,ROW()), COUNTIF($B$6:INDEX(B:B,ROW()), TRUE), 0)</f>
        <v>0</v>
      </c>
      <c r="B821" s="43" t="b" cm="1">
        <f t="array" ref="B821">AND(分科號=INDEX(E:E,ROW()),INDEX(D:D,ROW())&gt;=分起日,INDEX(D:D,ROW())&lt;=分訖日,OR(分專案="全部",INDEX(J:J,ROW())=分專案))</f>
        <v>0</v>
      </c>
      <c r="C821" s="44" cm="1">
        <f t="array" ref="C821">IF(INDEX(F:F,ROW())&lt;&gt;"",INDEX(F:F,ROW()),IF(INDEX(E:E,ROW())&lt;&gt;0,INDEX(C:C,ROW()-1),0))</f>
        <v>0</v>
      </c>
      <c r="D821" s="43" cm="1">
        <f t="array" ref="D821">IF(INDEX(G:G,ROW())&lt;&gt;"",INDEX(G:G,ROW()),IF(INDEX(E:E,ROW())&lt;&gt;0,INDEX(D:D,ROW()-1),0))</f>
        <v>0</v>
      </c>
      <c r="E821" s="313" cm="1">
        <f t="array" ref="E821">IF(INDEX(I:I,ROW())&lt;&gt;"",VALUE(TRIM(LEFT(INDEX(I:I,ROW()),6))),0)</f>
        <v>0</v>
      </c>
      <c r="F821" s="314"/>
      <c r="G821" s="247"/>
      <c r="H821" s="261"/>
      <c r="I821" s="248"/>
      <c r="J821" s="261"/>
      <c r="K821" s="261"/>
      <c r="L821" s="262"/>
      <c r="M821" s="49"/>
      <c r="N821" s="49"/>
    </row>
    <row r="822" spans="1:14">
      <c r="A822" s="43" cm="1">
        <f t="array" ref="A822">IF(INDEX(B:B,ROW()), COUNTIF($B$6:INDEX(B:B,ROW()), TRUE), 0)</f>
        <v>0</v>
      </c>
      <c r="B822" s="43" t="b" cm="1">
        <f t="array" ref="B822">AND(分科號=INDEX(E:E,ROW()),INDEX(D:D,ROW())&gt;=分起日,INDEX(D:D,ROW())&lt;=分訖日,OR(分專案="全部",INDEX(J:J,ROW())=分專案))</f>
        <v>0</v>
      </c>
      <c r="C822" s="44" cm="1">
        <f t="array" ref="C822">IF(INDEX(F:F,ROW())&lt;&gt;"",INDEX(F:F,ROW()),IF(INDEX(E:E,ROW())&lt;&gt;0,INDEX(C:C,ROW()-1),0))</f>
        <v>0</v>
      </c>
      <c r="D822" s="43" cm="1">
        <f t="array" ref="D822">IF(INDEX(G:G,ROW())&lt;&gt;"",INDEX(G:G,ROW()),IF(INDEX(E:E,ROW())&lt;&gt;0,INDEX(D:D,ROW()-1),0))</f>
        <v>0</v>
      </c>
      <c r="E822" s="313" cm="1">
        <f t="array" ref="E822">IF(INDEX(I:I,ROW())&lt;&gt;"",VALUE(TRIM(LEFT(INDEX(I:I,ROW()),6))),0)</f>
        <v>0</v>
      </c>
      <c r="F822" s="314"/>
      <c r="G822" s="247"/>
      <c r="H822" s="261"/>
      <c r="I822" s="248"/>
      <c r="J822" s="261"/>
      <c r="K822" s="261"/>
      <c r="L822" s="262"/>
      <c r="M822" s="49"/>
      <c r="N822" s="49"/>
    </row>
    <row r="823" spans="1:14">
      <c r="A823" s="43" cm="1">
        <f t="array" ref="A823">IF(INDEX(B:B,ROW()), COUNTIF($B$6:INDEX(B:B,ROW()), TRUE), 0)</f>
        <v>0</v>
      </c>
      <c r="B823" s="43" t="b" cm="1">
        <f t="array" ref="B823">AND(分科號=INDEX(E:E,ROW()),INDEX(D:D,ROW())&gt;=分起日,INDEX(D:D,ROW())&lt;=分訖日,OR(分專案="全部",INDEX(J:J,ROW())=分專案))</f>
        <v>0</v>
      </c>
      <c r="C823" s="44" cm="1">
        <f t="array" ref="C823">IF(INDEX(F:F,ROW())&lt;&gt;"",INDEX(F:F,ROW()),IF(INDEX(E:E,ROW())&lt;&gt;0,INDEX(C:C,ROW()-1),0))</f>
        <v>0</v>
      </c>
      <c r="D823" s="43" cm="1">
        <f t="array" ref="D823">IF(INDEX(G:G,ROW())&lt;&gt;"",INDEX(G:G,ROW()),IF(INDEX(E:E,ROW())&lt;&gt;0,INDEX(D:D,ROW()-1),0))</f>
        <v>0</v>
      </c>
      <c r="E823" s="313" cm="1">
        <f t="array" ref="E823">IF(INDEX(I:I,ROW())&lt;&gt;"",VALUE(TRIM(LEFT(INDEX(I:I,ROW()),6))),0)</f>
        <v>0</v>
      </c>
      <c r="F823" s="314"/>
      <c r="G823" s="247"/>
      <c r="H823" s="261"/>
      <c r="I823" s="248"/>
      <c r="J823" s="261"/>
      <c r="K823" s="261"/>
      <c r="L823" s="262"/>
      <c r="M823" s="49"/>
      <c r="N823" s="49"/>
    </row>
    <row r="824" spans="1:14">
      <c r="A824" s="43" cm="1">
        <f t="array" ref="A824">IF(INDEX(B:B,ROW()), COUNTIF($B$6:INDEX(B:B,ROW()), TRUE), 0)</f>
        <v>0</v>
      </c>
      <c r="B824" s="43" t="b" cm="1">
        <f t="array" ref="B824">AND(分科號=INDEX(E:E,ROW()),INDEX(D:D,ROW())&gt;=分起日,INDEX(D:D,ROW())&lt;=分訖日,OR(分專案="全部",INDEX(J:J,ROW())=分專案))</f>
        <v>0</v>
      </c>
      <c r="C824" s="44" cm="1">
        <f t="array" ref="C824">IF(INDEX(F:F,ROW())&lt;&gt;"",INDEX(F:F,ROW()),IF(INDEX(E:E,ROW())&lt;&gt;0,INDEX(C:C,ROW()-1),0))</f>
        <v>0</v>
      </c>
      <c r="D824" s="43" cm="1">
        <f t="array" ref="D824">IF(INDEX(G:G,ROW())&lt;&gt;"",INDEX(G:G,ROW()),IF(INDEX(E:E,ROW())&lt;&gt;0,INDEX(D:D,ROW()-1),0))</f>
        <v>0</v>
      </c>
      <c r="E824" s="313" cm="1">
        <f t="array" ref="E824">IF(INDEX(I:I,ROW())&lt;&gt;"",VALUE(TRIM(LEFT(INDEX(I:I,ROW()),6))),0)</f>
        <v>0</v>
      </c>
      <c r="F824" s="314"/>
      <c r="G824" s="247"/>
      <c r="H824" s="261"/>
      <c r="I824" s="248"/>
      <c r="J824" s="261"/>
      <c r="K824" s="261"/>
      <c r="L824" s="262"/>
      <c r="M824" s="49"/>
      <c r="N824" s="49"/>
    </row>
    <row r="825" spans="1:14">
      <c r="A825" s="43" cm="1">
        <f t="array" ref="A825">IF(INDEX(B:B,ROW()), COUNTIF($B$6:INDEX(B:B,ROW()), TRUE), 0)</f>
        <v>0</v>
      </c>
      <c r="B825" s="43" t="b" cm="1">
        <f t="array" ref="B825">AND(分科號=INDEX(E:E,ROW()),INDEX(D:D,ROW())&gt;=分起日,INDEX(D:D,ROW())&lt;=分訖日,OR(分專案="全部",INDEX(J:J,ROW())=分專案))</f>
        <v>0</v>
      </c>
      <c r="C825" s="44" cm="1">
        <f t="array" ref="C825">IF(INDEX(F:F,ROW())&lt;&gt;"",INDEX(F:F,ROW()),IF(INDEX(E:E,ROW())&lt;&gt;0,INDEX(C:C,ROW()-1),0))</f>
        <v>0</v>
      </c>
      <c r="D825" s="43" cm="1">
        <f t="array" ref="D825">IF(INDEX(G:G,ROW())&lt;&gt;"",INDEX(G:G,ROW()),IF(INDEX(E:E,ROW())&lt;&gt;0,INDEX(D:D,ROW()-1),0))</f>
        <v>0</v>
      </c>
      <c r="E825" s="313" cm="1">
        <f t="array" ref="E825">IF(INDEX(I:I,ROW())&lt;&gt;"",VALUE(TRIM(LEFT(INDEX(I:I,ROW()),6))),0)</f>
        <v>0</v>
      </c>
      <c r="F825" s="314"/>
      <c r="G825" s="247"/>
      <c r="H825" s="261"/>
      <c r="I825" s="248"/>
      <c r="J825" s="261"/>
      <c r="K825" s="261"/>
      <c r="L825" s="262"/>
      <c r="M825" s="49"/>
      <c r="N825" s="49"/>
    </row>
    <row r="826" spans="1:14">
      <c r="A826" s="43" cm="1">
        <f t="array" ref="A826">IF(INDEX(B:B,ROW()), COUNTIF($B$6:INDEX(B:B,ROW()), TRUE), 0)</f>
        <v>0</v>
      </c>
      <c r="B826" s="43" t="b" cm="1">
        <f t="array" ref="B826">AND(分科號=INDEX(E:E,ROW()),INDEX(D:D,ROW())&gt;=分起日,INDEX(D:D,ROW())&lt;=分訖日,OR(分專案="全部",INDEX(J:J,ROW())=分專案))</f>
        <v>0</v>
      </c>
      <c r="C826" s="44" cm="1">
        <f t="array" ref="C826">IF(INDEX(F:F,ROW())&lt;&gt;"",INDEX(F:F,ROW()),IF(INDEX(E:E,ROW())&lt;&gt;0,INDEX(C:C,ROW()-1),0))</f>
        <v>0</v>
      </c>
      <c r="D826" s="43" cm="1">
        <f t="array" ref="D826">IF(INDEX(G:G,ROW())&lt;&gt;"",INDEX(G:G,ROW()),IF(INDEX(E:E,ROW())&lt;&gt;0,INDEX(D:D,ROW()-1),0))</f>
        <v>0</v>
      </c>
      <c r="E826" s="313" cm="1">
        <f t="array" ref="E826">IF(INDEX(I:I,ROW())&lt;&gt;"",VALUE(TRIM(LEFT(INDEX(I:I,ROW()),6))),0)</f>
        <v>0</v>
      </c>
      <c r="F826" s="314"/>
      <c r="G826" s="247"/>
      <c r="H826" s="261"/>
      <c r="I826" s="248"/>
      <c r="J826" s="261"/>
      <c r="K826" s="261"/>
      <c r="L826" s="262"/>
      <c r="M826" s="49"/>
      <c r="N826" s="49"/>
    </row>
    <row r="827" spans="1:14">
      <c r="A827" s="43" cm="1">
        <f t="array" ref="A827">IF(INDEX(B:B,ROW()), COUNTIF($B$6:INDEX(B:B,ROW()), TRUE), 0)</f>
        <v>0</v>
      </c>
      <c r="B827" s="43" t="b" cm="1">
        <f t="array" ref="B827">AND(分科號=INDEX(E:E,ROW()),INDEX(D:D,ROW())&gt;=分起日,INDEX(D:D,ROW())&lt;=分訖日,OR(分專案="全部",INDEX(J:J,ROW())=分專案))</f>
        <v>0</v>
      </c>
      <c r="C827" s="44" cm="1">
        <f t="array" ref="C827">IF(INDEX(F:F,ROW())&lt;&gt;"",INDEX(F:F,ROW()),IF(INDEX(E:E,ROW())&lt;&gt;0,INDEX(C:C,ROW()-1),0))</f>
        <v>0</v>
      </c>
      <c r="D827" s="43" cm="1">
        <f t="array" ref="D827">IF(INDEX(G:G,ROW())&lt;&gt;"",INDEX(G:G,ROW()),IF(INDEX(E:E,ROW())&lt;&gt;0,INDEX(D:D,ROW()-1),0))</f>
        <v>0</v>
      </c>
      <c r="E827" s="313" cm="1">
        <f t="array" ref="E827">IF(INDEX(I:I,ROW())&lt;&gt;"",VALUE(TRIM(LEFT(INDEX(I:I,ROW()),6))),0)</f>
        <v>0</v>
      </c>
      <c r="F827" s="314"/>
      <c r="G827" s="247"/>
      <c r="H827" s="261"/>
      <c r="I827" s="248"/>
      <c r="J827" s="261"/>
      <c r="K827" s="261"/>
      <c r="L827" s="262"/>
      <c r="M827" s="49"/>
      <c r="N827" s="49"/>
    </row>
    <row r="828" spans="1:14">
      <c r="A828" s="43" cm="1">
        <f t="array" ref="A828">IF(INDEX(B:B,ROW()), COUNTIF($B$6:INDEX(B:B,ROW()), TRUE), 0)</f>
        <v>0</v>
      </c>
      <c r="B828" s="43" t="b" cm="1">
        <f t="array" ref="B828">AND(分科號=INDEX(E:E,ROW()),INDEX(D:D,ROW())&gt;=分起日,INDEX(D:D,ROW())&lt;=分訖日,OR(分專案="全部",INDEX(J:J,ROW())=分專案))</f>
        <v>0</v>
      </c>
      <c r="C828" s="44" cm="1">
        <f t="array" ref="C828">IF(INDEX(F:F,ROW())&lt;&gt;"",INDEX(F:F,ROW()),IF(INDEX(E:E,ROW())&lt;&gt;0,INDEX(C:C,ROW()-1),0))</f>
        <v>0</v>
      </c>
      <c r="D828" s="43" cm="1">
        <f t="array" ref="D828">IF(INDEX(G:G,ROW())&lt;&gt;"",INDEX(G:G,ROW()),IF(INDEX(E:E,ROW())&lt;&gt;0,INDEX(D:D,ROW()-1),0))</f>
        <v>0</v>
      </c>
      <c r="E828" s="313" cm="1">
        <f t="array" ref="E828">IF(INDEX(I:I,ROW())&lt;&gt;"",VALUE(TRIM(LEFT(INDEX(I:I,ROW()),6))),0)</f>
        <v>0</v>
      </c>
      <c r="F828" s="314"/>
      <c r="G828" s="247"/>
      <c r="H828" s="261"/>
      <c r="I828" s="248"/>
      <c r="J828" s="261"/>
      <c r="K828" s="261"/>
      <c r="L828" s="262"/>
      <c r="M828" s="49"/>
      <c r="N828" s="49"/>
    </row>
    <row r="829" spans="1:14">
      <c r="A829" s="43" cm="1">
        <f t="array" ref="A829">IF(INDEX(B:B,ROW()), COUNTIF($B$6:INDEX(B:B,ROW()), TRUE), 0)</f>
        <v>0</v>
      </c>
      <c r="B829" s="43" t="b" cm="1">
        <f t="array" ref="B829">AND(分科號=INDEX(E:E,ROW()),INDEX(D:D,ROW())&gt;=分起日,INDEX(D:D,ROW())&lt;=分訖日,OR(分專案="全部",INDEX(J:J,ROW())=分專案))</f>
        <v>0</v>
      </c>
      <c r="C829" s="44" cm="1">
        <f t="array" ref="C829">IF(INDEX(F:F,ROW())&lt;&gt;"",INDEX(F:F,ROW()),IF(INDEX(E:E,ROW())&lt;&gt;0,INDEX(C:C,ROW()-1),0))</f>
        <v>0</v>
      </c>
      <c r="D829" s="43" cm="1">
        <f t="array" ref="D829">IF(INDEX(G:G,ROW())&lt;&gt;"",INDEX(G:G,ROW()),IF(INDEX(E:E,ROW())&lt;&gt;0,INDEX(D:D,ROW()-1),0))</f>
        <v>0</v>
      </c>
      <c r="E829" s="313" cm="1">
        <f t="array" ref="E829">IF(INDEX(I:I,ROW())&lt;&gt;"",VALUE(TRIM(LEFT(INDEX(I:I,ROW()),6))),0)</f>
        <v>0</v>
      </c>
      <c r="F829" s="314"/>
      <c r="G829" s="247"/>
      <c r="H829" s="261"/>
      <c r="I829" s="248"/>
      <c r="J829" s="261"/>
      <c r="K829" s="261"/>
      <c r="L829" s="262"/>
      <c r="M829" s="49"/>
      <c r="N829" s="49"/>
    </row>
    <row r="830" spans="1:14">
      <c r="A830" s="43" cm="1">
        <f t="array" ref="A830">IF(INDEX(B:B,ROW()), COUNTIF($B$6:INDEX(B:B,ROW()), TRUE), 0)</f>
        <v>0</v>
      </c>
      <c r="B830" s="43" t="b" cm="1">
        <f t="array" ref="B830">AND(分科號=INDEX(E:E,ROW()),INDEX(D:D,ROW())&gt;=分起日,INDEX(D:D,ROW())&lt;=分訖日,OR(分專案="全部",INDEX(J:J,ROW())=分專案))</f>
        <v>0</v>
      </c>
      <c r="C830" s="44" cm="1">
        <f t="array" ref="C830">IF(INDEX(F:F,ROW())&lt;&gt;"",INDEX(F:F,ROW()),IF(INDEX(E:E,ROW())&lt;&gt;0,INDEX(C:C,ROW()-1),0))</f>
        <v>0</v>
      </c>
      <c r="D830" s="43" cm="1">
        <f t="array" ref="D830">IF(INDEX(G:G,ROW())&lt;&gt;"",INDEX(G:G,ROW()),IF(INDEX(E:E,ROW())&lt;&gt;0,INDEX(D:D,ROW()-1),0))</f>
        <v>0</v>
      </c>
      <c r="E830" s="313" cm="1">
        <f t="array" ref="E830">IF(INDEX(I:I,ROW())&lt;&gt;"",VALUE(TRIM(LEFT(INDEX(I:I,ROW()),6))),0)</f>
        <v>0</v>
      </c>
      <c r="F830" s="314"/>
      <c r="G830" s="247"/>
      <c r="H830" s="261"/>
      <c r="I830" s="248"/>
      <c r="J830" s="261"/>
      <c r="K830" s="261"/>
      <c r="L830" s="262"/>
      <c r="M830" s="49"/>
      <c r="N830" s="49"/>
    </row>
    <row r="831" spans="1:14">
      <c r="A831" s="43" cm="1">
        <f t="array" ref="A831">IF(INDEX(B:B,ROW()), COUNTIF($B$6:INDEX(B:B,ROW()), TRUE), 0)</f>
        <v>0</v>
      </c>
      <c r="B831" s="43" t="b" cm="1">
        <f t="array" ref="B831">AND(分科號=INDEX(E:E,ROW()),INDEX(D:D,ROW())&gt;=分起日,INDEX(D:D,ROW())&lt;=分訖日,OR(分專案="全部",INDEX(J:J,ROW())=分專案))</f>
        <v>0</v>
      </c>
      <c r="C831" s="44" cm="1">
        <f t="array" ref="C831">IF(INDEX(F:F,ROW())&lt;&gt;"",INDEX(F:F,ROW()),IF(INDEX(E:E,ROW())&lt;&gt;0,INDEX(C:C,ROW()-1),0))</f>
        <v>0</v>
      </c>
      <c r="D831" s="43" cm="1">
        <f t="array" ref="D831">IF(INDEX(G:G,ROW())&lt;&gt;"",INDEX(G:G,ROW()),IF(INDEX(E:E,ROW())&lt;&gt;0,INDEX(D:D,ROW()-1),0))</f>
        <v>0</v>
      </c>
      <c r="E831" s="313" cm="1">
        <f t="array" ref="E831">IF(INDEX(I:I,ROW())&lt;&gt;"",VALUE(TRIM(LEFT(INDEX(I:I,ROW()),6))),0)</f>
        <v>0</v>
      </c>
      <c r="F831" s="314"/>
      <c r="G831" s="247"/>
      <c r="H831" s="261"/>
      <c r="I831" s="248"/>
      <c r="J831" s="261"/>
      <c r="K831" s="261"/>
      <c r="L831" s="262"/>
      <c r="M831" s="49"/>
      <c r="N831" s="49"/>
    </row>
    <row r="832" spans="1:14">
      <c r="A832" s="43" cm="1">
        <f t="array" ref="A832">IF(INDEX(B:B,ROW()), COUNTIF($B$6:INDEX(B:B,ROW()), TRUE), 0)</f>
        <v>0</v>
      </c>
      <c r="B832" s="43" t="b" cm="1">
        <f t="array" ref="B832">AND(分科號=INDEX(E:E,ROW()),INDEX(D:D,ROW())&gt;=分起日,INDEX(D:D,ROW())&lt;=分訖日,OR(分專案="全部",INDEX(J:J,ROW())=分專案))</f>
        <v>0</v>
      </c>
      <c r="C832" s="44" cm="1">
        <f t="array" ref="C832">IF(INDEX(F:F,ROW())&lt;&gt;"",INDEX(F:F,ROW()),IF(INDEX(E:E,ROW())&lt;&gt;0,INDEX(C:C,ROW()-1),0))</f>
        <v>0</v>
      </c>
      <c r="D832" s="43" cm="1">
        <f t="array" ref="D832">IF(INDEX(G:G,ROW())&lt;&gt;"",INDEX(G:G,ROW()),IF(INDEX(E:E,ROW())&lt;&gt;0,INDEX(D:D,ROW()-1),0))</f>
        <v>0</v>
      </c>
      <c r="E832" s="313" cm="1">
        <f t="array" ref="E832">IF(INDEX(I:I,ROW())&lt;&gt;"",VALUE(TRIM(LEFT(INDEX(I:I,ROW()),6))),0)</f>
        <v>0</v>
      </c>
      <c r="F832" s="314"/>
      <c r="G832" s="247"/>
      <c r="H832" s="261"/>
      <c r="I832" s="248"/>
      <c r="J832" s="261"/>
      <c r="K832" s="261"/>
      <c r="L832" s="262"/>
      <c r="M832" s="49"/>
      <c r="N832" s="49"/>
    </row>
    <row r="833" spans="1:14">
      <c r="A833" s="43" cm="1">
        <f t="array" ref="A833">IF(INDEX(B:B,ROW()), COUNTIF($B$6:INDEX(B:B,ROW()), TRUE), 0)</f>
        <v>0</v>
      </c>
      <c r="B833" s="43" t="b" cm="1">
        <f t="array" ref="B833">AND(分科號=INDEX(E:E,ROW()),INDEX(D:D,ROW())&gt;=分起日,INDEX(D:D,ROW())&lt;=分訖日,OR(分專案="全部",INDEX(J:J,ROW())=分專案))</f>
        <v>0</v>
      </c>
      <c r="C833" s="44" cm="1">
        <f t="array" ref="C833">IF(INDEX(F:F,ROW())&lt;&gt;"",INDEX(F:F,ROW()),IF(INDEX(E:E,ROW())&lt;&gt;0,INDEX(C:C,ROW()-1),0))</f>
        <v>0</v>
      </c>
      <c r="D833" s="43" cm="1">
        <f t="array" ref="D833">IF(INDEX(G:G,ROW())&lt;&gt;"",INDEX(G:G,ROW()),IF(INDEX(E:E,ROW())&lt;&gt;0,INDEX(D:D,ROW()-1),0))</f>
        <v>0</v>
      </c>
      <c r="E833" s="313" cm="1">
        <f t="array" ref="E833">IF(INDEX(I:I,ROW())&lt;&gt;"",VALUE(TRIM(LEFT(INDEX(I:I,ROW()),6))),0)</f>
        <v>0</v>
      </c>
      <c r="F833" s="314"/>
      <c r="G833" s="247"/>
      <c r="H833" s="261"/>
      <c r="I833" s="248"/>
      <c r="J833" s="261"/>
      <c r="K833" s="261"/>
      <c r="L833" s="262"/>
      <c r="M833" s="49"/>
      <c r="N833" s="49"/>
    </row>
    <row r="834" spans="1:14">
      <c r="A834" s="43" cm="1">
        <f t="array" ref="A834">IF(INDEX(B:B,ROW()), COUNTIF($B$6:INDEX(B:B,ROW()), TRUE), 0)</f>
        <v>0</v>
      </c>
      <c r="B834" s="43" t="b" cm="1">
        <f t="array" ref="B834">AND(分科號=INDEX(E:E,ROW()),INDEX(D:D,ROW())&gt;=分起日,INDEX(D:D,ROW())&lt;=分訖日,OR(分專案="全部",INDEX(J:J,ROW())=分專案))</f>
        <v>0</v>
      </c>
      <c r="C834" s="44" cm="1">
        <f t="array" ref="C834">IF(INDEX(F:F,ROW())&lt;&gt;"",INDEX(F:F,ROW()),IF(INDEX(E:E,ROW())&lt;&gt;0,INDEX(C:C,ROW()-1),0))</f>
        <v>0</v>
      </c>
      <c r="D834" s="43" cm="1">
        <f t="array" ref="D834">IF(INDEX(G:G,ROW())&lt;&gt;"",INDEX(G:G,ROW()),IF(INDEX(E:E,ROW())&lt;&gt;0,INDEX(D:D,ROW()-1),0))</f>
        <v>0</v>
      </c>
      <c r="E834" s="313" cm="1">
        <f t="array" ref="E834">IF(INDEX(I:I,ROW())&lt;&gt;"",VALUE(TRIM(LEFT(INDEX(I:I,ROW()),6))),0)</f>
        <v>0</v>
      </c>
      <c r="F834" s="314"/>
      <c r="G834" s="247"/>
      <c r="H834" s="261"/>
      <c r="I834" s="248"/>
      <c r="J834" s="261"/>
      <c r="K834" s="261"/>
      <c r="L834" s="262"/>
      <c r="M834" s="49"/>
      <c r="N834" s="49"/>
    </row>
    <row r="835" spans="1:14">
      <c r="A835" s="43" cm="1">
        <f t="array" ref="A835">IF(INDEX(B:B,ROW()), COUNTIF($B$6:INDEX(B:B,ROW()), TRUE), 0)</f>
        <v>0</v>
      </c>
      <c r="B835" s="43" t="b" cm="1">
        <f t="array" ref="B835">AND(分科號=INDEX(E:E,ROW()),INDEX(D:D,ROW())&gt;=分起日,INDEX(D:D,ROW())&lt;=分訖日,OR(分專案="全部",INDEX(J:J,ROW())=分專案))</f>
        <v>0</v>
      </c>
      <c r="C835" s="44" cm="1">
        <f t="array" ref="C835">IF(INDEX(F:F,ROW())&lt;&gt;"",INDEX(F:F,ROW()),IF(INDEX(E:E,ROW())&lt;&gt;0,INDEX(C:C,ROW()-1),0))</f>
        <v>0</v>
      </c>
      <c r="D835" s="43" cm="1">
        <f t="array" ref="D835">IF(INDEX(G:G,ROW())&lt;&gt;"",INDEX(G:G,ROW()),IF(INDEX(E:E,ROW())&lt;&gt;0,INDEX(D:D,ROW()-1),0))</f>
        <v>0</v>
      </c>
      <c r="E835" s="313" cm="1">
        <f t="array" ref="E835">IF(INDEX(I:I,ROW())&lt;&gt;"",VALUE(TRIM(LEFT(INDEX(I:I,ROW()),6))),0)</f>
        <v>0</v>
      </c>
      <c r="F835" s="314"/>
      <c r="G835" s="247"/>
      <c r="H835" s="261"/>
      <c r="I835" s="248"/>
      <c r="J835" s="261"/>
      <c r="K835" s="261"/>
      <c r="L835" s="262"/>
      <c r="M835" s="49"/>
      <c r="N835" s="49"/>
    </row>
    <row r="836" spans="1:14">
      <c r="A836" s="43" cm="1">
        <f t="array" ref="A836">IF(INDEX(B:B,ROW()), COUNTIF($B$6:INDEX(B:B,ROW()), TRUE), 0)</f>
        <v>0</v>
      </c>
      <c r="B836" s="43" t="b" cm="1">
        <f t="array" ref="B836">AND(分科號=INDEX(E:E,ROW()),INDEX(D:D,ROW())&gt;=分起日,INDEX(D:D,ROW())&lt;=分訖日,OR(分專案="全部",INDEX(J:J,ROW())=分專案))</f>
        <v>0</v>
      </c>
      <c r="C836" s="44" cm="1">
        <f t="array" ref="C836">IF(INDEX(F:F,ROW())&lt;&gt;"",INDEX(F:F,ROW()),IF(INDEX(E:E,ROW())&lt;&gt;0,INDEX(C:C,ROW()-1),0))</f>
        <v>0</v>
      </c>
      <c r="D836" s="43" cm="1">
        <f t="array" ref="D836">IF(INDEX(G:G,ROW())&lt;&gt;"",INDEX(G:G,ROW()),IF(INDEX(E:E,ROW())&lt;&gt;0,INDEX(D:D,ROW()-1),0))</f>
        <v>0</v>
      </c>
      <c r="E836" s="313" cm="1">
        <f t="array" ref="E836">IF(INDEX(I:I,ROW())&lt;&gt;"",VALUE(TRIM(LEFT(INDEX(I:I,ROW()),6))),0)</f>
        <v>0</v>
      </c>
      <c r="F836" s="314"/>
      <c r="G836" s="247"/>
      <c r="H836" s="261"/>
      <c r="I836" s="248"/>
      <c r="J836" s="261"/>
      <c r="K836" s="261"/>
      <c r="L836" s="262"/>
      <c r="M836" s="49"/>
      <c r="N836" s="49"/>
    </row>
    <row r="837" spans="1:14">
      <c r="A837" s="43" cm="1">
        <f t="array" ref="A837">IF(INDEX(B:B,ROW()), COUNTIF($B$6:INDEX(B:B,ROW()), TRUE), 0)</f>
        <v>0</v>
      </c>
      <c r="B837" s="43" t="b" cm="1">
        <f t="array" ref="B837">AND(分科號=INDEX(E:E,ROW()),INDEX(D:D,ROW())&gt;=分起日,INDEX(D:D,ROW())&lt;=分訖日,OR(分專案="全部",INDEX(J:J,ROW())=分專案))</f>
        <v>0</v>
      </c>
      <c r="C837" s="44" cm="1">
        <f t="array" ref="C837">IF(INDEX(F:F,ROW())&lt;&gt;"",INDEX(F:F,ROW()),IF(INDEX(E:E,ROW())&lt;&gt;0,INDEX(C:C,ROW()-1),0))</f>
        <v>0</v>
      </c>
      <c r="D837" s="43" cm="1">
        <f t="array" ref="D837">IF(INDEX(G:G,ROW())&lt;&gt;"",INDEX(G:G,ROW()),IF(INDEX(E:E,ROW())&lt;&gt;0,INDEX(D:D,ROW()-1),0))</f>
        <v>0</v>
      </c>
      <c r="E837" s="313" cm="1">
        <f t="array" ref="E837">IF(INDEX(I:I,ROW())&lt;&gt;"",VALUE(TRIM(LEFT(INDEX(I:I,ROW()),6))),0)</f>
        <v>0</v>
      </c>
      <c r="F837" s="314"/>
      <c r="G837" s="247"/>
      <c r="H837" s="261"/>
      <c r="I837" s="248"/>
      <c r="J837" s="261"/>
      <c r="K837" s="261"/>
      <c r="L837" s="262"/>
      <c r="M837" s="49"/>
      <c r="N837" s="49"/>
    </row>
    <row r="838" spans="1:14">
      <c r="A838" s="43" cm="1">
        <f t="array" ref="A838">IF(INDEX(B:B,ROW()), COUNTIF($B$6:INDEX(B:B,ROW()), TRUE), 0)</f>
        <v>0</v>
      </c>
      <c r="B838" s="43" t="b" cm="1">
        <f t="array" ref="B838">AND(分科號=INDEX(E:E,ROW()),INDEX(D:D,ROW())&gt;=分起日,INDEX(D:D,ROW())&lt;=分訖日,OR(分專案="全部",INDEX(J:J,ROW())=分專案))</f>
        <v>0</v>
      </c>
      <c r="C838" s="44" cm="1">
        <f t="array" ref="C838">IF(INDEX(F:F,ROW())&lt;&gt;"",INDEX(F:F,ROW()),IF(INDEX(E:E,ROW())&lt;&gt;0,INDEX(C:C,ROW()-1),0))</f>
        <v>0</v>
      </c>
      <c r="D838" s="43" cm="1">
        <f t="array" ref="D838">IF(INDEX(G:G,ROW())&lt;&gt;"",INDEX(G:G,ROW()),IF(INDEX(E:E,ROW())&lt;&gt;0,INDEX(D:D,ROW()-1),0))</f>
        <v>0</v>
      </c>
      <c r="E838" s="313" cm="1">
        <f t="array" ref="E838">IF(INDEX(I:I,ROW())&lt;&gt;"",VALUE(TRIM(LEFT(INDEX(I:I,ROW()),6))),0)</f>
        <v>0</v>
      </c>
      <c r="F838" s="314"/>
      <c r="G838" s="247"/>
      <c r="H838" s="261"/>
      <c r="I838" s="248"/>
      <c r="J838" s="261"/>
      <c r="K838" s="261"/>
      <c r="L838" s="262"/>
      <c r="M838" s="49"/>
      <c r="N838" s="49"/>
    </row>
    <row r="839" spans="1:14">
      <c r="A839" s="43" cm="1">
        <f t="array" ref="A839">IF(INDEX(B:B,ROW()), COUNTIF($B$6:INDEX(B:B,ROW()), TRUE), 0)</f>
        <v>0</v>
      </c>
      <c r="B839" s="43" t="b" cm="1">
        <f t="array" ref="B839">AND(分科號=INDEX(E:E,ROW()),INDEX(D:D,ROW())&gt;=分起日,INDEX(D:D,ROW())&lt;=分訖日,OR(分專案="全部",INDEX(J:J,ROW())=分專案))</f>
        <v>0</v>
      </c>
      <c r="C839" s="44" cm="1">
        <f t="array" ref="C839">IF(INDEX(F:F,ROW())&lt;&gt;"",INDEX(F:F,ROW()),IF(INDEX(E:E,ROW())&lt;&gt;0,INDEX(C:C,ROW()-1),0))</f>
        <v>0</v>
      </c>
      <c r="D839" s="43" cm="1">
        <f t="array" ref="D839">IF(INDEX(G:G,ROW())&lt;&gt;"",INDEX(G:G,ROW()),IF(INDEX(E:E,ROW())&lt;&gt;0,INDEX(D:D,ROW()-1),0))</f>
        <v>0</v>
      </c>
      <c r="E839" s="313" cm="1">
        <f t="array" ref="E839">IF(INDEX(I:I,ROW())&lt;&gt;"",VALUE(TRIM(LEFT(INDEX(I:I,ROW()),6))),0)</f>
        <v>0</v>
      </c>
      <c r="F839" s="314"/>
      <c r="G839" s="247"/>
      <c r="H839" s="261"/>
      <c r="I839" s="248"/>
      <c r="J839" s="261"/>
      <c r="K839" s="261"/>
      <c r="L839" s="262"/>
      <c r="M839" s="49"/>
      <c r="N839" s="49"/>
    </row>
    <row r="840" spans="1:14">
      <c r="A840" s="43" cm="1">
        <f t="array" ref="A840">IF(INDEX(B:B,ROW()), COUNTIF($B$6:INDEX(B:B,ROW()), TRUE), 0)</f>
        <v>0</v>
      </c>
      <c r="B840" s="43" t="b" cm="1">
        <f t="array" ref="B840">AND(分科號=INDEX(E:E,ROW()),INDEX(D:D,ROW())&gt;=分起日,INDEX(D:D,ROW())&lt;=分訖日,OR(分專案="全部",INDEX(J:J,ROW())=分專案))</f>
        <v>0</v>
      </c>
      <c r="C840" s="44" cm="1">
        <f t="array" ref="C840">IF(INDEX(F:F,ROW())&lt;&gt;"",INDEX(F:F,ROW()),IF(INDEX(E:E,ROW())&lt;&gt;0,INDEX(C:C,ROW()-1),0))</f>
        <v>0</v>
      </c>
      <c r="D840" s="43" cm="1">
        <f t="array" ref="D840">IF(INDEX(G:G,ROW())&lt;&gt;"",INDEX(G:G,ROW()),IF(INDEX(E:E,ROW())&lt;&gt;0,INDEX(D:D,ROW()-1),0))</f>
        <v>0</v>
      </c>
      <c r="E840" s="313" cm="1">
        <f t="array" ref="E840">IF(INDEX(I:I,ROW())&lt;&gt;"",VALUE(TRIM(LEFT(INDEX(I:I,ROW()),6))),0)</f>
        <v>0</v>
      </c>
      <c r="F840" s="314"/>
      <c r="G840" s="247"/>
      <c r="H840" s="261"/>
      <c r="I840" s="248"/>
      <c r="J840" s="261"/>
      <c r="K840" s="261"/>
      <c r="L840" s="262"/>
      <c r="M840" s="49"/>
      <c r="N840" s="49"/>
    </row>
    <row r="841" spans="1:14">
      <c r="A841" s="43" cm="1">
        <f t="array" ref="A841">IF(INDEX(B:B,ROW()), COUNTIF($B$6:INDEX(B:B,ROW()), TRUE), 0)</f>
        <v>0</v>
      </c>
      <c r="B841" s="43" t="b" cm="1">
        <f t="array" ref="B841">AND(分科號=INDEX(E:E,ROW()),INDEX(D:D,ROW())&gt;=分起日,INDEX(D:D,ROW())&lt;=分訖日,OR(分專案="全部",INDEX(J:J,ROW())=分專案))</f>
        <v>0</v>
      </c>
      <c r="C841" s="44" cm="1">
        <f t="array" ref="C841">IF(INDEX(F:F,ROW())&lt;&gt;"",INDEX(F:F,ROW()),IF(INDEX(E:E,ROW())&lt;&gt;0,INDEX(C:C,ROW()-1),0))</f>
        <v>0</v>
      </c>
      <c r="D841" s="43" cm="1">
        <f t="array" ref="D841">IF(INDEX(G:G,ROW())&lt;&gt;"",INDEX(G:G,ROW()),IF(INDEX(E:E,ROW())&lt;&gt;0,INDEX(D:D,ROW()-1),0))</f>
        <v>0</v>
      </c>
      <c r="E841" s="313" cm="1">
        <f t="array" ref="E841">IF(INDEX(I:I,ROW())&lt;&gt;"",VALUE(TRIM(LEFT(INDEX(I:I,ROW()),6))),0)</f>
        <v>0</v>
      </c>
      <c r="F841" s="314"/>
      <c r="G841" s="247"/>
      <c r="H841" s="261"/>
      <c r="I841" s="248"/>
      <c r="J841" s="261"/>
      <c r="K841" s="261"/>
      <c r="L841" s="262"/>
      <c r="M841" s="49"/>
      <c r="N841" s="49"/>
    </row>
    <row r="842" spans="1:14">
      <c r="A842" s="43" cm="1">
        <f t="array" ref="A842">IF(INDEX(B:B,ROW()), COUNTIF($B$6:INDEX(B:B,ROW()), TRUE), 0)</f>
        <v>0</v>
      </c>
      <c r="B842" s="43" t="b" cm="1">
        <f t="array" ref="B842">AND(分科號=INDEX(E:E,ROW()),INDEX(D:D,ROW())&gt;=分起日,INDEX(D:D,ROW())&lt;=分訖日,OR(分專案="全部",INDEX(J:J,ROW())=分專案))</f>
        <v>0</v>
      </c>
      <c r="C842" s="44" cm="1">
        <f t="array" ref="C842">IF(INDEX(F:F,ROW())&lt;&gt;"",INDEX(F:F,ROW()),IF(INDEX(E:E,ROW())&lt;&gt;0,INDEX(C:C,ROW()-1),0))</f>
        <v>0</v>
      </c>
      <c r="D842" s="43" cm="1">
        <f t="array" ref="D842">IF(INDEX(G:G,ROW())&lt;&gt;"",INDEX(G:G,ROW()),IF(INDEX(E:E,ROW())&lt;&gt;0,INDEX(D:D,ROW()-1),0))</f>
        <v>0</v>
      </c>
      <c r="E842" s="313" cm="1">
        <f t="array" ref="E842">IF(INDEX(I:I,ROW())&lt;&gt;"",VALUE(TRIM(LEFT(INDEX(I:I,ROW()),6))),0)</f>
        <v>0</v>
      </c>
      <c r="F842" s="314"/>
      <c r="G842" s="247"/>
      <c r="H842" s="261"/>
      <c r="I842" s="248"/>
      <c r="J842" s="261"/>
      <c r="K842" s="261"/>
      <c r="L842" s="262"/>
      <c r="M842" s="49"/>
      <c r="N842" s="49"/>
    </row>
    <row r="843" spans="1:14">
      <c r="A843" s="43" cm="1">
        <f t="array" ref="A843">IF(INDEX(B:B,ROW()), COUNTIF($B$6:INDEX(B:B,ROW()), TRUE), 0)</f>
        <v>0</v>
      </c>
      <c r="B843" s="43" t="b" cm="1">
        <f t="array" ref="B843">AND(分科號=INDEX(E:E,ROW()),INDEX(D:D,ROW())&gt;=分起日,INDEX(D:D,ROW())&lt;=分訖日,OR(分專案="全部",INDEX(J:J,ROW())=分專案))</f>
        <v>0</v>
      </c>
      <c r="C843" s="44" cm="1">
        <f t="array" ref="C843">IF(INDEX(F:F,ROW())&lt;&gt;"",INDEX(F:F,ROW()),IF(INDEX(E:E,ROW())&lt;&gt;0,INDEX(C:C,ROW()-1),0))</f>
        <v>0</v>
      </c>
      <c r="D843" s="43" cm="1">
        <f t="array" ref="D843">IF(INDEX(G:G,ROW())&lt;&gt;"",INDEX(G:G,ROW()),IF(INDEX(E:E,ROW())&lt;&gt;0,INDEX(D:D,ROW()-1),0))</f>
        <v>0</v>
      </c>
      <c r="E843" s="313" cm="1">
        <f t="array" ref="E843">IF(INDEX(I:I,ROW())&lt;&gt;"",VALUE(TRIM(LEFT(INDEX(I:I,ROW()),6))),0)</f>
        <v>0</v>
      </c>
      <c r="F843" s="314"/>
      <c r="G843" s="247"/>
      <c r="H843" s="261"/>
      <c r="I843" s="248"/>
      <c r="J843" s="261"/>
      <c r="K843" s="261"/>
      <c r="L843" s="262"/>
      <c r="M843" s="49"/>
      <c r="N843" s="49"/>
    </row>
    <row r="844" spans="1:14">
      <c r="A844" s="43" cm="1">
        <f t="array" ref="A844">IF(INDEX(B:B,ROW()), COUNTIF($B$6:INDEX(B:B,ROW()), TRUE), 0)</f>
        <v>0</v>
      </c>
      <c r="B844" s="43" t="b" cm="1">
        <f t="array" ref="B844">AND(分科號=INDEX(E:E,ROW()),INDEX(D:D,ROW())&gt;=分起日,INDEX(D:D,ROW())&lt;=分訖日,OR(分專案="全部",INDEX(J:J,ROW())=分專案))</f>
        <v>0</v>
      </c>
      <c r="C844" s="44" cm="1">
        <f t="array" ref="C844">IF(INDEX(F:F,ROW())&lt;&gt;"",INDEX(F:F,ROW()),IF(INDEX(E:E,ROW())&lt;&gt;0,INDEX(C:C,ROW()-1),0))</f>
        <v>0</v>
      </c>
      <c r="D844" s="43" cm="1">
        <f t="array" ref="D844">IF(INDEX(G:G,ROW())&lt;&gt;"",INDEX(G:G,ROW()),IF(INDEX(E:E,ROW())&lt;&gt;0,INDEX(D:D,ROW()-1),0))</f>
        <v>0</v>
      </c>
      <c r="E844" s="313" cm="1">
        <f t="array" ref="E844">IF(INDEX(I:I,ROW())&lt;&gt;"",VALUE(TRIM(LEFT(INDEX(I:I,ROW()),6))),0)</f>
        <v>0</v>
      </c>
      <c r="F844" s="314"/>
      <c r="G844" s="247"/>
      <c r="H844" s="261"/>
      <c r="I844" s="248"/>
      <c r="J844" s="261"/>
      <c r="K844" s="261"/>
      <c r="L844" s="262"/>
      <c r="M844" s="49"/>
      <c r="N844" s="49"/>
    </row>
    <row r="845" spans="1:14">
      <c r="A845" s="43" cm="1">
        <f t="array" ref="A845">IF(INDEX(B:B,ROW()), COUNTIF($B$6:INDEX(B:B,ROW()), TRUE), 0)</f>
        <v>0</v>
      </c>
      <c r="B845" s="43" t="b" cm="1">
        <f t="array" ref="B845">AND(分科號=INDEX(E:E,ROW()),INDEX(D:D,ROW())&gt;=分起日,INDEX(D:D,ROW())&lt;=分訖日,OR(分專案="全部",INDEX(J:J,ROW())=分專案))</f>
        <v>0</v>
      </c>
      <c r="C845" s="44" cm="1">
        <f t="array" ref="C845">IF(INDEX(F:F,ROW())&lt;&gt;"",INDEX(F:F,ROW()),IF(INDEX(E:E,ROW())&lt;&gt;0,INDEX(C:C,ROW()-1),0))</f>
        <v>0</v>
      </c>
      <c r="D845" s="43" cm="1">
        <f t="array" ref="D845">IF(INDEX(G:G,ROW())&lt;&gt;"",INDEX(G:G,ROW()),IF(INDEX(E:E,ROW())&lt;&gt;0,INDEX(D:D,ROW()-1),0))</f>
        <v>0</v>
      </c>
      <c r="E845" s="313" cm="1">
        <f t="array" ref="E845">IF(INDEX(I:I,ROW())&lt;&gt;"",VALUE(TRIM(LEFT(INDEX(I:I,ROW()),6))),0)</f>
        <v>0</v>
      </c>
      <c r="F845" s="314"/>
      <c r="G845" s="247"/>
      <c r="H845" s="261"/>
      <c r="I845" s="248"/>
      <c r="J845" s="261"/>
      <c r="K845" s="261"/>
      <c r="L845" s="262"/>
      <c r="M845" s="49"/>
      <c r="N845" s="49"/>
    </row>
    <row r="846" spans="1:14">
      <c r="A846" s="43" cm="1">
        <f t="array" ref="A846">IF(INDEX(B:B,ROW()), COUNTIF($B$6:INDEX(B:B,ROW()), TRUE), 0)</f>
        <v>0</v>
      </c>
      <c r="B846" s="43" t="b" cm="1">
        <f t="array" ref="B846">AND(分科號=INDEX(E:E,ROW()),INDEX(D:D,ROW())&gt;=分起日,INDEX(D:D,ROW())&lt;=分訖日,OR(分專案="全部",INDEX(J:J,ROW())=分專案))</f>
        <v>0</v>
      </c>
      <c r="C846" s="44" cm="1">
        <f t="array" ref="C846">IF(INDEX(F:F,ROW())&lt;&gt;"",INDEX(F:F,ROW()),IF(INDEX(E:E,ROW())&lt;&gt;0,INDEX(C:C,ROW()-1),0))</f>
        <v>0</v>
      </c>
      <c r="D846" s="43" cm="1">
        <f t="array" ref="D846">IF(INDEX(G:G,ROW())&lt;&gt;"",INDEX(G:G,ROW()),IF(INDEX(E:E,ROW())&lt;&gt;0,INDEX(D:D,ROW()-1),0))</f>
        <v>0</v>
      </c>
      <c r="E846" s="313" cm="1">
        <f t="array" ref="E846">IF(INDEX(I:I,ROW())&lt;&gt;"",VALUE(TRIM(LEFT(INDEX(I:I,ROW()),6))),0)</f>
        <v>0</v>
      </c>
      <c r="F846" s="314"/>
      <c r="G846" s="247"/>
      <c r="H846" s="261"/>
      <c r="I846" s="248"/>
      <c r="J846" s="261"/>
      <c r="K846" s="261"/>
      <c r="L846" s="262"/>
      <c r="M846" s="49"/>
      <c r="N846" s="49"/>
    </row>
    <row r="847" spans="1:14">
      <c r="A847" s="43" cm="1">
        <f t="array" ref="A847">IF(INDEX(B:B,ROW()), COUNTIF($B$6:INDEX(B:B,ROW()), TRUE), 0)</f>
        <v>0</v>
      </c>
      <c r="B847" s="43" t="b" cm="1">
        <f t="array" ref="B847">AND(分科號=INDEX(E:E,ROW()),INDEX(D:D,ROW())&gt;=分起日,INDEX(D:D,ROW())&lt;=分訖日,OR(分專案="全部",INDEX(J:J,ROW())=分專案))</f>
        <v>0</v>
      </c>
      <c r="C847" s="44" cm="1">
        <f t="array" ref="C847">IF(INDEX(F:F,ROW())&lt;&gt;"",INDEX(F:F,ROW()),IF(INDEX(E:E,ROW())&lt;&gt;0,INDEX(C:C,ROW()-1),0))</f>
        <v>0</v>
      </c>
      <c r="D847" s="43" cm="1">
        <f t="array" ref="D847">IF(INDEX(G:G,ROW())&lt;&gt;"",INDEX(G:G,ROW()),IF(INDEX(E:E,ROW())&lt;&gt;0,INDEX(D:D,ROW()-1),0))</f>
        <v>0</v>
      </c>
      <c r="E847" s="313" cm="1">
        <f t="array" ref="E847">IF(INDEX(I:I,ROW())&lt;&gt;"",VALUE(TRIM(LEFT(INDEX(I:I,ROW()),6))),0)</f>
        <v>0</v>
      </c>
      <c r="F847" s="314"/>
      <c r="G847" s="247"/>
      <c r="H847" s="261"/>
      <c r="I847" s="248"/>
      <c r="J847" s="261"/>
      <c r="K847" s="261"/>
      <c r="L847" s="262"/>
      <c r="M847" s="49"/>
      <c r="N847" s="49"/>
    </row>
    <row r="848" spans="1:14">
      <c r="A848" s="43" cm="1">
        <f t="array" ref="A848">IF(INDEX(B:B,ROW()), COUNTIF($B$6:INDEX(B:B,ROW()), TRUE), 0)</f>
        <v>0</v>
      </c>
      <c r="B848" s="43" t="b" cm="1">
        <f t="array" ref="B848">AND(分科號=INDEX(E:E,ROW()),INDEX(D:D,ROW())&gt;=分起日,INDEX(D:D,ROW())&lt;=分訖日,OR(分專案="全部",INDEX(J:J,ROW())=分專案))</f>
        <v>0</v>
      </c>
      <c r="C848" s="44" cm="1">
        <f t="array" ref="C848">IF(INDEX(F:F,ROW())&lt;&gt;"",INDEX(F:F,ROW()),IF(INDEX(E:E,ROW())&lt;&gt;0,INDEX(C:C,ROW()-1),0))</f>
        <v>0</v>
      </c>
      <c r="D848" s="43" cm="1">
        <f t="array" ref="D848">IF(INDEX(G:G,ROW())&lt;&gt;"",INDEX(G:G,ROW()),IF(INDEX(E:E,ROW())&lt;&gt;0,INDEX(D:D,ROW()-1),0))</f>
        <v>0</v>
      </c>
      <c r="E848" s="313" cm="1">
        <f t="array" ref="E848">IF(INDEX(I:I,ROW())&lt;&gt;"",VALUE(TRIM(LEFT(INDEX(I:I,ROW()),6))),0)</f>
        <v>0</v>
      </c>
      <c r="F848" s="314"/>
      <c r="G848" s="247"/>
      <c r="H848" s="261"/>
      <c r="I848" s="248"/>
      <c r="J848" s="261"/>
      <c r="K848" s="261"/>
      <c r="L848" s="262"/>
      <c r="M848" s="49"/>
      <c r="N848" s="49"/>
    </row>
    <row r="849" spans="1:14">
      <c r="A849" s="43" cm="1">
        <f t="array" ref="A849">IF(INDEX(B:B,ROW()), COUNTIF($B$6:INDEX(B:B,ROW()), TRUE), 0)</f>
        <v>0</v>
      </c>
      <c r="B849" s="43" t="b" cm="1">
        <f t="array" ref="B849">AND(分科號=INDEX(E:E,ROW()),INDEX(D:D,ROW())&gt;=分起日,INDEX(D:D,ROW())&lt;=分訖日,OR(分專案="全部",INDEX(J:J,ROW())=分專案))</f>
        <v>0</v>
      </c>
      <c r="C849" s="44" cm="1">
        <f t="array" ref="C849">IF(INDEX(F:F,ROW())&lt;&gt;"",INDEX(F:F,ROW()),IF(INDEX(E:E,ROW())&lt;&gt;0,INDEX(C:C,ROW()-1),0))</f>
        <v>0</v>
      </c>
      <c r="D849" s="43" cm="1">
        <f t="array" ref="D849">IF(INDEX(G:G,ROW())&lt;&gt;"",INDEX(G:G,ROW()),IF(INDEX(E:E,ROW())&lt;&gt;0,INDEX(D:D,ROW()-1),0))</f>
        <v>0</v>
      </c>
      <c r="E849" s="313" cm="1">
        <f t="array" ref="E849">IF(INDEX(I:I,ROW())&lt;&gt;"",VALUE(TRIM(LEFT(INDEX(I:I,ROW()),6))),0)</f>
        <v>0</v>
      </c>
      <c r="F849" s="314"/>
      <c r="G849" s="247"/>
      <c r="H849" s="261"/>
      <c r="I849" s="248"/>
      <c r="J849" s="261"/>
      <c r="K849" s="261"/>
      <c r="L849" s="262"/>
      <c r="M849" s="49"/>
      <c r="N849" s="49"/>
    </row>
    <row r="850" spans="1:14">
      <c r="A850" s="43" cm="1">
        <f t="array" ref="A850">IF(INDEX(B:B,ROW()), COUNTIF($B$6:INDEX(B:B,ROW()), TRUE), 0)</f>
        <v>0</v>
      </c>
      <c r="B850" s="43" t="b" cm="1">
        <f t="array" ref="B850">AND(分科號=INDEX(E:E,ROW()),INDEX(D:D,ROW())&gt;=分起日,INDEX(D:D,ROW())&lt;=分訖日,OR(分專案="全部",INDEX(J:J,ROW())=分專案))</f>
        <v>0</v>
      </c>
      <c r="C850" s="44" cm="1">
        <f t="array" ref="C850">IF(INDEX(F:F,ROW())&lt;&gt;"",INDEX(F:F,ROW()),IF(INDEX(E:E,ROW())&lt;&gt;0,INDEX(C:C,ROW()-1),0))</f>
        <v>0</v>
      </c>
      <c r="D850" s="43" cm="1">
        <f t="array" ref="D850">IF(INDEX(G:G,ROW())&lt;&gt;"",INDEX(G:G,ROW()),IF(INDEX(E:E,ROW())&lt;&gt;0,INDEX(D:D,ROW()-1),0))</f>
        <v>0</v>
      </c>
      <c r="E850" s="313" cm="1">
        <f t="array" ref="E850">IF(INDEX(I:I,ROW())&lt;&gt;"",VALUE(TRIM(LEFT(INDEX(I:I,ROW()),6))),0)</f>
        <v>0</v>
      </c>
      <c r="F850" s="314"/>
      <c r="G850" s="247"/>
      <c r="H850" s="261"/>
      <c r="I850" s="248"/>
      <c r="J850" s="261"/>
      <c r="K850" s="261"/>
      <c r="L850" s="262"/>
      <c r="M850" s="49"/>
      <c r="N850" s="49"/>
    </row>
    <row r="851" spans="1:14">
      <c r="A851" s="43" cm="1">
        <f t="array" ref="A851">IF(INDEX(B:B,ROW()), COUNTIF($B$6:INDEX(B:B,ROW()), TRUE), 0)</f>
        <v>0</v>
      </c>
      <c r="B851" s="43" t="b" cm="1">
        <f t="array" ref="B851">AND(分科號=INDEX(E:E,ROW()),INDEX(D:D,ROW())&gt;=分起日,INDEX(D:D,ROW())&lt;=分訖日,OR(分專案="全部",INDEX(J:J,ROW())=分專案))</f>
        <v>0</v>
      </c>
      <c r="C851" s="44" cm="1">
        <f t="array" ref="C851">IF(INDEX(F:F,ROW())&lt;&gt;"",INDEX(F:F,ROW()),IF(INDEX(E:E,ROW())&lt;&gt;0,INDEX(C:C,ROW()-1),0))</f>
        <v>0</v>
      </c>
      <c r="D851" s="43" cm="1">
        <f t="array" ref="D851">IF(INDEX(G:G,ROW())&lt;&gt;"",INDEX(G:G,ROW()),IF(INDEX(E:E,ROW())&lt;&gt;0,INDEX(D:D,ROW()-1),0))</f>
        <v>0</v>
      </c>
      <c r="E851" s="313" cm="1">
        <f t="array" ref="E851">IF(INDEX(I:I,ROW())&lt;&gt;"",VALUE(TRIM(LEFT(INDEX(I:I,ROW()),6))),0)</f>
        <v>0</v>
      </c>
      <c r="F851" s="314"/>
      <c r="G851" s="247"/>
      <c r="H851" s="261"/>
      <c r="I851" s="248"/>
      <c r="J851" s="261"/>
      <c r="K851" s="261"/>
      <c r="L851" s="262"/>
      <c r="M851" s="49"/>
      <c r="N851" s="49"/>
    </row>
    <row r="852" spans="1:14">
      <c r="A852" s="43" cm="1">
        <f t="array" ref="A852">IF(INDEX(B:B,ROW()), COUNTIF($B$6:INDEX(B:B,ROW()), TRUE), 0)</f>
        <v>0</v>
      </c>
      <c r="B852" s="43" t="b" cm="1">
        <f t="array" ref="B852">AND(分科號=INDEX(E:E,ROW()),INDEX(D:D,ROW())&gt;=分起日,INDEX(D:D,ROW())&lt;=分訖日,OR(分專案="全部",INDEX(J:J,ROW())=分專案))</f>
        <v>0</v>
      </c>
      <c r="C852" s="44" cm="1">
        <f t="array" ref="C852">IF(INDEX(F:F,ROW())&lt;&gt;"",INDEX(F:F,ROW()),IF(INDEX(E:E,ROW())&lt;&gt;0,INDEX(C:C,ROW()-1),0))</f>
        <v>0</v>
      </c>
      <c r="D852" s="43" cm="1">
        <f t="array" ref="D852">IF(INDEX(G:G,ROW())&lt;&gt;"",INDEX(G:G,ROW()),IF(INDEX(E:E,ROW())&lt;&gt;0,INDEX(D:D,ROW()-1),0))</f>
        <v>0</v>
      </c>
      <c r="E852" s="313" cm="1">
        <f t="array" ref="E852">IF(INDEX(I:I,ROW())&lt;&gt;"",VALUE(TRIM(LEFT(INDEX(I:I,ROW()),6))),0)</f>
        <v>0</v>
      </c>
      <c r="F852" s="314"/>
      <c r="G852" s="247"/>
      <c r="H852" s="261"/>
      <c r="I852" s="248"/>
      <c r="J852" s="261"/>
      <c r="K852" s="261"/>
      <c r="L852" s="262"/>
      <c r="M852" s="49"/>
      <c r="N852" s="49"/>
    </row>
    <row r="853" spans="1:14">
      <c r="A853" s="43" cm="1">
        <f t="array" ref="A853">IF(INDEX(B:B,ROW()), COUNTIF($B$6:INDEX(B:B,ROW()), TRUE), 0)</f>
        <v>0</v>
      </c>
      <c r="B853" s="43" t="b" cm="1">
        <f t="array" ref="B853">AND(分科號=INDEX(E:E,ROW()),INDEX(D:D,ROW())&gt;=分起日,INDEX(D:D,ROW())&lt;=分訖日,OR(分專案="全部",INDEX(J:J,ROW())=分專案))</f>
        <v>0</v>
      </c>
      <c r="C853" s="44" cm="1">
        <f t="array" ref="C853">IF(INDEX(F:F,ROW())&lt;&gt;"",INDEX(F:F,ROW()),IF(INDEX(E:E,ROW())&lt;&gt;0,INDEX(C:C,ROW()-1),0))</f>
        <v>0</v>
      </c>
      <c r="D853" s="43" cm="1">
        <f t="array" ref="D853">IF(INDEX(G:G,ROW())&lt;&gt;"",INDEX(G:G,ROW()),IF(INDEX(E:E,ROW())&lt;&gt;0,INDEX(D:D,ROW()-1),0))</f>
        <v>0</v>
      </c>
      <c r="E853" s="313" cm="1">
        <f t="array" ref="E853">IF(INDEX(I:I,ROW())&lt;&gt;"",VALUE(TRIM(LEFT(INDEX(I:I,ROW()),6))),0)</f>
        <v>0</v>
      </c>
      <c r="F853" s="314"/>
      <c r="G853" s="247"/>
      <c r="H853" s="261"/>
      <c r="I853" s="248"/>
      <c r="J853" s="261"/>
      <c r="K853" s="261"/>
      <c r="L853" s="262"/>
      <c r="M853" s="49"/>
      <c r="N853" s="49"/>
    </row>
    <row r="854" spans="1:14">
      <c r="A854" s="43" cm="1">
        <f t="array" ref="A854">IF(INDEX(B:B,ROW()), COUNTIF($B$6:INDEX(B:B,ROW()), TRUE), 0)</f>
        <v>0</v>
      </c>
      <c r="B854" s="43" t="b" cm="1">
        <f t="array" ref="B854">AND(分科號=INDEX(E:E,ROW()),INDEX(D:D,ROW())&gt;=分起日,INDEX(D:D,ROW())&lt;=分訖日,OR(分專案="全部",INDEX(J:J,ROW())=分專案))</f>
        <v>0</v>
      </c>
      <c r="C854" s="44" cm="1">
        <f t="array" ref="C854">IF(INDEX(F:F,ROW())&lt;&gt;"",INDEX(F:F,ROW()),IF(INDEX(E:E,ROW())&lt;&gt;0,INDEX(C:C,ROW()-1),0))</f>
        <v>0</v>
      </c>
      <c r="D854" s="43" cm="1">
        <f t="array" ref="D854">IF(INDEX(G:G,ROW())&lt;&gt;"",INDEX(G:G,ROW()),IF(INDEX(E:E,ROW())&lt;&gt;0,INDEX(D:D,ROW()-1),0))</f>
        <v>0</v>
      </c>
      <c r="E854" s="313" cm="1">
        <f t="array" ref="E854">IF(INDEX(I:I,ROW())&lt;&gt;"",VALUE(TRIM(LEFT(INDEX(I:I,ROW()),6))),0)</f>
        <v>0</v>
      </c>
      <c r="F854" s="314"/>
      <c r="G854" s="247"/>
      <c r="H854" s="261"/>
      <c r="I854" s="248"/>
      <c r="J854" s="261"/>
      <c r="K854" s="261"/>
      <c r="L854" s="262"/>
      <c r="M854" s="49"/>
      <c r="N854" s="49"/>
    </row>
    <row r="855" spans="1:14">
      <c r="A855" s="43" cm="1">
        <f t="array" ref="A855">IF(INDEX(B:B,ROW()), COUNTIF($B$6:INDEX(B:B,ROW()), TRUE), 0)</f>
        <v>0</v>
      </c>
      <c r="B855" s="43" t="b" cm="1">
        <f t="array" ref="B855">AND(分科號=INDEX(E:E,ROW()),INDEX(D:D,ROW())&gt;=分起日,INDEX(D:D,ROW())&lt;=分訖日,OR(分專案="全部",INDEX(J:J,ROW())=分專案))</f>
        <v>0</v>
      </c>
      <c r="C855" s="44" cm="1">
        <f t="array" ref="C855">IF(INDEX(F:F,ROW())&lt;&gt;"",INDEX(F:F,ROW()),IF(INDEX(E:E,ROW())&lt;&gt;0,INDEX(C:C,ROW()-1),0))</f>
        <v>0</v>
      </c>
      <c r="D855" s="43" cm="1">
        <f t="array" ref="D855">IF(INDEX(G:G,ROW())&lt;&gt;"",INDEX(G:G,ROW()),IF(INDEX(E:E,ROW())&lt;&gt;0,INDEX(D:D,ROW()-1),0))</f>
        <v>0</v>
      </c>
      <c r="E855" s="313" cm="1">
        <f t="array" ref="E855">IF(INDEX(I:I,ROW())&lt;&gt;"",VALUE(TRIM(LEFT(INDEX(I:I,ROW()),6))),0)</f>
        <v>0</v>
      </c>
      <c r="F855" s="314"/>
      <c r="G855" s="247"/>
      <c r="H855" s="261"/>
      <c r="I855" s="248"/>
      <c r="J855" s="261"/>
      <c r="K855" s="261"/>
      <c r="L855" s="262"/>
      <c r="M855" s="49"/>
      <c r="N855" s="49"/>
    </row>
    <row r="856" spans="1:14">
      <c r="A856" s="43" cm="1">
        <f t="array" ref="A856">IF(INDEX(B:B,ROW()), COUNTIF($B$6:INDEX(B:B,ROW()), TRUE), 0)</f>
        <v>0</v>
      </c>
      <c r="B856" s="43" t="b" cm="1">
        <f t="array" ref="B856">AND(分科號=INDEX(E:E,ROW()),INDEX(D:D,ROW())&gt;=分起日,INDEX(D:D,ROW())&lt;=分訖日,OR(分專案="全部",INDEX(J:J,ROW())=分專案))</f>
        <v>0</v>
      </c>
      <c r="C856" s="44" cm="1">
        <f t="array" ref="C856">IF(INDEX(F:F,ROW())&lt;&gt;"",INDEX(F:F,ROW()),IF(INDEX(E:E,ROW())&lt;&gt;0,INDEX(C:C,ROW()-1),0))</f>
        <v>0</v>
      </c>
      <c r="D856" s="43" cm="1">
        <f t="array" ref="D856">IF(INDEX(G:G,ROW())&lt;&gt;"",INDEX(G:G,ROW()),IF(INDEX(E:E,ROW())&lt;&gt;0,INDEX(D:D,ROW()-1),0))</f>
        <v>0</v>
      </c>
      <c r="E856" s="313" cm="1">
        <f t="array" ref="E856">IF(INDEX(I:I,ROW())&lt;&gt;"",VALUE(TRIM(LEFT(INDEX(I:I,ROW()),6))),0)</f>
        <v>0</v>
      </c>
      <c r="F856" s="314"/>
      <c r="G856" s="247"/>
      <c r="H856" s="261"/>
      <c r="I856" s="248"/>
      <c r="J856" s="261"/>
      <c r="K856" s="261"/>
      <c r="L856" s="262"/>
      <c r="M856" s="49"/>
      <c r="N856" s="49"/>
    </row>
    <row r="857" spans="1:14">
      <c r="A857" s="43" cm="1">
        <f t="array" ref="A857">IF(INDEX(B:B,ROW()), COUNTIF($B$6:INDEX(B:B,ROW()), TRUE), 0)</f>
        <v>0</v>
      </c>
      <c r="B857" s="43" t="b" cm="1">
        <f t="array" ref="B857">AND(分科號=INDEX(E:E,ROW()),INDEX(D:D,ROW())&gt;=分起日,INDEX(D:D,ROW())&lt;=分訖日,OR(分專案="全部",INDEX(J:J,ROW())=分專案))</f>
        <v>0</v>
      </c>
      <c r="C857" s="44" cm="1">
        <f t="array" ref="C857">IF(INDEX(F:F,ROW())&lt;&gt;"",INDEX(F:F,ROW()),IF(INDEX(E:E,ROW())&lt;&gt;0,INDEX(C:C,ROW()-1),0))</f>
        <v>0</v>
      </c>
      <c r="D857" s="43" cm="1">
        <f t="array" ref="D857">IF(INDEX(G:G,ROW())&lt;&gt;"",INDEX(G:G,ROW()),IF(INDEX(E:E,ROW())&lt;&gt;0,INDEX(D:D,ROW()-1),0))</f>
        <v>0</v>
      </c>
      <c r="E857" s="313" cm="1">
        <f t="array" ref="E857">IF(INDEX(I:I,ROW())&lt;&gt;"",VALUE(TRIM(LEFT(INDEX(I:I,ROW()),6))),0)</f>
        <v>0</v>
      </c>
      <c r="F857" s="314"/>
      <c r="G857" s="247"/>
      <c r="H857" s="261"/>
      <c r="I857" s="248"/>
      <c r="J857" s="261"/>
      <c r="K857" s="261"/>
      <c r="L857" s="262"/>
      <c r="M857" s="49"/>
      <c r="N857" s="49"/>
    </row>
    <row r="858" spans="1:14">
      <c r="A858" s="43" cm="1">
        <f t="array" ref="A858">IF(INDEX(B:B,ROW()), COUNTIF($B$6:INDEX(B:B,ROW()), TRUE), 0)</f>
        <v>0</v>
      </c>
      <c r="B858" s="43" t="b" cm="1">
        <f t="array" ref="B858">AND(分科號=INDEX(E:E,ROW()),INDEX(D:D,ROW())&gt;=分起日,INDEX(D:D,ROW())&lt;=分訖日,OR(分專案="全部",INDEX(J:J,ROW())=分專案))</f>
        <v>0</v>
      </c>
      <c r="C858" s="44" cm="1">
        <f t="array" ref="C858">IF(INDEX(F:F,ROW())&lt;&gt;"",INDEX(F:F,ROW()),IF(INDEX(E:E,ROW())&lt;&gt;0,INDEX(C:C,ROW()-1),0))</f>
        <v>0</v>
      </c>
      <c r="D858" s="43" cm="1">
        <f t="array" ref="D858">IF(INDEX(G:G,ROW())&lt;&gt;"",INDEX(G:G,ROW()),IF(INDEX(E:E,ROW())&lt;&gt;0,INDEX(D:D,ROW()-1),0))</f>
        <v>0</v>
      </c>
      <c r="E858" s="313" cm="1">
        <f t="array" ref="E858">IF(INDEX(I:I,ROW())&lt;&gt;"",VALUE(TRIM(LEFT(INDEX(I:I,ROW()),6))),0)</f>
        <v>0</v>
      </c>
      <c r="F858" s="314"/>
      <c r="G858" s="247"/>
      <c r="H858" s="261"/>
      <c r="I858" s="248"/>
      <c r="J858" s="261"/>
      <c r="K858" s="261"/>
      <c r="L858" s="262"/>
      <c r="M858" s="49"/>
      <c r="N858" s="49"/>
    </row>
    <row r="859" spans="1:14">
      <c r="A859" s="43" cm="1">
        <f t="array" ref="A859">IF(INDEX(B:B,ROW()), COUNTIF($B$6:INDEX(B:B,ROW()), TRUE), 0)</f>
        <v>0</v>
      </c>
      <c r="B859" s="43" t="b" cm="1">
        <f t="array" ref="B859">AND(分科號=INDEX(E:E,ROW()),INDEX(D:D,ROW())&gt;=分起日,INDEX(D:D,ROW())&lt;=分訖日,OR(分專案="全部",INDEX(J:J,ROW())=分專案))</f>
        <v>0</v>
      </c>
      <c r="C859" s="44" cm="1">
        <f t="array" ref="C859">IF(INDEX(F:F,ROW())&lt;&gt;"",INDEX(F:F,ROW()),IF(INDEX(E:E,ROW())&lt;&gt;0,INDEX(C:C,ROW()-1),0))</f>
        <v>0</v>
      </c>
      <c r="D859" s="43" cm="1">
        <f t="array" ref="D859">IF(INDEX(G:G,ROW())&lt;&gt;"",INDEX(G:G,ROW()),IF(INDEX(E:E,ROW())&lt;&gt;0,INDEX(D:D,ROW()-1),0))</f>
        <v>0</v>
      </c>
      <c r="E859" s="313" cm="1">
        <f t="array" ref="E859">IF(INDEX(I:I,ROW())&lt;&gt;"",VALUE(TRIM(LEFT(INDEX(I:I,ROW()),6))),0)</f>
        <v>0</v>
      </c>
      <c r="F859" s="314"/>
      <c r="G859" s="247"/>
      <c r="H859" s="261"/>
      <c r="I859" s="248"/>
      <c r="J859" s="261"/>
      <c r="K859" s="261"/>
      <c r="L859" s="262"/>
      <c r="M859" s="49"/>
      <c r="N859" s="49"/>
    </row>
    <row r="860" spans="1:14">
      <c r="A860" s="43" cm="1">
        <f t="array" ref="A860">IF(INDEX(B:B,ROW()), COUNTIF($B$6:INDEX(B:B,ROW()), TRUE), 0)</f>
        <v>0</v>
      </c>
      <c r="B860" s="43" t="b" cm="1">
        <f t="array" ref="B860">AND(分科號=INDEX(E:E,ROW()),INDEX(D:D,ROW())&gt;=分起日,INDEX(D:D,ROW())&lt;=分訖日,OR(分專案="全部",INDEX(J:J,ROW())=分專案))</f>
        <v>0</v>
      </c>
      <c r="C860" s="44" cm="1">
        <f t="array" ref="C860">IF(INDEX(F:F,ROW())&lt;&gt;"",INDEX(F:F,ROW()),IF(INDEX(E:E,ROW())&lt;&gt;0,INDEX(C:C,ROW()-1),0))</f>
        <v>0</v>
      </c>
      <c r="D860" s="43" cm="1">
        <f t="array" ref="D860">IF(INDEX(G:G,ROW())&lt;&gt;"",INDEX(G:G,ROW()),IF(INDEX(E:E,ROW())&lt;&gt;0,INDEX(D:D,ROW()-1),0))</f>
        <v>0</v>
      </c>
      <c r="E860" s="313" cm="1">
        <f t="array" ref="E860">IF(INDEX(I:I,ROW())&lt;&gt;"",VALUE(TRIM(LEFT(INDEX(I:I,ROW()),6))),0)</f>
        <v>0</v>
      </c>
      <c r="F860" s="314"/>
      <c r="G860" s="247"/>
      <c r="H860" s="261"/>
      <c r="I860" s="248"/>
      <c r="J860" s="261"/>
      <c r="K860" s="261"/>
      <c r="L860" s="262"/>
      <c r="M860" s="49"/>
      <c r="N860" s="49"/>
    </row>
    <row r="861" spans="1:14">
      <c r="A861" s="43" cm="1">
        <f t="array" ref="A861">IF(INDEX(B:B,ROW()), COUNTIF($B$6:INDEX(B:B,ROW()), TRUE), 0)</f>
        <v>0</v>
      </c>
      <c r="B861" s="43" t="b" cm="1">
        <f t="array" ref="B861">AND(分科號=INDEX(E:E,ROW()),INDEX(D:D,ROW())&gt;=分起日,INDEX(D:D,ROW())&lt;=分訖日,OR(分專案="全部",INDEX(J:J,ROW())=分專案))</f>
        <v>0</v>
      </c>
      <c r="C861" s="44" cm="1">
        <f t="array" ref="C861">IF(INDEX(F:F,ROW())&lt;&gt;"",INDEX(F:F,ROW()),IF(INDEX(E:E,ROW())&lt;&gt;0,INDEX(C:C,ROW()-1),0))</f>
        <v>0</v>
      </c>
      <c r="D861" s="43" cm="1">
        <f t="array" ref="D861">IF(INDEX(G:G,ROW())&lt;&gt;"",INDEX(G:G,ROW()),IF(INDEX(E:E,ROW())&lt;&gt;0,INDEX(D:D,ROW()-1),0))</f>
        <v>0</v>
      </c>
      <c r="E861" s="313" cm="1">
        <f t="array" ref="E861">IF(INDEX(I:I,ROW())&lt;&gt;"",VALUE(TRIM(LEFT(INDEX(I:I,ROW()),6))),0)</f>
        <v>0</v>
      </c>
      <c r="F861" s="314"/>
      <c r="G861" s="247"/>
      <c r="H861" s="261"/>
      <c r="I861" s="248"/>
      <c r="J861" s="261"/>
      <c r="K861" s="261"/>
      <c r="L861" s="262"/>
      <c r="M861" s="49"/>
      <c r="N861" s="49"/>
    </row>
    <row r="862" spans="1:14">
      <c r="A862" s="43" cm="1">
        <f t="array" ref="A862">IF(INDEX(B:B,ROW()), COUNTIF($B$6:INDEX(B:B,ROW()), TRUE), 0)</f>
        <v>0</v>
      </c>
      <c r="B862" s="43" t="b" cm="1">
        <f t="array" ref="B862">AND(分科號=INDEX(E:E,ROW()),INDEX(D:D,ROW())&gt;=分起日,INDEX(D:D,ROW())&lt;=分訖日,OR(分專案="全部",INDEX(J:J,ROW())=分專案))</f>
        <v>0</v>
      </c>
      <c r="C862" s="44" cm="1">
        <f t="array" ref="C862">IF(INDEX(F:F,ROW())&lt;&gt;"",INDEX(F:F,ROW()),IF(INDEX(E:E,ROW())&lt;&gt;0,INDEX(C:C,ROW()-1),0))</f>
        <v>0</v>
      </c>
      <c r="D862" s="43" cm="1">
        <f t="array" ref="D862">IF(INDEX(G:G,ROW())&lt;&gt;"",INDEX(G:G,ROW()),IF(INDEX(E:E,ROW())&lt;&gt;0,INDEX(D:D,ROW()-1),0))</f>
        <v>0</v>
      </c>
      <c r="E862" s="313" cm="1">
        <f t="array" ref="E862">IF(INDEX(I:I,ROW())&lt;&gt;"",VALUE(TRIM(LEFT(INDEX(I:I,ROW()),6))),0)</f>
        <v>0</v>
      </c>
      <c r="F862" s="314"/>
      <c r="G862" s="247"/>
      <c r="H862" s="261"/>
      <c r="I862" s="248"/>
      <c r="J862" s="261"/>
      <c r="K862" s="261"/>
      <c r="L862" s="262"/>
      <c r="M862" s="49"/>
      <c r="N862" s="49"/>
    </row>
    <row r="863" spans="1:14">
      <c r="A863" s="43" cm="1">
        <f t="array" ref="A863">IF(INDEX(B:B,ROW()), COUNTIF($B$6:INDEX(B:B,ROW()), TRUE), 0)</f>
        <v>0</v>
      </c>
      <c r="B863" s="43" t="b" cm="1">
        <f t="array" ref="B863">AND(分科號=INDEX(E:E,ROW()),INDEX(D:D,ROW())&gt;=分起日,INDEX(D:D,ROW())&lt;=分訖日,OR(分專案="全部",INDEX(J:J,ROW())=分專案))</f>
        <v>0</v>
      </c>
      <c r="C863" s="44" cm="1">
        <f t="array" ref="C863">IF(INDEX(F:F,ROW())&lt;&gt;"",INDEX(F:F,ROW()),IF(INDEX(E:E,ROW())&lt;&gt;0,INDEX(C:C,ROW()-1),0))</f>
        <v>0</v>
      </c>
      <c r="D863" s="43" cm="1">
        <f t="array" ref="D863">IF(INDEX(G:G,ROW())&lt;&gt;"",INDEX(G:G,ROW()),IF(INDEX(E:E,ROW())&lt;&gt;0,INDEX(D:D,ROW()-1),0))</f>
        <v>0</v>
      </c>
      <c r="E863" s="313" cm="1">
        <f t="array" ref="E863">IF(INDEX(I:I,ROW())&lt;&gt;"",VALUE(TRIM(LEFT(INDEX(I:I,ROW()),6))),0)</f>
        <v>0</v>
      </c>
      <c r="F863" s="314"/>
      <c r="G863" s="247"/>
      <c r="H863" s="261"/>
      <c r="I863" s="248"/>
      <c r="J863" s="261"/>
      <c r="K863" s="261"/>
      <c r="L863" s="262"/>
      <c r="M863" s="49"/>
      <c r="N863" s="49"/>
    </row>
    <row r="864" spans="1:14">
      <c r="A864" s="43" cm="1">
        <f t="array" ref="A864">IF(INDEX(B:B,ROW()), COUNTIF($B$6:INDEX(B:B,ROW()), TRUE), 0)</f>
        <v>0</v>
      </c>
      <c r="B864" s="43" t="b" cm="1">
        <f t="array" ref="B864">AND(分科號=INDEX(E:E,ROW()),INDEX(D:D,ROW())&gt;=分起日,INDEX(D:D,ROW())&lt;=分訖日,OR(分專案="全部",INDEX(J:J,ROW())=分專案))</f>
        <v>0</v>
      </c>
      <c r="C864" s="44" cm="1">
        <f t="array" ref="C864">IF(INDEX(F:F,ROW())&lt;&gt;"",INDEX(F:F,ROW()),IF(INDEX(E:E,ROW())&lt;&gt;0,INDEX(C:C,ROW()-1),0))</f>
        <v>0</v>
      </c>
      <c r="D864" s="43" cm="1">
        <f t="array" ref="D864">IF(INDEX(G:G,ROW())&lt;&gt;"",INDEX(G:G,ROW()),IF(INDEX(E:E,ROW())&lt;&gt;0,INDEX(D:D,ROW()-1),0))</f>
        <v>0</v>
      </c>
      <c r="E864" s="313" cm="1">
        <f t="array" ref="E864">IF(INDEX(I:I,ROW())&lt;&gt;"",VALUE(TRIM(LEFT(INDEX(I:I,ROW()),6))),0)</f>
        <v>0</v>
      </c>
      <c r="F864" s="314"/>
      <c r="G864" s="247"/>
      <c r="H864" s="261"/>
      <c r="I864" s="248"/>
      <c r="J864" s="261"/>
      <c r="K864" s="261"/>
      <c r="L864" s="262"/>
      <c r="M864" s="49"/>
      <c r="N864" s="49"/>
    </row>
    <row r="865" spans="1:14">
      <c r="A865" s="43" cm="1">
        <f t="array" ref="A865">IF(INDEX(B:B,ROW()), COUNTIF($B$6:INDEX(B:B,ROW()), TRUE), 0)</f>
        <v>0</v>
      </c>
      <c r="B865" s="43" t="b" cm="1">
        <f t="array" ref="B865">AND(分科號=INDEX(E:E,ROW()),INDEX(D:D,ROW())&gt;=分起日,INDEX(D:D,ROW())&lt;=分訖日,OR(分專案="全部",INDEX(J:J,ROW())=分專案))</f>
        <v>0</v>
      </c>
      <c r="C865" s="44" cm="1">
        <f t="array" ref="C865">IF(INDEX(F:F,ROW())&lt;&gt;"",INDEX(F:F,ROW()),IF(INDEX(E:E,ROW())&lt;&gt;0,INDEX(C:C,ROW()-1),0))</f>
        <v>0</v>
      </c>
      <c r="D865" s="43" cm="1">
        <f t="array" ref="D865">IF(INDEX(G:G,ROW())&lt;&gt;"",INDEX(G:G,ROW()),IF(INDEX(E:E,ROW())&lt;&gt;0,INDEX(D:D,ROW()-1),0))</f>
        <v>0</v>
      </c>
      <c r="E865" s="313" cm="1">
        <f t="array" ref="E865">IF(INDEX(I:I,ROW())&lt;&gt;"",VALUE(TRIM(LEFT(INDEX(I:I,ROW()),6))),0)</f>
        <v>0</v>
      </c>
      <c r="F865" s="314"/>
      <c r="G865" s="247"/>
      <c r="H865" s="261"/>
      <c r="I865" s="248"/>
      <c r="J865" s="261"/>
      <c r="K865" s="261"/>
      <c r="L865" s="262"/>
      <c r="M865" s="49"/>
      <c r="N865" s="49"/>
    </row>
    <row r="866" spans="1:14">
      <c r="A866" s="43" cm="1">
        <f t="array" ref="A866">IF(INDEX(B:B,ROW()), COUNTIF($B$6:INDEX(B:B,ROW()), TRUE), 0)</f>
        <v>0</v>
      </c>
      <c r="B866" s="43" t="b" cm="1">
        <f t="array" ref="B866">AND(分科號=INDEX(E:E,ROW()),INDEX(D:D,ROW())&gt;=分起日,INDEX(D:D,ROW())&lt;=分訖日,OR(分專案="全部",INDEX(J:J,ROW())=分專案))</f>
        <v>0</v>
      </c>
      <c r="C866" s="44" cm="1">
        <f t="array" ref="C866">IF(INDEX(F:F,ROW())&lt;&gt;"",INDEX(F:F,ROW()),IF(INDEX(E:E,ROW())&lt;&gt;0,INDEX(C:C,ROW()-1),0))</f>
        <v>0</v>
      </c>
      <c r="D866" s="43" cm="1">
        <f t="array" ref="D866">IF(INDEX(G:G,ROW())&lt;&gt;"",INDEX(G:G,ROW()),IF(INDEX(E:E,ROW())&lt;&gt;0,INDEX(D:D,ROW()-1),0))</f>
        <v>0</v>
      </c>
      <c r="E866" s="313" cm="1">
        <f t="array" ref="E866">IF(INDEX(I:I,ROW())&lt;&gt;"",VALUE(TRIM(LEFT(INDEX(I:I,ROW()),6))),0)</f>
        <v>0</v>
      </c>
      <c r="F866" s="314"/>
      <c r="G866" s="247"/>
      <c r="H866" s="261"/>
      <c r="I866" s="248"/>
      <c r="J866" s="261"/>
      <c r="K866" s="261"/>
      <c r="L866" s="262"/>
      <c r="M866" s="49"/>
      <c r="N866" s="49"/>
    </row>
    <row r="867" spans="1:14">
      <c r="A867" s="43" cm="1">
        <f t="array" ref="A867">IF(INDEX(B:B,ROW()), COUNTIF($B$6:INDEX(B:B,ROW()), TRUE), 0)</f>
        <v>0</v>
      </c>
      <c r="B867" s="43" t="b" cm="1">
        <f t="array" ref="B867">AND(分科號=INDEX(E:E,ROW()),INDEX(D:D,ROW())&gt;=分起日,INDEX(D:D,ROW())&lt;=分訖日,OR(分專案="全部",INDEX(J:J,ROW())=分專案))</f>
        <v>0</v>
      </c>
      <c r="C867" s="44" cm="1">
        <f t="array" ref="C867">IF(INDEX(F:F,ROW())&lt;&gt;"",INDEX(F:F,ROW()),IF(INDEX(E:E,ROW())&lt;&gt;0,INDEX(C:C,ROW()-1),0))</f>
        <v>0</v>
      </c>
      <c r="D867" s="43" cm="1">
        <f t="array" ref="D867">IF(INDEX(G:G,ROW())&lt;&gt;"",INDEX(G:G,ROW()),IF(INDEX(E:E,ROW())&lt;&gt;0,INDEX(D:D,ROW()-1),0))</f>
        <v>0</v>
      </c>
      <c r="E867" s="313" cm="1">
        <f t="array" ref="E867">IF(INDEX(I:I,ROW())&lt;&gt;"",VALUE(TRIM(LEFT(INDEX(I:I,ROW()),6))),0)</f>
        <v>0</v>
      </c>
      <c r="F867" s="314"/>
      <c r="G867" s="247"/>
      <c r="H867" s="261"/>
      <c r="I867" s="248"/>
      <c r="J867" s="261"/>
      <c r="K867" s="261"/>
      <c r="L867" s="262"/>
      <c r="M867" s="49"/>
      <c r="N867" s="49"/>
    </row>
    <row r="868" spans="1:14">
      <c r="A868" s="43" cm="1">
        <f t="array" ref="A868">IF(INDEX(B:B,ROW()), COUNTIF($B$6:INDEX(B:B,ROW()), TRUE), 0)</f>
        <v>0</v>
      </c>
      <c r="B868" s="43" t="b" cm="1">
        <f t="array" ref="B868">AND(分科號=INDEX(E:E,ROW()),INDEX(D:D,ROW())&gt;=分起日,INDEX(D:D,ROW())&lt;=分訖日,OR(分專案="全部",INDEX(J:J,ROW())=分專案))</f>
        <v>0</v>
      </c>
      <c r="C868" s="44" cm="1">
        <f t="array" ref="C868">IF(INDEX(F:F,ROW())&lt;&gt;"",INDEX(F:F,ROW()),IF(INDEX(E:E,ROW())&lt;&gt;0,INDEX(C:C,ROW()-1),0))</f>
        <v>0</v>
      </c>
      <c r="D868" s="43" cm="1">
        <f t="array" ref="D868">IF(INDEX(G:G,ROW())&lt;&gt;"",INDEX(G:G,ROW()),IF(INDEX(E:E,ROW())&lt;&gt;0,INDEX(D:D,ROW()-1),0))</f>
        <v>0</v>
      </c>
      <c r="E868" s="313" cm="1">
        <f t="array" ref="E868">IF(INDEX(I:I,ROW())&lt;&gt;"",VALUE(TRIM(LEFT(INDEX(I:I,ROW()),6))),0)</f>
        <v>0</v>
      </c>
      <c r="F868" s="314"/>
      <c r="G868" s="247"/>
      <c r="H868" s="261"/>
      <c r="I868" s="248"/>
      <c r="J868" s="261"/>
      <c r="K868" s="261"/>
      <c r="L868" s="262"/>
      <c r="M868" s="49"/>
      <c r="N868" s="49"/>
    </row>
    <row r="869" spans="1:14">
      <c r="A869" s="43" cm="1">
        <f t="array" ref="A869">IF(INDEX(B:B,ROW()), COUNTIF($B$6:INDEX(B:B,ROW()), TRUE), 0)</f>
        <v>0</v>
      </c>
      <c r="B869" s="43" t="b" cm="1">
        <f t="array" ref="B869">AND(分科號=INDEX(E:E,ROW()),INDEX(D:D,ROW())&gt;=分起日,INDEX(D:D,ROW())&lt;=分訖日,OR(分專案="全部",INDEX(J:J,ROW())=分專案))</f>
        <v>0</v>
      </c>
      <c r="C869" s="44" cm="1">
        <f t="array" ref="C869">IF(INDEX(F:F,ROW())&lt;&gt;"",INDEX(F:F,ROW()),IF(INDEX(E:E,ROW())&lt;&gt;0,INDEX(C:C,ROW()-1),0))</f>
        <v>0</v>
      </c>
      <c r="D869" s="43" cm="1">
        <f t="array" ref="D869">IF(INDEX(G:G,ROW())&lt;&gt;"",INDEX(G:G,ROW()),IF(INDEX(E:E,ROW())&lt;&gt;0,INDEX(D:D,ROW()-1),0))</f>
        <v>0</v>
      </c>
      <c r="E869" s="313" cm="1">
        <f t="array" ref="E869">IF(INDEX(I:I,ROW())&lt;&gt;"",VALUE(TRIM(LEFT(INDEX(I:I,ROW()),6))),0)</f>
        <v>0</v>
      </c>
      <c r="F869" s="314"/>
      <c r="G869" s="247"/>
      <c r="H869" s="261"/>
      <c r="I869" s="248"/>
      <c r="J869" s="261"/>
      <c r="K869" s="261"/>
      <c r="L869" s="262"/>
      <c r="M869" s="49"/>
      <c r="N869" s="49"/>
    </row>
    <row r="870" spans="1:14">
      <c r="A870" s="43" cm="1">
        <f t="array" ref="A870">IF(INDEX(B:B,ROW()), COUNTIF($B$6:INDEX(B:B,ROW()), TRUE), 0)</f>
        <v>0</v>
      </c>
      <c r="B870" s="43" t="b" cm="1">
        <f t="array" ref="B870">AND(分科號=INDEX(E:E,ROW()),INDEX(D:D,ROW())&gt;=分起日,INDEX(D:D,ROW())&lt;=分訖日,OR(分專案="全部",INDEX(J:J,ROW())=分專案))</f>
        <v>0</v>
      </c>
      <c r="C870" s="44" cm="1">
        <f t="array" ref="C870">IF(INDEX(F:F,ROW())&lt;&gt;"",INDEX(F:F,ROW()),IF(INDEX(E:E,ROW())&lt;&gt;0,INDEX(C:C,ROW()-1),0))</f>
        <v>0</v>
      </c>
      <c r="D870" s="43" cm="1">
        <f t="array" ref="D870">IF(INDEX(G:G,ROW())&lt;&gt;"",INDEX(G:G,ROW()),IF(INDEX(E:E,ROW())&lt;&gt;0,INDEX(D:D,ROW()-1),0))</f>
        <v>0</v>
      </c>
      <c r="E870" s="313" cm="1">
        <f t="array" ref="E870">IF(INDEX(I:I,ROW())&lt;&gt;"",VALUE(TRIM(LEFT(INDEX(I:I,ROW()),6))),0)</f>
        <v>0</v>
      </c>
      <c r="F870" s="314"/>
      <c r="G870" s="247"/>
      <c r="H870" s="261"/>
      <c r="I870" s="248"/>
      <c r="J870" s="261"/>
      <c r="K870" s="261"/>
      <c r="L870" s="262"/>
      <c r="M870" s="49"/>
      <c r="N870" s="49"/>
    </row>
    <row r="871" spans="1:14">
      <c r="A871" s="43" cm="1">
        <f t="array" ref="A871">IF(INDEX(B:B,ROW()), COUNTIF($B$6:INDEX(B:B,ROW()), TRUE), 0)</f>
        <v>0</v>
      </c>
      <c r="B871" s="43" t="b" cm="1">
        <f t="array" ref="B871">AND(分科號=INDEX(E:E,ROW()),INDEX(D:D,ROW())&gt;=分起日,INDEX(D:D,ROW())&lt;=分訖日,OR(分專案="全部",INDEX(J:J,ROW())=分專案))</f>
        <v>0</v>
      </c>
      <c r="C871" s="44" cm="1">
        <f t="array" ref="C871">IF(INDEX(F:F,ROW())&lt;&gt;"",INDEX(F:F,ROW()),IF(INDEX(E:E,ROW())&lt;&gt;0,INDEX(C:C,ROW()-1),0))</f>
        <v>0</v>
      </c>
      <c r="D871" s="43" cm="1">
        <f t="array" ref="D871">IF(INDEX(G:G,ROW())&lt;&gt;"",INDEX(G:G,ROW()),IF(INDEX(E:E,ROW())&lt;&gt;0,INDEX(D:D,ROW()-1),0))</f>
        <v>0</v>
      </c>
      <c r="E871" s="313" cm="1">
        <f t="array" ref="E871">IF(INDEX(I:I,ROW())&lt;&gt;"",VALUE(TRIM(LEFT(INDEX(I:I,ROW()),6))),0)</f>
        <v>0</v>
      </c>
      <c r="F871" s="314"/>
      <c r="G871" s="247"/>
      <c r="H871" s="261"/>
      <c r="I871" s="248"/>
      <c r="J871" s="261"/>
      <c r="K871" s="261"/>
      <c r="L871" s="262"/>
      <c r="M871" s="49"/>
      <c r="N871" s="49"/>
    </row>
    <row r="872" spans="1:14">
      <c r="A872" s="43" cm="1">
        <f t="array" ref="A872">IF(INDEX(B:B,ROW()), COUNTIF($B$6:INDEX(B:B,ROW()), TRUE), 0)</f>
        <v>0</v>
      </c>
      <c r="B872" s="43" t="b" cm="1">
        <f t="array" ref="B872">AND(分科號=INDEX(E:E,ROW()),INDEX(D:D,ROW())&gt;=分起日,INDEX(D:D,ROW())&lt;=分訖日,OR(分專案="全部",INDEX(J:J,ROW())=分專案))</f>
        <v>0</v>
      </c>
      <c r="C872" s="44" cm="1">
        <f t="array" ref="C872">IF(INDEX(F:F,ROW())&lt;&gt;"",INDEX(F:F,ROW()),IF(INDEX(E:E,ROW())&lt;&gt;0,INDEX(C:C,ROW()-1),0))</f>
        <v>0</v>
      </c>
      <c r="D872" s="43" cm="1">
        <f t="array" ref="D872">IF(INDEX(G:G,ROW())&lt;&gt;"",INDEX(G:G,ROW()),IF(INDEX(E:E,ROW())&lt;&gt;0,INDEX(D:D,ROW()-1),0))</f>
        <v>0</v>
      </c>
      <c r="E872" s="313" cm="1">
        <f t="array" ref="E872">IF(INDEX(I:I,ROW())&lt;&gt;"",VALUE(TRIM(LEFT(INDEX(I:I,ROW()),6))),0)</f>
        <v>0</v>
      </c>
      <c r="F872" s="314"/>
      <c r="G872" s="247"/>
      <c r="H872" s="261"/>
      <c r="I872" s="248"/>
      <c r="J872" s="261"/>
      <c r="K872" s="261"/>
      <c r="L872" s="262"/>
      <c r="M872" s="49"/>
      <c r="N872" s="49"/>
    </row>
    <row r="873" spans="1:14">
      <c r="A873" s="43" cm="1">
        <f t="array" ref="A873">IF(INDEX(B:B,ROW()), COUNTIF($B$6:INDEX(B:B,ROW()), TRUE), 0)</f>
        <v>0</v>
      </c>
      <c r="B873" s="43" t="b" cm="1">
        <f t="array" ref="B873">AND(分科號=INDEX(E:E,ROW()),INDEX(D:D,ROW())&gt;=分起日,INDEX(D:D,ROW())&lt;=分訖日,OR(分專案="全部",INDEX(J:J,ROW())=分專案))</f>
        <v>0</v>
      </c>
      <c r="C873" s="44" cm="1">
        <f t="array" ref="C873">IF(INDEX(F:F,ROW())&lt;&gt;"",INDEX(F:F,ROW()),IF(INDEX(E:E,ROW())&lt;&gt;0,INDEX(C:C,ROW()-1),0))</f>
        <v>0</v>
      </c>
      <c r="D873" s="43" cm="1">
        <f t="array" ref="D873">IF(INDEX(G:G,ROW())&lt;&gt;"",INDEX(G:G,ROW()),IF(INDEX(E:E,ROW())&lt;&gt;0,INDEX(D:D,ROW()-1),0))</f>
        <v>0</v>
      </c>
      <c r="E873" s="313" cm="1">
        <f t="array" ref="E873">IF(INDEX(I:I,ROW())&lt;&gt;"",VALUE(TRIM(LEFT(INDEX(I:I,ROW()),6))),0)</f>
        <v>0</v>
      </c>
      <c r="F873" s="314"/>
      <c r="G873" s="247"/>
      <c r="H873" s="261"/>
      <c r="I873" s="248"/>
      <c r="J873" s="261"/>
      <c r="K873" s="261"/>
      <c r="L873" s="262"/>
      <c r="M873" s="49"/>
      <c r="N873" s="49"/>
    </row>
    <row r="874" spans="1:14">
      <c r="A874" s="43" cm="1">
        <f t="array" ref="A874">IF(INDEX(B:B,ROW()), COUNTIF($B$6:INDEX(B:B,ROW()), TRUE), 0)</f>
        <v>0</v>
      </c>
      <c r="B874" s="43" t="b" cm="1">
        <f t="array" ref="B874">AND(分科號=INDEX(E:E,ROW()),INDEX(D:D,ROW())&gt;=分起日,INDEX(D:D,ROW())&lt;=分訖日,OR(分專案="全部",INDEX(J:J,ROW())=分專案))</f>
        <v>0</v>
      </c>
      <c r="C874" s="44" cm="1">
        <f t="array" ref="C874">IF(INDEX(F:F,ROW())&lt;&gt;"",INDEX(F:F,ROW()),IF(INDEX(E:E,ROW())&lt;&gt;0,INDEX(C:C,ROW()-1),0))</f>
        <v>0</v>
      </c>
      <c r="D874" s="43" cm="1">
        <f t="array" ref="D874">IF(INDEX(G:G,ROW())&lt;&gt;"",INDEX(G:G,ROW()),IF(INDEX(E:E,ROW())&lt;&gt;0,INDEX(D:D,ROW()-1),0))</f>
        <v>0</v>
      </c>
      <c r="E874" s="313" cm="1">
        <f t="array" ref="E874">IF(INDEX(I:I,ROW())&lt;&gt;"",VALUE(TRIM(LEFT(INDEX(I:I,ROW()),6))),0)</f>
        <v>0</v>
      </c>
      <c r="F874" s="314"/>
      <c r="G874" s="247"/>
      <c r="H874" s="261"/>
      <c r="I874" s="248"/>
      <c r="J874" s="261"/>
      <c r="K874" s="261"/>
      <c r="L874" s="262"/>
      <c r="M874" s="49"/>
      <c r="N874" s="49"/>
    </row>
    <row r="875" spans="1:14">
      <c r="A875" s="43" cm="1">
        <f t="array" ref="A875">IF(INDEX(B:B,ROW()), COUNTIF($B$6:INDEX(B:B,ROW()), TRUE), 0)</f>
        <v>0</v>
      </c>
      <c r="B875" s="43" t="b" cm="1">
        <f t="array" ref="B875">AND(分科號=INDEX(E:E,ROW()),INDEX(D:D,ROW())&gt;=分起日,INDEX(D:D,ROW())&lt;=分訖日,OR(分專案="全部",INDEX(J:J,ROW())=分專案))</f>
        <v>0</v>
      </c>
      <c r="C875" s="44" cm="1">
        <f t="array" ref="C875">IF(INDEX(F:F,ROW())&lt;&gt;"",INDEX(F:F,ROW()),IF(INDEX(E:E,ROW())&lt;&gt;0,INDEX(C:C,ROW()-1),0))</f>
        <v>0</v>
      </c>
      <c r="D875" s="43" cm="1">
        <f t="array" ref="D875">IF(INDEX(G:G,ROW())&lt;&gt;"",INDEX(G:G,ROW()),IF(INDEX(E:E,ROW())&lt;&gt;0,INDEX(D:D,ROW()-1),0))</f>
        <v>0</v>
      </c>
      <c r="E875" s="313" cm="1">
        <f t="array" ref="E875">IF(INDEX(I:I,ROW())&lt;&gt;"",VALUE(TRIM(LEFT(INDEX(I:I,ROW()),6))),0)</f>
        <v>0</v>
      </c>
      <c r="F875" s="314"/>
      <c r="G875" s="247"/>
      <c r="H875" s="261"/>
      <c r="I875" s="248"/>
      <c r="J875" s="261"/>
      <c r="K875" s="261"/>
      <c r="L875" s="262"/>
      <c r="M875" s="49"/>
      <c r="N875" s="49"/>
    </row>
    <row r="876" spans="1:14">
      <c r="A876" s="43" cm="1">
        <f t="array" ref="A876">IF(INDEX(B:B,ROW()), COUNTIF($B$6:INDEX(B:B,ROW()), TRUE), 0)</f>
        <v>0</v>
      </c>
      <c r="B876" s="43" t="b" cm="1">
        <f t="array" ref="B876">AND(分科號=INDEX(E:E,ROW()),INDEX(D:D,ROW())&gt;=分起日,INDEX(D:D,ROW())&lt;=分訖日,OR(分專案="全部",INDEX(J:J,ROW())=分專案))</f>
        <v>0</v>
      </c>
      <c r="C876" s="44" cm="1">
        <f t="array" ref="C876">IF(INDEX(F:F,ROW())&lt;&gt;"",INDEX(F:F,ROW()),IF(INDEX(E:E,ROW())&lt;&gt;0,INDEX(C:C,ROW()-1),0))</f>
        <v>0</v>
      </c>
      <c r="D876" s="43" cm="1">
        <f t="array" ref="D876">IF(INDEX(G:G,ROW())&lt;&gt;"",INDEX(G:G,ROW()),IF(INDEX(E:E,ROW())&lt;&gt;0,INDEX(D:D,ROW()-1),0))</f>
        <v>0</v>
      </c>
      <c r="E876" s="313" cm="1">
        <f t="array" ref="E876">IF(INDEX(I:I,ROW())&lt;&gt;"",VALUE(TRIM(LEFT(INDEX(I:I,ROW()),6))),0)</f>
        <v>0</v>
      </c>
      <c r="F876" s="314"/>
      <c r="G876" s="247"/>
      <c r="H876" s="261"/>
      <c r="I876" s="248"/>
      <c r="J876" s="261"/>
      <c r="K876" s="261"/>
      <c r="L876" s="262"/>
      <c r="M876" s="49"/>
      <c r="N876" s="49"/>
    </row>
    <row r="877" spans="1:14">
      <c r="A877" s="43" cm="1">
        <f t="array" ref="A877">IF(INDEX(B:B,ROW()), COUNTIF($B$6:INDEX(B:B,ROW()), TRUE), 0)</f>
        <v>0</v>
      </c>
      <c r="B877" s="43" t="b" cm="1">
        <f t="array" ref="B877">AND(分科號=INDEX(E:E,ROW()),INDEX(D:D,ROW())&gt;=分起日,INDEX(D:D,ROW())&lt;=分訖日,OR(分專案="全部",INDEX(J:J,ROW())=分專案))</f>
        <v>0</v>
      </c>
      <c r="C877" s="44" cm="1">
        <f t="array" ref="C877">IF(INDEX(F:F,ROW())&lt;&gt;"",INDEX(F:F,ROW()),IF(INDEX(E:E,ROW())&lt;&gt;0,INDEX(C:C,ROW()-1),0))</f>
        <v>0</v>
      </c>
      <c r="D877" s="43" cm="1">
        <f t="array" ref="D877">IF(INDEX(G:G,ROW())&lt;&gt;"",INDEX(G:G,ROW()),IF(INDEX(E:E,ROW())&lt;&gt;0,INDEX(D:D,ROW()-1),0))</f>
        <v>0</v>
      </c>
      <c r="E877" s="313" cm="1">
        <f t="array" ref="E877">IF(INDEX(I:I,ROW())&lt;&gt;"",VALUE(TRIM(LEFT(INDEX(I:I,ROW()),6))),0)</f>
        <v>0</v>
      </c>
      <c r="F877" s="314"/>
      <c r="G877" s="247"/>
      <c r="H877" s="261"/>
      <c r="I877" s="248"/>
      <c r="J877" s="261"/>
      <c r="K877" s="261"/>
      <c r="L877" s="262"/>
      <c r="M877" s="49"/>
      <c r="N877" s="49"/>
    </row>
    <row r="878" spans="1:14">
      <c r="A878" s="43" cm="1">
        <f t="array" ref="A878">IF(INDEX(B:B,ROW()), COUNTIF($B$6:INDEX(B:B,ROW()), TRUE), 0)</f>
        <v>0</v>
      </c>
      <c r="B878" s="43" t="b" cm="1">
        <f t="array" ref="B878">AND(分科號=INDEX(E:E,ROW()),INDEX(D:D,ROW())&gt;=分起日,INDEX(D:D,ROW())&lt;=分訖日,OR(分專案="全部",INDEX(J:J,ROW())=分專案))</f>
        <v>0</v>
      </c>
      <c r="C878" s="44" cm="1">
        <f t="array" ref="C878">IF(INDEX(F:F,ROW())&lt;&gt;"",INDEX(F:F,ROW()),IF(INDEX(E:E,ROW())&lt;&gt;0,INDEX(C:C,ROW()-1),0))</f>
        <v>0</v>
      </c>
      <c r="D878" s="43" cm="1">
        <f t="array" ref="D878">IF(INDEX(G:G,ROW())&lt;&gt;"",INDEX(G:G,ROW()),IF(INDEX(E:E,ROW())&lt;&gt;0,INDEX(D:D,ROW()-1),0))</f>
        <v>0</v>
      </c>
      <c r="E878" s="313" cm="1">
        <f t="array" ref="E878">IF(INDEX(I:I,ROW())&lt;&gt;"",VALUE(TRIM(LEFT(INDEX(I:I,ROW()),6))),0)</f>
        <v>0</v>
      </c>
      <c r="F878" s="314"/>
      <c r="G878" s="247"/>
      <c r="H878" s="261"/>
      <c r="I878" s="248"/>
      <c r="J878" s="261"/>
      <c r="K878" s="261"/>
      <c r="L878" s="262"/>
      <c r="M878" s="49"/>
      <c r="N878" s="49"/>
    </row>
    <row r="879" spans="1:14">
      <c r="A879" s="43" cm="1">
        <f t="array" ref="A879">IF(INDEX(B:B,ROW()), COUNTIF($B$6:INDEX(B:B,ROW()), TRUE), 0)</f>
        <v>0</v>
      </c>
      <c r="B879" s="43" t="b" cm="1">
        <f t="array" ref="B879">AND(分科號=INDEX(E:E,ROW()),INDEX(D:D,ROW())&gt;=分起日,INDEX(D:D,ROW())&lt;=分訖日,OR(分專案="全部",INDEX(J:J,ROW())=分專案))</f>
        <v>0</v>
      </c>
      <c r="C879" s="44" cm="1">
        <f t="array" ref="C879">IF(INDEX(F:F,ROW())&lt;&gt;"",INDEX(F:F,ROW()),IF(INDEX(E:E,ROW())&lt;&gt;0,INDEX(C:C,ROW()-1),0))</f>
        <v>0</v>
      </c>
      <c r="D879" s="43" cm="1">
        <f t="array" ref="D879">IF(INDEX(G:G,ROW())&lt;&gt;"",INDEX(G:G,ROW()),IF(INDEX(E:E,ROW())&lt;&gt;0,INDEX(D:D,ROW()-1),0))</f>
        <v>0</v>
      </c>
      <c r="E879" s="313" cm="1">
        <f t="array" ref="E879">IF(INDEX(I:I,ROW())&lt;&gt;"",VALUE(TRIM(LEFT(INDEX(I:I,ROW()),6))),0)</f>
        <v>0</v>
      </c>
      <c r="F879" s="314"/>
      <c r="G879" s="247"/>
      <c r="H879" s="261"/>
      <c r="I879" s="248"/>
      <c r="J879" s="261"/>
      <c r="K879" s="261"/>
      <c r="L879" s="262"/>
      <c r="M879" s="49"/>
      <c r="N879" s="49"/>
    </row>
    <row r="880" spans="1:14">
      <c r="A880" s="43" cm="1">
        <f t="array" ref="A880">IF(INDEX(B:B,ROW()), COUNTIF($B$6:INDEX(B:B,ROW()), TRUE), 0)</f>
        <v>0</v>
      </c>
      <c r="B880" s="43" t="b" cm="1">
        <f t="array" ref="B880">AND(分科號=INDEX(E:E,ROW()),INDEX(D:D,ROW())&gt;=分起日,INDEX(D:D,ROW())&lt;=分訖日,OR(分專案="全部",INDEX(J:J,ROW())=分專案))</f>
        <v>0</v>
      </c>
      <c r="C880" s="44" cm="1">
        <f t="array" ref="C880">IF(INDEX(F:F,ROW())&lt;&gt;"",INDEX(F:F,ROW()),IF(INDEX(E:E,ROW())&lt;&gt;0,INDEX(C:C,ROW()-1),0))</f>
        <v>0</v>
      </c>
      <c r="D880" s="43" cm="1">
        <f t="array" ref="D880">IF(INDEX(G:G,ROW())&lt;&gt;"",INDEX(G:G,ROW()),IF(INDEX(E:E,ROW())&lt;&gt;0,INDEX(D:D,ROW()-1),0))</f>
        <v>0</v>
      </c>
      <c r="E880" s="313" cm="1">
        <f t="array" ref="E880">IF(INDEX(I:I,ROW())&lt;&gt;"",VALUE(TRIM(LEFT(INDEX(I:I,ROW()),6))),0)</f>
        <v>0</v>
      </c>
      <c r="F880" s="314"/>
      <c r="G880" s="247"/>
      <c r="H880" s="261"/>
      <c r="I880" s="248"/>
      <c r="J880" s="261"/>
      <c r="K880" s="261"/>
      <c r="L880" s="262"/>
      <c r="M880" s="49"/>
      <c r="N880" s="49"/>
    </row>
    <row r="881" spans="1:14">
      <c r="A881" s="43" cm="1">
        <f t="array" ref="A881">IF(INDEX(B:B,ROW()), COUNTIF($B$6:INDEX(B:B,ROW()), TRUE), 0)</f>
        <v>0</v>
      </c>
      <c r="B881" s="43" t="b" cm="1">
        <f t="array" ref="B881">AND(分科號=INDEX(E:E,ROW()),INDEX(D:D,ROW())&gt;=分起日,INDEX(D:D,ROW())&lt;=分訖日,OR(分專案="全部",INDEX(J:J,ROW())=分專案))</f>
        <v>0</v>
      </c>
      <c r="C881" s="44" cm="1">
        <f t="array" ref="C881">IF(INDEX(F:F,ROW())&lt;&gt;"",INDEX(F:F,ROW()),IF(INDEX(E:E,ROW())&lt;&gt;0,INDEX(C:C,ROW()-1),0))</f>
        <v>0</v>
      </c>
      <c r="D881" s="43" cm="1">
        <f t="array" ref="D881">IF(INDEX(G:G,ROW())&lt;&gt;"",INDEX(G:G,ROW()),IF(INDEX(E:E,ROW())&lt;&gt;0,INDEX(D:D,ROW()-1),0))</f>
        <v>0</v>
      </c>
      <c r="E881" s="313" cm="1">
        <f t="array" ref="E881">IF(INDEX(I:I,ROW())&lt;&gt;"",VALUE(TRIM(LEFT(INDEX(I:I,ROW()),6))),0)</f>
        <v>0</v>
      </c>
      <c r="F881" s="314"/>
      <c r="G881" s="247"/>
      <c r="H881" s="261"/>
      <c r="I881" s="248"/>
      <c r="J881" s="261"/>
      <c r="K881" s="261"/>
      <c r="L881" s="262"/>
      <c r="M881" s="49"/>
      <c r="N881" s="49"/>
    </row>
    <row r="882" spans="1:14">
      <c r="A882" s="43" cm="1">
        <f t="array" ref="A882">IF(INDEX(B:B,ROW()), COUNTIF($B$6:INDEX(B:B,ROW()), TRUE), 0)</f>
        <v>0</v>
      </c>
      <c r="B882" s="43" t="b" cm="1">
        <f t="array" ref="B882">AND(分科號=INDEX(E:E,ROW()),INDEX(D:D,ROW())&gt;=分起日,INDEX(D:D,ROW())&lt;=分訖日,OR(分專案="全部",INDEX(J:J,ROW())=分專案))</f>
        <v>0</v>
      </c>
      <c r="C882" s="44" cm="1">
        <f t="array" ref="C882">IF(INDEX(F:F,ROW())&lt;&gt;"",INDEX(F:F,ROW()),IF(INDEX(E:E,ROW())&lt;&gt;0,INDEX(C:C,ROW()-1),0))</f>
        <v>0</v>
      </c>
      <c r="D882" s="43" cm="1">
        <f t="array" ref="D882">IF(INDEX(G:G,ROW())&lt;&gt;"",INDEX(G:G,ROW()),IF(INDEX(E:E,ROW())&lt;&gt;0,INDEX(D:D,ROW()-1),0))</f>
        <v>0</v>
      </c>
      <c r="E882" s="313" cm="1">
        <f t="array" ref="E882">IF(INDEX(I:I,ROW())&lt;&gt;"",VALUE(TRIM(LEFT(INDEX(I:I,ROW()),6))),0)</f>
        <v>0</v>
      </c>
      <c r="F882" s="314"/>
      <c r="G882" s="247"/>
      <c r="H882" s="261"/>
      <c r="I882" s="248"/>
      <c r="J882" s="261"/>
      <c r="K882" s="261"/>
      <c r="L882" s="262"/>
      <c r="M882" s="49"/>
      <c r="N882" s="49"/>
    </row>
    <row r="883" spans="1:14">
      <c r="A883" s="43" cm="1">
        <f t="array" ref="A883">IF(INDEX(B:B,ROW()), COUNTIF($B$6:INDEX(B:B,ROW()), TRUE), 0)</f>
        <v>0</v>
      </c>
      <c r="B883" s="43" t="b" cm="1">
        <f t="array" ref="B883">AND(分科號=INDEX(E:E,ROW()),INDEX(D:D,ROW())&gt;=分起日,INDEX(D:D,ROW())&lt;=分訖日,OR(分專案="全部",INDEX(J:J,ROW())=分專案))</f>
        <v>0</v>
      </c>
      <c r="C883" s="44" cm="1">
        <f t="array" ref="C883">IF(INDEX(F:F,ROW())&lt;&gt;"",INDEX(F:F,ROW()),IF(INDEX(E:E,ROW())&lt;&gt;0,INDEX(C:C,ROW()-1),0))</f>
        <v>0</v>
      </c>
      <c r="D883" s="43" cm="1">
        <f t="array" ref="D883">IF(INDEX(G:G,ROW())&lt;&gt;"",INDEX(G:G,ROW()),IF(INDEX(E:E,ROW())&lt;&gt;0,INDEX(D:D,ROW()-1),0))</f>
        <v>0</v>
      </c>
      <c r="E883" s="313" cm="1">
        <f t="array" ref="E883">IF(INDEX(I:I,ROW())&lt;&gt;"",VALUE(TRIM(LEFT(INDEX(I:I,ROW()),6))),0)</f>
        <v>0</v>
      </c>
      <c r="F883" s="314"/>
      <c r="G883" s="247"/>
      <c r="H883" s="261"/>
      <c r="I883" s="248"/>
      <c r="J883" s="261"/>
      <c r="K883" s="261"/>
      <c r="L883" s="262"/>
      <c r="M883" s="49"/>
      <c r="N883" s="49"/>
    </row>
    <row r="884" spans="1:14">
      <c r="A884" s="43" cm="1">
        <f t="array" ref="A884">IF(INDEX(B:B,ROW()), COUNTIF($B$6:INDEX(B:B,ROW()), TRUE), 0)</f>
        <v>0</v>
      </c>
      <c r="B884" s="43" t="b" cm="1">
        <f t="array" ref="B884">AND(分科號=INDEX(E:E,ROW()),INDEX(D:D,ROW())&gt;=分起日,INDEX(D:D,ROW())&lt;=分訖日,OR(分專案="全部",INDEX(J:J,ROW())=分專案))</f>
        <v>0</v>
      </c>
      <c r="C884" s="44" cm="1">
        <f t="array" ref="C884">IF(INDEX(F:F,ROW())&lt;&gt;"",INDEX(F:F,ROW()),IF(INDEX(E:E,ROW())&lt;&gt;0,INDEX(C:C,ROW()-1),0))</f>
        <v>0</v>
      </c>
      <c r="D884" s="43" cm="1">
        <f t="array" ref="D884">IF(INDEX(G:G,ROW())&lt;&gt;"",INDEX(G:G,ROW()),IF(INDEX(E:E,ROW())&lt;&gt;0,INDEX(D:D,ROW()-1),0))</f>
        <v>0</v>
      </c>
      <c r="E884" s="313" cm="1">
        <f t="array" ref="E884">IF(INDEX(I:I,ROW())&lt;&gt;"",VALUE(TRIM(LEFT(INDEX(I:I,ROW()),6))),0)</f>
        <v>0</v>
      </c>
      <c r="F884" s="314"/>
      <c r="G884" s="247"/>
      <c r="H884" s="261"/>
      <c r="I884" s="248"/>
      <c r="J884" s="261"/>
      <c r="K884" s="261"/>
      <c r="L884" s="262"/>
      <c r="M884" s="49"/>
      <c r="N884" s="49"/>
    </row>
    <row r="885" spans="1:14">
      <c r="A885" s="43" cm="1">
        <f t="array" ref="A885">IF(INDEX(B:B,ROW()), COUNTIF($B$6:INDEX(B:B,ROW()), TRUE), 0)</f>
        <v>0</v>
      </c>
      <c r="B885" s="43" t="b" cm="1">
        <f t="array" ref="B885">AND(分科號=INDEX(E:E,ROW()),INDEX(D:D,ROW())&gt;=分起日,INDEX(D:D,ROW())&lt;=分訖日,OR(分專案="全部",INDEX(J:J,ROW())=分專案))</f>
        <v>0</v>
      </c>
      <c r="C885" s="44" cm="1">
        <f t="array" ref="C885">IF(INDEX(F:F,ROW())&lt;&gt;"",INDEX(F:F,ROW()),IF(INDEX(E:E,ROW())&lt;&gt;0,INDEX(C:C,ROW()-1),0))</f>
        <v>0</v>
      </c>
      <c r="D885" s="43" cm="1">
        <f t="array" ref="D885">IF(INDEX(G:G,ROW())&lt;&gt;"",INDEX(G:G,ROW()),IF(INDEX(E:E,ROW())&lt;&gt;0,INDEX(D:D,ROW()-1),0))</f>
        <v>0</v>
      </c>
      <c r="E885" s="313" cm="1">
        <f t="array" ref="E885">IF(INDEX(I:I,ROW())&lt;&gt;"",VALUE(TRIM(LEFT(INDEX(I:I,ROW()),6))),0)</f>
        <v>0</v>
      </c>
      <c r="F885" s="314"/>
      <c r="G885" s="247"/>
      <c r="H885" s="261"/>
      <c r="I885" s="248"/>
      <c r="J885" s="261"/>
      <c r="K885" s="261"/>
      <c r="L885" s="262"/>
      <c r="M885" s="49"/>
      <c r="N885" s="49"/>
    </row>
    <row r="886" spans="1:14">
      <c r="A886" s="43" cm="1">
        <f t="array" ref="A886">IF(INDEX(B:B,ROW()), COUNTIF($B$6:INDEX(B:B,ROW()), TRUE), 0)</f>
        <v>0</v>
      </c>
      <c r="B886" s="43" t="b" cm="1">
        <f t="array" ref="B886">AND(分科號=INDEX(E:E,ROW()),INDEX(D:D,ROW())&gt;=分起日,INDEX(D:D,ROW())&lt;=分訖日,OR(分專案="全部",INDEX(J:J,ROW())=分專案))</f>
        <v>0</v>
      </c>
      <c r="C886" s="44" cm="1">
        <f t="array" ref="C886">IF(INDEX(F:F,ROW())&lt;&gt;"",INDEX(F:F,ROW()),IF(INDEX(E:E,ROW())&lt;&gt;0,INDEX(C:C,ROW()-1),0))</f>
        <v>0</v>
      </c>
      <c r="D886" s="43" cm="1">
        <f t="array" ref="D886">IF(INDEX(G:G,ROW())&lt;&gt;"",INDEX(G:G,ROW()),IF(INDEX(E:E,ROW())&lt;&gt;0,INDEX(D:D,ROW()-1),0))</f>
        <v>0</v>
      </c>
      <c r="E886" s="313" cm="1">
        <f t="array" ref="E886">IF(INDEX(I:I,ROW())&lt;&gt;"",VALUE(TRIM(LEFT(INDEX(I:I,ROW()),6))),0)</f>
        <v>0</v>
      </c>
      <c r="F886" s="314"/>
      <c r="G886" s="247"/>
      <c r="H886" s="261"/>
      <c r="I886" s="248"/>
      <c r="J886" s="261"/>
      <c r="K886" s="261"/>
      <c r="L886" s="262"/>
      <c r="M886" s="49"/>
      <c r="N886" s="49"/>
    </row>
    <row r="887" spans="1:14">
      <c r="A887" s="43" cm="1">
        <f t="array" ref="A887">IF(INDEX(B:B,ROW()), COUNTIF($B$6:INDEX(B:B,ROW()), TRUE), 0)</f>
        <v>0</v>
      </c>
      <c r="B887" s="43" t="b" cm="1">
        <f t="array" ref="B887">AND(分科號=INDEX(E:E,ROW()),INDEX(D:D,ROW())&gt;=分起日,INDEX(D:D,ROW())&lt;=分訖日,OR(分專案="全部",INDEX(J:J,ROW())=分專案))</f>
        <v>0</v>
      </c>
      <c r="C887" s="44" cm="1">
        <f t="array" ref="C887">IF(INDEX(F:F,ROW())&lt;&gt;"",INDEX(F:F,ROW()),IF(INDEX(E:E,ROW())&lt;&gt;0,INDEX(C:C,ROW()-1),0))</f>
        <v>0</v>
      </c>
      <c r="D887" s="43" cm="1">
        <f t="array" ref="D887">IF(INDEX(G:G,ROW())&lt;&gt;"",INDEX(G:G,ROW()),IF(INDEX(E:E,ROW())&lt;&gt;0,INDEX(D:D,ROW()-1),0))</f>
        <v>0</v>
      </c>
      <c r="E887" s="313" cm="1">
        <f t="array" ref="E887">IF(INDEX(I:I,ROW())&lt;&gt;"",VALUE(TRIM(LEFT(INDEX(I:I,ROW()),6))),0)</f>
        <v>0</v>
      </c>
      <c r="F887" s="314"/>
      <c r="G887" s="247"/>
      <c r="H887" s="261"/>
      <c r="I887" s="248"/>
      <c r="J887" s="261"/>
      <c r="K887" s="261"/>
      <c r="L887" s="262"/>
      <c r="M887" s="49"/>
      <c r="N887" s="49"/>
    </row>
    <row r="888" spans="1:14">
      <c r="A888" s="43" cm="1">
        <f t="array" ref="A888">IF(INDEX(B:B,ROW()), COUNTIF($B$6:INDEX(B:B,ROW()), TRUE), 0)</f>
        <v>0</v>
      </c>
      <c r="B888" s="43" t="b" cm="1">
        <f t="array" ref="B888">AND(分科號=INDEX(E:E,ROW()),INDEX(D:D,ROW())&gt;=分起日,INDEX(D:D,ROW())&lt;=分訖日,OR(分專案="全部",INDEX(J:J,ROW())=分專案))</f>
        <v>0</v>
      </c>
      <c r="C888" s="44" cm="1">
        <f t="array" ref="C888">IF(INDEX(F:F,ROW())&lt;&gt;"",INDEX(F:F,ROW()),IF(INDEX(E:E,ROW())&lt;&gt;0,INDEX(C:C,ROW()-1),0))</f>
        <v>0</v>
      </c>
      <c r="D888" s="43" cm="1">
        <f t="array" ref="D888">IF(INDEX(G:G,ROW())&lt;&gt;"",INDEX(G:G,ROW()),IF(INDEX(E:E,ROW())&lt;&gt;0,INDEX(D:D,ROW()-1),0))</f>
        <v>0</v>
      </c>
      <c r="E888" s="313" cm="1">
        <f t="array" ref="E888">IF(INDEX(I:I,ROW())&lt;&gt;"",VALUE(TRIM(LEFT(INDEX(I:I,ROW()),6))),0)</f>
        <v>0</v>
      </c>
      <c r="F888" s="314"/>
      <c r="G888" s="247"/>
      <c r="H888" s="261"/>
      <c r="I888" s="248"/>
      <c r="J888" s="261"/>
      <c r="K888" s="261"/>
      <c r="L888" s="262"/>
      <c r="M888" s="49"/>
      <c r="N888" s="49"/>
    </row>
    <row r="889" spans="1:14">
      <c r="A889" s="43" cm="1">
        <f t="array" ref="A889">IF(INDEX(B:B,ROW()), COUNTIF($B$6:INDEX(B:B,ROW()), TRUE), 0)</f>
        <v>0</v>
      </c>
      <c r="B889" s="43" t="b" cm="1">
        <f t="array" ref="B889">AND(分科號=INDEX(E:E,ROW()),INDEX(D:D,ROW())&gt;=分起日,INDEX(D:D,ROW())&lt;=分訖日,OR(分專案="全部",INDEX(J:J,ROW())=分專案))</f>
        <v>0</v>
      </c>
      <c r="C889" s="44" cm="1">
        <f t="array" ref="C889">IF(INDEX(F:F,ROW())&lt;&gt;"",INDEX(F:F,ROW()),IF(INDEX(E:E,ROW())&lt;&gt;0,INDEX(C:C,ROW()-1),0))</f>
        <v>0</v>
      </c>
      <c r="D889" s="43" cm="1">
        <f t="array" ref="D889">IF(INDEX(G:G,ROW())&lt;&gt;"",INDEX(G:G,ROW()),IF(INDEX(E:E,ROW())&lt;&gt;0,INDEX(D:D,ROW()-1),0))</f>
        <v>0</v>
      </c>
      <c r="E889" s="313" cm="1">
        <f t="array" ref="E889">IF(INDEX(I:I,ROW())&lt;&gt;"",VALUE(TRIM(LEFT(INDEX(I:I,ROW()),6))),0)</f>
        <v>0</v>
      </c>
      <c r="F889" s="314"/>
      <c r="G889" s="247"/>
      <c r="H889" s="261"/>
      <c r="I889" s="248"/>
      <c r="J889" s="261"/>
      <c r="K889" s="261"/>
      <c r="L889" s="262"/>
      <c r="M889" s="49"/>
      <c r="N889" s="49"/>
    </row>
    <row r="890" spans="1:14">
      <c r="A890" s="43" cm="1">
        <f t="array" ref="A890">IF(INDEX(B:B,ROW()), COUNTIF($B$6:INDEX(B:B,ROW()), TRUE), 0)</f>
        <v>0</v>
      </c>
      <c r="B890" s="43" t="b" cm="1">
        <f t="array" ref="B890">AND(分科號=INDEX(E:E,ROW()),INDEX(D:D,ROW())&gt;=分起日,INDEX(D:D,ROW())&lt;=分訖日,OR(分專案="全部",INDEX(J:J,ROW())=分專案))</f>
        <v>0</v>
      </c>
      <c r="C890" s="44" cm="1">
        <f t="array" ref="C890">IF(INDEX(F:F,ROW())&lt;&gt;"",INDEX(F:F,ROW()),IF(INDEX(E:E,ROW())&lt;&gt;0,INDEX(C:C,ROW()-1),0))</f>
        <v>0</v>
      </c>
      <c r="D890" s="43" cm="1">
        <f t="array" ref="D890">IF(INDEX(G:G,ROW())&lt;&gt;"",INDEX(G:G,ROW()),IF(INDEX(E:E,ROW())&lt;&gt;0,INDEX(D:D,ROW()-1),0))</f>
        <v>0</v>
      </c>
      <c r="E890" s="313" cm="1">
        <f t="array" ref="E890">IF(INDEX(I:I,ROW())&lt;&gt;"",VALUE(TRIM(LEFT(INDEX(I:I,ROW()),6))),0)</f>
        <v>0</v>
      </c>
      <c r="F890" s="314"/>
      <c r="G890" s="247"/>
      <c r="H890" s="261"/>
      <c r="I890" s="248"/>
      <c r="J890" s="261"/>
      <c r="K890" s="261"/>
      <c r="L890" s="262"/>
      <c r="M890" s="49"/>
      <c r="N890" s="49"/>
    </row>
    <row r="891" spans="1:14">
      <c r="A891" s="43" cm="1">
        <f t="array" ref="A891">IF(INDEX(B:B,ROW()), COUNTIF($B$6:INDEX(B:B,ROW()), TRUE), 0)</f>
        <v>0</v>
      </c>
      <c r="B891" s="43" t="b" cm="1">
        <f t="array" ref="B891">AND(分科號=INDEX(E:E,ROW()),INDEX(D:D,ROW())&gt;=分起日,INDEX(D:D,ROW())&lt;=分訖日,OR(分專案="全部",INDEX(J:J,ROW())=分專案))</f>
        <v>0</v>
      </c>
      <c r="C891" s="44" cm="1">
        <f t="array" ref="C891">IF(INDEX(F:F,ROW())&lt;&gt;"",INDEX(F:F,ROW()),IF(INDEX(E:E,ROW())&lt;&gt;0,INDEX(C:C,ROW()-1),0))</f>
        <v>0</v>
      </c>
      <c r="D891" s="43" cm="1">
        <f t="array" ref="D891">IF(INDEX(G:G,ROW())&lt;&gt;"",INDEX(G:G,ROW()),IF(INDEX(E:E,ROW())&lt;&gt;0,INDEX(D:D,ROW()-1),0))</f>
        <v>0</v>
      </c>
      <c r="E891" s="313" cm="1">
        <f t="array" ref="E891">IF(INDEX(I:I,ROW())&lt;&gt;"",VALUE(TRIM(LEFT(INDEX(I:I,ROW()),6))),0)</f>
        <v>0</v>
      </c>
      <c r="F891" s="314"/>
      <c r="G891" s="247"/>
      <c r="H891" s="261"/>
      <c r="I891" s="248"/>
      <c r="J891" s="261"/>
      <c r="K891" s="261"/>
      <c r="L891" s="262"/>
      <c r="M891" s="49"/>
      <c r="N891" s="49"/>
    </row>
    <row r="892" spans="1:14">
      <c r="A892" s="43" cm="1">
        <f t="array" ref="A892">IF(INDEX(B:B,ROW()), COUNTIF($B$6:INDEX(B:B,ROW()), TRUE), 0)</f>
        <v>0</v>
      </c>
      <c r="B892" s="43" t="b" cm="1">
        <f t="array" ref="B892">AND(分科號=INDEX(E:E,ROW()),INDEX(D:D,ROW())&gt;=分起日,INDEX(D:D,ROW())&lt;=分訖日,OR(分專案="全部",INDEX(J:J,ROW())=分專案))</f>
        <v>0</v>
      </c>
      <c r="C892" s="44" cm="1">
        <f t="array" ref="C892">IF(INDEX(F:F,ROW())&lt;&gt;"",INDEX(F:F,ROW()),IF(INDEX(E:E,ROW())&lt;&gt;0,INDEX(C:C,ROW()-1),0))</f>
        <v>0</v>
      </c>
      <c r="D892" s="43" cm="1">
        <f t="array" ref="D892">IF(INDEX(G:G,ROW())&lt;&gt;"",INDEX(G:G,ROW()),IF(INDEX(E:E,ROW())&lt;&gt;0,INDEX(D:D,ROW()-1),0))</f>
        <v>0</v>
      </c>
      <c r="E892" s="313" cm="1">
        <f t="array" ref="E892">IF(INDEX(I:I,ROW())&lt;&gt;"",VALUE(TRIM(LEFT(INDEX(I:I,ROW()),6))),0)</f>
        <v>0</v>
      </c>
      <c r="F892" s="314"/>
      <c r="G892" s="247"/>
      <c r="H892" s="261"/>
      <c r="I892" s="248"/>
      <c r="J892" s="261"/>
      <c r="K892" s="261"/>
      <c r="L892" s="262"/>
      <c r="M892" s="49"/>
      <c r="N892" s="49"/>
    </row>
    <row r="893" spans="1:14">
      <c r="A893" s="43" cm="1">
        <f t="array" ref="A893">IF(INDEX(B:B,ROW()), COUNTIF($B$6:INDEX(B:B,ROW()), TRUE), 0)</f>
        <v>0</v>
      </c>
      <c r="B893" s="43" t="b" cm="1">
        <f t="array" ref="B893">AND(分科號=INDEX(E:E,ROW()),INDEX(D:D,ROW())&gt;=分起日,INDEX(D:D,ROW())&lt;=分訖日,OR(分專案="全部",INDEX(J:J,ROW())=分專案))</f>
        <v>0</v>
      </c>
      <c r="C893" s="44" cm="1">
        <f t="array" ref="C893">IF(INDEX(F:F,ROW())&lt;&gt;"",INDEX(F:F,ROW()),IF(INDEX(E:E,ROW())&lt;&gt;0,INDEX(C:C,ROW()-1),0))</f>
        <v>0</v>
      </c>
      <c r="D893" s="43" cm="1">
        <f t="array" ref="D893">IF(INDEX(G:G,ROW())&lt;&gt;"",INDEX(G:G,ROW()),IF(INDEX(E:E,ROW())&lt;&gt;0,INDEX(D:D,ROW()-1),0))</f>
        <v>0</v>
      </c>
      <c r="E893" s="313" cm="1">
        <f t="array" ref="E893">IF(INDEX(I:I,ROW())&lt;&gt;"",VALUE(TRIM(LEFT(INDEX(I:I,ROW()),6))),0)</f>
        <v>0</v>
      </c>
      <c r="F893" s="314"/>
      <c r="G893" s="247"/>
      <c r="H893" s="261"/>
      <c r="I893" s="248"/>
      <c r="J893" s="261"/>
      <c r="K893" s="261"/>
      <c r="L893" s="262"/>
      <c r="M893" s="49"/>
      <c r="N893" s="49"/>
    </row>
    <row r="894" spans="1:14">
      <c r="A894" s="43" cm="1">
        <f t="array" ref="A894">IF(INDEX(B:B,ROW()), COUNTIF($B$6:INDEX(B:B,ROW()), TRUE), 0)</f>
        <v>0</v>
      </c>
      <c r="B894" s="43" t="b" cm="1">
        <f t="array" ref="B894">AND(分科號=INDEX(E:E,ROW()),INDEX(D:D,ROW())&gt;=分起日,INDEX(D:D,ROW())&lt;=分訖日,OR(分專案="全部",INDEX(J:J,ROW())=分專案))</f>
        <v>0</v>
      </c>
      <c r="C894" s="44" cm="1">
        <f t="array" ref="C894">IF(INDEX(F:F,ROW())&lt;&gt;"",INDEX(F:F,ROW()),IF(INDEX(E:E,ROW())&lt;&gt;0,INDEX(C:C,ROW()-1),0))</f>
        <v>0</v>
      </c>
      <c r="D894" s="43" cm="1">
        <f t="array" ref="D894">IF(INDEX(G:G,ROW())&lt;&gt;"",INDEX(G:G,ROW()),IF(INDEX(E:E,ROW())&lt;&gt;0,INDEX(D:D,ROW()-1),0))</f>
        <v>0</v>
      </c>
      <c r="E894" s="313" cm="1">
        <f t="array" ref="E894">IF(INDEX(I:I,ROW())&lt;&gt;"",VALUE(TRIM(LEFT(INDEX(I:I,ROW()),6))),0)</f>
        <v>0</v>
      </c>
      <c r="F894" s="314"/>
      <c r="G894" s="247"/>
      <c r="H894" s="261"/>
      <c r="I894" s="248"/>
      <c r="J894" s="261"/>
      <c r="K894" s="261"/>
      <c r="L894" s="262"/>
      <c r="M894" s="49"/>
      <c r="N894" s="49"/>
    </row>
    <row r="895" spans="1:14">
      <c r="A895" s="43" cm="1">
        <f t="array" ref="A895">IF(INDEX(B:B,ROW()), COUNTIF($B$6:INDEX(B:B,ROW()), TRUE), 0)</f>
        <v>0</v>
      </c>
      <c r="B895" s="43" t="b" cm="1">
        <f t="array" ref="B895">AND(分科號=INDEX(E:E,ROW()),INDEX(D:D,ROW())&gt;=分起日,INDEX(D:D,ROW())&lt;=分訖日,OR(分專案="全部",INDEX(J:J,ROW())=分專案))</f>
        <v>0</v>
      </c>
      <c r="C895" s="44" cm="1">
        <f t="array" ref="C895">IF(INDEX(F:F,ROW())&lt;&gt;"",INDEX(F:F,ROW()),IF(INDEX(E:E,ROW())&lt;&gt;0,INDEX(C:C,ROW()-1),0))</f>
        <v>0</v>
      </c>
      <c r="D895" s="43" cm="1">
        <f t="array" ref="D895">IF(INDEX(G:G,ROW())&lt;&gt;"",INDEX(G:G,ROW()),IF(INDEX(E:E,ROW())&lt;&gt;0,INDEX(D:D,ROW()-1),0))</f>
        <v>0</v>
      </c>
      <c r="E895" s="313" cm="1">
        <f t="array" ref="E895">IF(INDEX(I:I,ROW())&lt;&gt;"",VALUE(TRIM(LEFT(INDEX(I:I,ROW()),6))),0)</f>
        <v>0</v>
      </c>
      <c r="F895" s="314"/>
      <c r="G895" s="247"/>
      <c r="H895" s="261"/>
      <c r="I895" s="248"/>
      <c r="J895" s="261"/>
      <c r="K895" s="261"/>
      <c r="L895" s="262"/>
      <c r="M895" s="49"/>
      <c r="N895" s="49"/>
    </row>
    <row r="896" spans="1:14">
      <c r="A896" s="43" cm="1">
        <f t="array" ref="A896">IF(INDEX(B:B,ROW()), COUNTIF($B$6:INDEX(B:B,ROW()), TRUE), 0)</f>
        <v>0</v>
      </c>
      <c r="B896" s="43" t="b" cm="1">
        <f t="array" ref="B896">AND(分科號=INDEX(E:E,ROW()),INDEX(D:D,ROW())&gt;=分起日,INDEX(D:D,ROW())&lt;=分訖日,OR(分專案="全部",INDEX(J:J,ROW())=分專案))</f>
        <v>0</v>
      </c>
      <c r="C896" s="44" cm="1">
        <f t="array" ref="C896">IF(INDEX(F:F,ROW())&lt;&gt;"",INDEX(F:F,ROW()),IF(INDEX(E:E,ROW())&lt;&gt;0,INDEX(C:C,ROW()-1),0))</f>
        <v>0</v>
      </c>
      <c r="D896" s="43" cm="1">
        <f t="array" ref="D896">IF(INDEX(G:G,ROW())&lt;&gt;"",INDEX(G:G,ROW()),IF(INDEX(E:E,ROW())&lt;&gt;0,INDEX(D:D,ROW()-1),0))</f>
        <v>0</v>
      </c>
      <c r="E896" s="313" cm="1">
        <f t="array" ref="E896">IF(INDEX(I:I,ROW())&lt;&gt;"",VALUE(TRIM(LEFT(INDEX(I:I,ROW()),6))),0)</f>
        <v>0</v>
      </c>
      <c r="F896" s="314"/>
      <c r="G896" s="247"/>
      <c r="H896" s="261"/>
      <c r="I896" s="248"/>
      <c r="J896" s="261"/>
      <c r="K896" s="261"/>
      <c r="L896" s="262"/>
      <c r="M896" s="49"/>
      <c r="N896" s="49"/>
    </row>
    <row r="897" spans="1:14">
      <c r="A897" s="43" cm="1">
        <f t="array" ref="A897">IF(INDEX(B:B,ROW()), COUNTIF($B$6:INDEX(B:B,ROW()), TRUE), 0)</f>
        <v>0</v>
      </c>
      <c r="B897" s="43" t="b" cm="1">
        <f t="array" ref="B897">AND(分科號=INDEX(E:E,ROW()),INDEX(D:D,ROW())&gt;=分起日,INDEX(D:D,ROW())&lt;=分訖日,OR(分專案="全部",INDEX(J:J,ROW())=分專案))</f>
        <v>0</v>
      </c>
      <c r="C897" s="44" cm="1">
        <f t="array" ref="C897">IF(INDEX(F:F,ROW())&lt;&gt;"",INDEX(F:F,ROW()),IF(INDEX(E:E,ROW())&lt;&gt;0,INDEX(C:C,ROW()-1),0))</f>
        <v>0</v>
      </c>
      <c r="D897" s="43" cm="1">
        <f t="array" ref="D897">IF(INDEX(G:G,ROW())&lt;&gt;"",INDEX(G:G,ROW()),IF(INDEX(E:E,ROW())&lt;&gt;0,INDEX(D:D,ROW()-1),0))</f>
        <v>0</v>
      </c>
      <c r="E897" s="313" cm="1">
        <f t="array" ref="E897">IF(INDEX(I:I,ROW())&lt;&gt;"",VALUE(TRIM(LEFT(INDEX(I:I,ROW()),6))),0)</f>
        <v>0</v>
      </c>
      <c r="F897" s="314"/>
      <c r="G897" s="247"/>
      <c r="H897" s="261"/>
      <c r="I897" s="248"/>
      <c r="J897" s="261"/>
      <c r="K897" s="261"/>
      <c r="L897" s="262"/>
      <c r="M897" s="49"/>
      <c r="N897" s="49"/>
    </row>
    <row r="898" spans="1:14">
      <c r="A898" s="43" cm="1">
        <f t="array" ref="A898">IF(INDEX(B:B,ROW()), COUNTIF($B$6:INDEX(B:B,ROW()), TRUE), 0)</f>
        <v>0</v>
      </c>
      <c r="B898" s="43" t="b" cm="1">
        <f t="array" ref="B898">AND(分科號=INDEX(E:E,ROW()),INDEX(D:D,ROW())&gt;=分起日,INDEX(D:D,ROW())&lt;=分訖日,OR(分專案="全部",INDEX(J:J,ROW())=分專案))</f>
        <v>0</v>
      </c>
      <c r="C898" s="44" cm="1">
        <f t="array" ref="C898">IF(INDEX(F:F,ROW())&lt;&gt;"",INDEX(F:F,ROW()),IF(INDEX(E:E,ROW())&lt;&gt;0,INDEX(C:C,ROW()-1),0))</f>
        <v>0</v>
      </c>
      <c r="D898" s="43" cm="1">
        <f t="array" ref="D898">IF(INDEX(G:G,ROW())&lt;&gt;"",INDEX(G:G,ROW()),IF(INDEX(E:E,ROW())&lt;&gt;0,INDEX(D:D,ROW()-1),0))</f>
        <v>0</v>
      </c>
      <c r="E898" s="313" cm="1">
        <f t="array" ref="E898">IF(INDEX(I:I,ROW())&lt;&gt;"",VALUE(TRIM(LEFT(INDEX(I:I,ROW()),6))),0)</f>
        <v>0</v>
      </c>
      <c r="F898" s="314"/>
      <c r="G898" s="247"/>
      <c r="H898" s="261"/>
      <c r="I898" s="248"/>
      <c r="J898" s="261"/>
      <c r="K898" s="261"/>
      <c r="L898" s="262"/>
      <c r="M898" s="49"/>
      <c r="N898" s="49"/>
    </row>
    <row r="899" spans="1:14">
      <c r="A899" s="43" cm="1">
        <f t="array" ref="A899">IF(INDEX(B:B,ROW()), COUNTIF($B$6:INDEX(B:B,ROW()), TRUE), 0)</f>
        <v>0</v>
      </c>
      <c r="B899" s="43" t="b" cm="1">
        <f t="array" ref="B899">AND(分科號=INDEX(E:E,ROW()),INDEX(D:D,ROW())&gt;=分起日,INDEX(D:D,ROW())&lt;=分訖日,OR(分專案="全部",INDEX(J:J,ROW())=分專案))</f>
        <v>0</v>
      </c>
      <c r="C899" s="44" cm="1">
        <f t="array" ref="C899">IF(INDEX(F:F,ROW())&lt;&gt;"",INDEX(F:F,ROW()),IF(INDEX(E:E,ROW())&lt;&gt;0,INDEX(C:C,ROW()-1),0))</f>
        <v>0</v>
      </c>
      <c r="D899" s="43" cm="1">
        <f t="array" ref="D899">IF(INDEX(G:G,ROW())&lt;&gt;"",INDEX(G:G,ROW()),IF(INDEX(E:E,ROW())&lt;&gt;0,INDEX(D:D,ROW()-1),0))</f>
        <v>0</v>
      </c>
      <c r="E899" s="313" cm="1">
        <f t="array" ref="E899">IF(INDEX(I:I,ROW())&lt;&gt;"",VALUE(TRIM(LEFT(INDEX(I:I,ROW()),6))),0)</f>
        <v>0</v>
      </c>
      <c r="F899" s="314"/>
      <c r="G899" s="247"/>
      <c r="H899" s="261"/>
      <c r="I899" s="248"/>
      <c r="J899" s="261"/>
      <c r="K899" s="261"/>
      <c r="L899" s="262"/>
      <c r="M899" s="49"/>
      <c r="N899" s="49"/>
    </row>
    <row r="900" spans="1:14">
      <c r="A900" s="43" cm="1">
        <f t="array" ref="A900">IF(INDEX(B:B,ROW()), COUNTIF($B$6:INDEX(B:B,ROW()), TRUE), 0)</f>
        <v>0</v>
      </c>
      <c r="B900" s="43" t="b" cm="1">
        <f t="array" ref="B900">AND(分科號=INDEX(E:E,ROW()),INDEX(D:D,ROW())&gt;=分起日,INDEX(D:D,ROW())&lt;=分訖日,OR(分專案="全部",INDEX(J:J,ROW())=分專案))</f>
        <v>0</v>
      </c>
      <c r="C900" s="44" cm="1">
        <f t="array" ref="C900">IF(INDEX(F:F,ROW())&lt;&gt;"",INDEX(F:F,ROW()),IF(INDEX(E:E,ROW())&lt;&gt;0,INDEX(C:C,ROW()-1),0))</f>
        <v>0</v>
      </c>
      <c r="D900" s="43" cm="1">
        <f t="array" ref="D900">IF(INDEX(G:G,ROW())&lt;&gt;"",INDEX(G:G,ROW()),IF(INDEX(E:E,ROW())&lt;&gt;0,INDEX(D:D,ROW()-1),0))</f>
        <v>0</v>
      </c>
      <c r="E900" s="313" cm="1">
        <f t="array" ref="E900">IF(INDEX(I:I,ROW())&lt;&gt;"",VALUE(TRIM(LEFT(INDEX(I:I,ROW()),6))),0)</f>
        <v>0</v>
      </c>
      <c r="F900" s="314"/>
      <c r="G900" s="247"/>
      <c r="H900" s="261"/>
      <c r="I900" s="248"/>
      <c r="J900" s="261"/>
      <c r="K900" s="261"/>
      <c r="L900" s="262"/>
      <c r="M900" s="49"/>
      <c r="N900" s="49"/>
    </row>
    <row r="901" spans="1:14">
      <c r="A901" s="43" cm="1">
        <f t="array" ref="A901">IF(INDEX(B:B,ROW()), COUNTIF($B$6:INDEX(B:B,ROW()), TRUE), 0)</f>
        <v>0</v>
      </c>
      <c r="B901" s="43" t="b" cm="1">
        <f t="array" ref="B901">AND(分科號=INDEX(E:E,ROW()),INDEX(D:D,ROW())&gt;=分起日,INDEX(D:D,ROW())&lt;=分訖日,OR(分專案="全部",INDEX(J:J,ROW())=分專案))</f>
        <v>0</v>
      </c>
      <c r="C901" s="44" cm="1">
        <f t="array" ref="C901">IF(INDEX(F:F,ROW())&lt;&gt;"",INDEX(F:F,ROW()),IF(INDEX(E:E,ROW())&lt;&gt;0,INDEX(C:C,ROW()-1),0))</f>
        <v>0</v>
      </c>
      <c r="D901" s="43" cm="1">
        <f t="array" ref="D901">IF(INDEX(G:G,ROW())&lt;&gt;"",INDEX(G:G,ROW()),IF(INDEX(E:E,ROW())&lt;&gt;0,INDEX(D:D,ROW()-1),0))</f>
        <v>0</v>
      </c>
      <c r="E901" s="313" cm="1">
        <f t="array" ref="E901">IF(INDEX(I:I,ROW())&lt;&gt;"",VALUE(TRIM(LEFT(INDEX(I:I,ROW()),6))),0)</f>
        <v>0</v>
      </c>
      <c r="F901" s="314"/>
      <c r="G901" s="247"/>
      <c r="H901" s="261"/>
      <c r="I901" s="248"/>
      <c r="J901" s="261"/>
      <c r="K901" s="261"/>
      <c r="L901" s="262"/>
      <c r="M901" s="49"/>
      <c r="N901" s="49"/>
    </row>
    <row r="902" spans="1:14">
      <c r="A902" s="43" cm="1">
        <f t="array" ref="A902">IF(INDEX(B:B,ROW()), COUNTIF($B$6:INDEX(B:B,ROW()), TRUE), 0)</f>
        <v>0</v>
      </c>
      <c r="B902" s="43" t="b" cm="1">
        <f t="array" ref="B902">AND(分科號=INDEX(E:E,ROW()),INDEX(D:D,ROW())&gt;=分起日,INDEX(D:D,ROW())&lt;=分訖日,OR(分專案="全部",INDEX(J:J,ROW())=分專案))</f>
        <v>0</v>
      </c>
      <c r="C902" s="44" cm="1">
        <f t="array" ref="C902">IF(INDEX(F:F,ROW())&lt;&gt;"",INDEX(F:F,ROW()),IF(INDEX(E:E,ROW())&lt;&gt;0,INDEX(C:C,ROW()-1),0))</f>
        <v>0</v>
      </c>
      <c r="D902" s="43" cm="1">
        <f t="array" ref="D902">IF(INDEX(G:G,ROW())&lt;&gt;"",INDEX(G:G,ROW()),IF(INDEX(E:E,ROW())&lt;&gt;0,INDEX(D:D,ROW()-1),0))</f>
        <v>0</v>
      </c>
      <c r="E902" s="313" cm="1">
        <f t="array" ref="E902">IF(INDEX(I:I,ROW())&lt;&gt;"",VALUE(TRIM(LEFT(INDEX(I:I,ROW()),6))),0)</f>
        <v>0</v>
      </c>
      <c r="F902" s="314"/>
      <c r="G902" s="247"/>
      <c r="H902" s="261"/>
      <c r="I902" s="248"/>
      <c r="J902" s="261"/>
      <c r="K902" s="261"/>
      <c r="L902" s="262"/>
      <c r="M902" s="49"/>
      <c r="N902" s="49"/>
    </row>
    <row r="903" spans="1:14">
      <c r="A903" s="43" cm="1">
        <f t="array" ref="A903">IF(INDEX(B:B,ROW()), COUNTIF($B$6:INDEX(B:B,ROW()), TRUE), 0)</f>
        <v>0</v>
      </c>
      <c r="B903" s="43" t="b" cm="1">
        <f t="array" ref="B903">AND(分科號=INDEX(E:E,ROW()),INDEX(D:D,ROW())&gt;=分起日,INDEX(D:D,ROW())&lt;=分訖日,OR(分專案="全部",INDEX(J:J,ROW())=分專案))</f>
        <v>0</v>
      </c>
      <c r="C903" s="44" cm="1">
        <f t="array" ref="C903">IF(INDEX(F:F,ROW())&lt;&gt;"",INDEX(F:F,ROW()),IF(INDEX(E:E,ROW())&lt;&gt;0,INDEX(C:C,ROW()-1),0))</f>
        <v>0</v>
      </c>
      <c r="D903" s="43" cm="1">
        <f t="array" ref="D903">IF(INDEX(G:G,ROW())&lt;&gt;"",INDEX(G:G,ROW()),IF(INDEX(E:E,ROW())&lt;&gt;0,INDEX(D:D,ROW()-1),0))</f>
        <v>0</v>
      </c>
      <c r="E903" s="313" cm="1">
        <f t="array" ref="E903">IF(INDEX(I:I,ROW())&lt;&gt;"",VALUE(TRIM(LEFT(INDEX(I:I,ROW()),6))),0)</f>
        <v>0</v>
      </c>
      <c r="F903" s="314"/>
      <c r="G903" s="247"/>
      <c r="H903" s="261"/>
      <c r="I903" s="248"/>
      <c r="J903" s="261"/>
      <c r="K903" s="261"/>
      <c r="L903" s="262"/>
      <c r="M903" s="49"/>
      <c r="N903" s="49"/>
    </row>
    <row r="904" spans="1:14">
      <c r="A904" s="43" cm="1">
        <f t="array" ref="A904">IF(INDEX(B:B,ROW()), COUNTIF($B$6:INDEX(B:B,ROW()), TRUE), 0)</f>
        <v>0</v>
      </c>
      <c r="B904" s="43" t="b" cm="1">
        <f t="array" ref="B904">AND(分科號=INDEX(E:E,ROW()),INDEX(D:D,ROW())&gt;=分起日,INDEX(D:D,ROW())&lt;=分訖日,OR(分專案="全部",INDEX(J:J,ROW())=分專案))</f>
        <v>0</v>
      </c>
      <c r="C904" s="44" cm="1">
        <f t="array" ref="C904">IF(INDEX(F:F,ROW())&lt;&gt;"",INDEX(F:F,ROW()),IF(INDEX(E:E,ROW())&lt;&gt;0,INDEX(C:C,ROW()-1),0))</f>
        <v>0</v>
      </c>
      <c r="D904" s="43" cm="1">
        <f t="array" ref="D904">IF(INDEX(G:G,ROW())&lt;&gt;"",INDEX(G:G,ROW()),IF(INDEX(E:E,ROW())&lt;&gt;0,INDEX(D:D,ROW()-1),0))</f>
        <v>0</v>
      </c>
      <c r="E904" s="313" cm="1">
        <f t="array" ref="E904">IF(INDEX(I:I,ROW())&lt;&gt;"",VALUE(TRIM(LEFT(INDEX(I:I,ROW()),6))),0)</f>
        <v>0</v>
      </c>
      <c r="F904" s="314"/>
      <c r="G904" s="247"/>
      <c r="H904" s="261"/>
      <c r="I904" s="248"/>
      <c r="J904" s="261"/>
      <c r="K904" s="261"/>
      <c r="L904" s="262"/>
      <c r="M904" s="49"/>
      <c r="N904" s="49"/>
    </row>
    <row r="905" spans="1:14">
      <c r="A905" s="43" cm="1">
        <f t="array" ref="A905">IF(INDEX(B:B,ROW()), COUNTIF($B$6:INDEX(B:B,ROW()), TRUE), 0)</f>
        <v>0</v>
      </c>
      <c r="B905" s="43" t="b" cm="1">
        <f t="array" ref="B905">AND(分科號=INDEX(E:E,ROW()),INDEX(D:D,ROW())&gt;=分起日,INDEX(D:D,ROW())&lt;=分訖日,OR(分專案="全部",INDEX(J:J,ROW())=分專案))</f>
        <v>0</v>
      </c>
      <c r="C905" s="44" cm="1">
        <f t="array" ref="C905">IF(INDEX(F:F,ROW())&lt;&gt;"",INDEX(F:F,ROW()),IF(INDEX(E:E,ROW())&lt;&gt;0,INDEX(C:C,ROW()-1),0))</f>
        <v>0</v>
      </c>
      <c r="D905" s="43" cm="1">
        <f t="array" ref="D905">IF(INDEX(G:G,ROW())&lt;&gt;"",INDEX(G:G,ROW()),IF(INDEX(E:E,ROW())&lt;&gt;0,INDEX(D:D,ROW()-1),0))</f>
        <v>0</v>
      </c>
      <c r="E905" s="313" cm="1">
        <f t="array" ref="E905">IF(INDEX(I:I,ROW())&lt;&gt;"",VALUE(TRIM(LEFT(INDEX(I:I,ROW()),6))),0)</f>
        <v>0</v>
      </c>
      <c r="F905" s="314"/>
      <c r="G905" s="247"/>
      <c r="H905" s="261"/>
      <c r="I905" s="248"/>
      <c r="J905" s="261"/>
      <c r="K905" s="261"/>
      <c r="L905" s="262"/>
      <c r="M905" s="49"/>
      <c r="N905" s="49"/>
    </row>
    <row r="906" spans="1:14">
      <c r="A906" s="43" cm="1">
        <f t="array" ref="A906">IF(INDEX(B:B,ROW()), COUNTIF($B$6:INDEX(B:B,ROW()), TRUE), 0)</f>
        <v>0</v>
      </c>
      <c r="B906" s="43" t="b" cm="1">
        <f t="array" ref="B906">AND(分科號=INDEX(E:E,ROW()),INDEX(D:D,ROW())&gt;=分起日,INDEX(D:D,ROW())&lt;=分訖日,OR(分專案="全部",INDEX(J:J,ROW())=分專案))</f>
        <v>0</v>
      </c>
      <c r="C906" s="44" cm="1">
        <f t="array" ref="C906">IF(INDEX(F:F,ROW())&lt;&gt;"",INDEX(F:F,ROW()),IF(INDEX(E:E,ROW())&lt;&gt;0,INDEX(C:C,ROW()-1),0))</f>
        <v>0</v>
      </c>
      <c r="D906" s="43" cm="1">
        <f t="array" ref="D906">IF(INDEX(G:G,ROW())&lt;&gt;"",INDEX(G:G,ROW()),IF(INDEX(E:E,ROW())&lt;&gt;0,INDEX(D:D,ROW()-1),0))</f>
        <v>0</v>
      </c>
      <c r="E906" s="313" cm="1">
        <f t="array" ref="E906">IF(INDEX(I:I,ROW())&lt;&gt;"",VALUE(TRIM(LEFT(INDEX(I:I,ROW()),6))),0)</f>
        <v>0</v>
      </c>
      <c r="F906" s="314"/>
      <c r="G906" s="247"/>
      <c r="H906" s="261"/>
      <c r="I906" s="248"/>
      <c r="J906" s="261"/>
      <c r="K906" s="261"/>
      <c r="L906" s="262"/>
      <c r="M906" s="49"/>
      <c r="N906" s="49"/>
    </row>
    <row r="907" spans="1:14">
      <c r="A907" s="43" cm="1">
        <f t="array" ref="A907">IF(INDEX(B:B,ROW()), COUNTIF($B$6:INDEX(B:B,ROW()), TRUE), 0)</f>
        <v>0</v>
      </c>
      <c r="B907" s="43" t="b" cm="1">
        <f t="array" ref="B907">AND(分科號=INDEX(E:E,ROW()),INDEX(D:D,ROW())&gt;=分起日,INDEX(D:D,ROW())&lt;=分訖日,OR(分專案="全部",INDEX(J:J,ROW())=分專案))</f>
        <v>0</v>
      </c>
      <c r="C907" s="44" cm="1">
        <f t="array" ref="C907">IF(INDEX(F:F,ROW())&lt;&gt;"",INDEX(F:F,ROW()),IF(INDEX(E:E,ROW())&lt;&gt;0,INDEX(C:C,ROW()-1),0))</f>
        <v>0</v>
      </c>
      <c r="D907" s="43" cm="1">
        <f t="array" ref="D907">IF(INDEX(G:G,ROW())&lt;&gt;"",INDEX(G:G,ROW()),IF(INDEX(E:E,ROW())&lt;&gt;0,INDEX(D:D,ROW()-1),0))</f>
        <v>0</v>
      </c>
      <c r="E907" s="313" cm="1">
        <f t="array" ref="E907">IF(INDEX(I:I,ROW())&lt;&gt;"",VALUE(TRIM(LEFT(INDEX(I:I,ROW()),6))),0)</f>
        <v>0</v>
      </c>
      <c r="F907" s="314"/>
      <c r="G907" s="247"/>
      <c r="H907" s="261"/>
      <c r="I907" s="248"/>
      <c r="J907" s="261"/>
      <c r="K907" s="261"/>
      <c r="L907" s="262"/>
      <c r="M907" s="49"/>
      <c r="N907" s="49"/>
    </row>
    <row r="908" spans="1:14">
      <c r="A908" s="43" cm="1">
        <f t="array" ref="A908">IF(INDEX(B:B,ROW()), COUNTIF($B$6:INDEX(B:B,ROW()), TRUE), 0)</f>
        <v>0</v>
      </c>
      <c r="B908" s="43" t="b" cm="1">
        <f t="array" ref="B908">AND(分科號=INDEX(E:E,ROW()),INDEX(D:D,ROW())&gt;=分起日,INDEX(D:D,ROW())&lt;=分訖日,OR(分專案="全部",INDEX(J:J,ROW())=分專案))</f>
        <v>0</v>
      </c>
      <c r="C908" s="44" cm="1">
        <f t="array" ref="C908">IF(INDEX(F:F,ROW())&lt;&gt;"",INDEX(F:F,ROW()),IF(INDEX(E:E,ROW())&lt;&gt;0,INDEX(C:C,ROW()-1),0))</f>
        <v>0</v>
      </c>
      <c r="D908" s="43" cm="1">
        <f t="array" ref="D908">IF(INDEX(G:G,ROW())&lt;&gt;"",INDEX(G:G,ROW()),IF(INDEX(E:E,ROW())&lt;&gt;0,INDEX(D:D,ROW()-1),0))</f>
        <v>0</v>
      </c>
      <c r="E908" s="313" cm="1">
        <f t="array" ref="E908">IF(INDEX(I:I,ROW())&lt;&gt;"",VALUE(TRIM(LEFT(INDEX(I:I,ROW()),6))),0)</f>
        <v>0</v>
      </c>
      <c r="F908" s="314"/>
      <c r="G908" s="247"/>
      <c r="H908" s="261"/>
      <c r="I908" s="248"/>
      <c r="J908" s="261"/>
      <c r="K908" s="261"/>
      <c r="L908" s="262"/>
      <c r="M908" s="49"/>
      <c r="N908" s="49"/>
    </row>
    <row r="909" spans="1:14">
      <c r="A909" s="43" cm="1">
        <f t="array" ref="A909">IF(INDEX(B:B,ROW()), COUNTIF($B$6:INDEX(B:B,ROW()), TRUE), 0)</f>
        <v>0</v>
      </c>
      <c r="B909" s="43" t="b" cm="1">
        <f t="array" ref="B909">AND(分科號=INDEX(E:E,ROW()),INDEX(D:D,ROW())&gt;=分起日,INDEX(D:D,ROW())&lt;=分訖日,OR(分專案="全部",INDEX(J:J,ROW())=分專案))</f>
        <v>0</v>
      </c>
      <c r="C909" s="44" cm="1">
        <f t="array" ref="C909">IF(INDEX(F:F,ROW())&lt;&gt;"",INDEX(F:F,ROW()),IF(INDEX(E:E,ROW())&lt;&gt;0,INDEX(C:C,ROW()-1),0))</f>
        <v>0</v>
      </c>
      <c r="D909" s="43" cm="1">
        <f t="array" ref="D909">IF(INDEX(G:G,ROW())&lt;&gt;"",INDEX(G:G,ROW()),IF(INDEX(E:E,ROW())&lt;&gt;0,INDEX(D:D,ROW()-1),0))</f>
        <v>0</v>
      </c>
      <c r="E909" s="313" cm="1">
        <f t="array" ref="E909">IF(INDEX(I:I,ROW())&lt;&gt;"",VALUE(TRIM(LEFT(INDEX(I:I,ROW()),6))),0)</f>
        <v>0</v>
      </c>
      <c r="F909" s="314"/>
      <c r="G909" s="247"/>
      <c r="H909" s="261"/>
      <c r="I909" s="248"/>
      <c r="J909" s="261"/>
      <c r="K909" s="261"/>
      <c r="L909" s="262"/>
      <c r="M909" s="49"/>
      <c r="N909" s="49"/>
    </row>
    <row r="910" spans="1:14">
      <c r="A910" s="43" cm="1">
        <f t="array" ref="A910">IF(INDEX(B:B,ROW()), COUNTIF($B$6:INDEX(B:B,ROW()), TRUE), 0)</f>
        <v>0</v>
      </c>
      <c r="B910" s="43" t="b" cm="1">
        <f t="array" ref="B910">AND(分科號=INDEX(E:E,ROW()),INDEX(D:D,ROW())&gt;=分起日,INDEX(D:D,ROW())&lt;=分訖日,OR(分專案="全部",INDEX(J:J,ROW())=分專案))</f>
        <v>0</v>
      </c>
      <c r="C910" s="44" cm="1">
        <f t="array" ref="C910">IF(INDEX(F:F,ROW())&lt;&gt;"",INDEX(F:F,ROW()),IF(INDEX(E:E,ROW())&lt;&gt;0,INDEX(C:C,ROW()-1),0))</f>
        <v>0</v>
      </c>
      <c r="D910" s="43" cm="1">
        <f t="array" ref="D910">IF(INDEX(G:G,ROW())&lt;&gt;"",INDEX(G:G,ROW()),IF(INDEX(E:E,ROW())&lt;&gt;0,INDEX(D:D,ROW()-1),0))</f>
        <v>0</v>
      </c>
      <c r="E910" s="313" cm="1">
        <f t="array" ref="E910">IF(INDEX(I:I,ROW())&lt;&gt;"",VALUE(TRIM(LEFT(INDEX(I:I,ROW()),6))),0)</f>
        <v>0</v>
      </c>
      <c r="F910" s="314"/>
      <c r="G910" s="247"/>
      <c r="H910" s="261"/>
      <c r="I910" s="248"/>
      <c r="J910" s="261"/>
      <c r="K910" s="261"/>
      <c r="L910" s="262"/>
      <c r="M910" s="49"/>
      <c r="N910" s="49"/>
    </row>
    <row r="911" spans="1:14">
      <c r="A911" s="43" cm="1">
        <f t="array" ref="A911">IF(INDEX(B:B,ROW()), COUNTIF($B$6:INDEX(B:B,ROW()), TRUE), 0)</f>
        <v>0</v>
      </c>
      <c r="B911" s="43" t="b" cm="1">
        <f t="array" ref="B911">AND(分科號=INDEX(E:E,ROW()),INDEX(D:D,ROW())&gt;=分起日,INDEX(D:D,ROW())&lt;=分訖日,OR(分專案="全部",INDEX(J:J,ROW())=分專案))</f>
        <v>0</v>
      </c>
      <c r="C911" s="44" cm="1">
        <f t="array" ref="C911">IF(INDEX(F:F,ROW())&lt;&gt;"",INDEX(F:F,ROW()),IF(INDEX(E:E,ROW())&lt;&gt;0,INDEX(C:C,ROW()-1),0))</f>
        <v>0</v>
      </c>
      <c r="D911" s="43" cm="1">
        <f t="array" ref="D911">IF(INDEX(G:G,ROW())&lt;&gt;"",INDEX(G:G,ROW()),IF(INDEX(E:E,ROW())&lt;&gt;0,INDEX(D:D,ROW()-1),0))</f>
        <v>0</v>
      </c>
      <c r="E911" s="313" cm="1">
        <f t="array" ref="E911">IF(INDEX(I:I,ROW())&lt;&gt;"",VALUE(TRIM(LEFT(INDEX(I:I,ROW()),6))),0)</f>
        <v>0</v>
      </c>
      <c r="F911" s="314"/>
      <c r="G911" s="247"/>
      <c r="H911" s="261"/>
      <c r="I911" s="248"/>
      <c r="J911" s="261"/>
      <c r="K911" s="261"/>
      <c r="L911" s="262"/>
      <c r="M911" s="49"/>
      <c r="N911" s="49"/>
    </row>
    <row r="912" spans="1:14">
      <c r="A912" s="43" cm="1">
        <f t="array" ref="A912">IF(INDEX(B:B,ROW()), COUNTIF($B$6:INDEX(B:B,ROW()), TRUE), 0)</f>
        <v>0</v>
      </c>
      <c r="B912" s="43" t="b" cm="1">
        <f t="array" ref="B912">AND(分科號=INDEX(E:E,ROW()),INDEX(D:D,ROW())&gt;=分起日,INDEX(D:D,ROW())&lt;=分訖日,OR(分專案="全部",INDEX(J:J,ROW())=分專案))</f>
        <v>0</v>
      </c>
      <c r="C912" s="44" cm="1">
        <f t="array" ref="C912">IF(INDEX(F:F,ROW())&lt;&gt;"",INDEX(F:F,ROW()),IF(INDEX(E:E,ROW())&lt;&gt;0,INDEX(C:C,ROW()-1),0))</f>
        <v>0</v>
      </c>
      <c r="D912" s="43" cm="1">
        <f t="array" ref="D912">IF(INDEX(G:G,ROW())&lt;&gt;"",INDEX(G:G,ROW()),IF(INDEX(E:E,ROW())&lt;&gt;0,INDEX(D:D,ROW()-1),0))</f>
        <v>0</v>
      </c>
      <c r="E912" s="313" cm="1">
        <f t="array" ref="E912">IF(INDEX(I:I,ROW())&lt;&gt;"",VALUE(TRIM(LEFT(INDEX(I:I,ROW()),6))),0)</f>
        <v>0</v>
      </c>
      <c r="F912" s="314"/>
      <c r="G912" s="247"/>
      <c r="H912" s="261"/>
      <c r="I912" s="248"/>
      <c r="J912" s="261"/>
      <c r="K912" s="261"/>
      <c r="L912" s="262"/>
      <c r="M912" s="49"/>
      <c r="N912" s="49"/>
    </row>
    <row r="913" spans="1:14">
      <c r="A913" s="43" cm="1">
        <f t="array" ref="A913">IF(INDEX(B:B,ROW()), COUNTIF($B$6:INDEX(B:B,ROW()), TRUE), 0)</f>
        <v>0</v>
      </c>
      <c r="B913" s="43" t="b" cm="1">
        <f t="array" ref="B913">AND(分科號=INDEX(E:E,ROW()),INDEX(D:D,ROW())&gt;=分起日,INDEX(D:D,ROW())&lt;=分訖日,OR(分專案="全部",INDEX(J:J,ROW())=分專案))</f>
        <v>0</v>
      </c>
      <c r="C913" s="44" cm="1">
        <f t="array" ref="C913">IF(INDEX(F:F,ROW())&lt;&gt;"",INDEX(F:F,ROW()),IF(INDEX(E:E,ROW())&lt;&gt;0,INDEX(C:C,ROW()-1),0))</f>
        <v>0</v>
      </c>
      <c r="D913" s="43" cm="1">
        <f t="array" ref="D913">IF(INDEX(G:G,ROW())&lt;&gt;"",INDEX(G:G,ROW()),IF(INDEX(E:E,ROW())&lt;&gt;0,INDEX(D:D,ROW()-1),0))</f>
        <v>0</v>
      </c>
      <c r="E913" s="313" cm="1">
        <f t="array" ref="E913">IF(INDEX(I:I,ROW())&lt;&gt;"",VALUE(TRIM(LEFT(INDEX(I:I,ROW()),6))),0)</f>
        <v>0</v>
      </c>
      <c r="F913" s="314"/>
      <c r="G913" s="247"/>
      <c r="H913" s="261"/>
      <c r="I913" s="248"/>
      <c r="J913" s="261"/>
      <c r="K913" s="261"/>
      <c r="L913" s="262"/>
      <c r="M913" s="49"/>
      <c r="N913" s="49"/>
    </row>
    <row r="914" spans="1:14">
      <c r="A914" s="43" cm="1">
        <f t="array" ref="A914">IF(INDEX(B:B,ROW()), COUNTIF($B$6:INDEX(B:B,ROW()), TRUE), 0)</f>
        <v>0</v>
      </c>
      <c r="B914" s="43" t="b" cm="1">
        <f t="array" ref="B914">AND(分科號=INDEX(E:E,ROW()),INDEX(D:D,ROW())&gt;=分起日,INDEX(D:D,ROW())&lt;=分訖日,OR(分專案="全部",INDEX(J:J,ROW())=分專案))</f>
        <v>0</v>
      </c>
      <c r="C914" s="44" cm="1">
        <f t="array" ref="C914">IF(INDEX(F:F,ROW())&lt;&gt;"",INDEX(F:F,ROW()),IF(INDEX(E:E,ROW())&lt;&gt;0,INDEX(C:C,ROW()-1),0))</f>
        <v>0</v>
      </c>
      <c r="D914" s="43" cm="1">
        <f t="array" ref="D914">IF(INDEX(G:G,ROW())&lt;&gt;"",INDEX(G:G,ROW()),IF(INDEX(E:E,ROW())&lt;&gt;0,INDEX(D:D,ROW()-1),0))</f>
        <v>0</v>
      </c>
      <c r="E914" s="313" cm="1">
        <f t="array" ref="E914">IF(INDEX(I:I,ROW())&lt;&gt;"",VALUE(TRIM(LEFT(INDEX(I:I,ROW()),6))),0)</f>
        <v>0</v>
      </c>
      <c r="F914" s="314"/>
      <c r="G914" s="247"/>
      <c r="H914" s="261"/>
      <c r="I914" s="248"/>
      <c r="J914" s="261"/>
      <c r="K914" s="261"/>
      <c r="L914" s="262"/>
      <c r="M914" s="49"/>
      <c r="N914" s="49"/>
    </row>
    <row r="915" spans="1:14">
      <c r="A915" s="43" cm="1">
        <f t="array" ref="A915">IF(INDEX(B:B,ROW()), COUNTIF($B$6:INDEX(B:B,ROW()), TRUE), 0)</f>
        <v>0</v>
      </c>
      <c r="B915" s="43" t="b" cm="1">
        <f t="array" ref="B915">AND(分科號=INDEX(E:E,ROW()),INDEX(D:D,ROW())&gt;=分起日,INDEX(D:D,ROW())&lt;=分訖日,OR(分專案="全部",INDEX(J:J,ROW())=分專案))</f>
        <v>0</v>
      </c>
      <c r="C915" s="44" cm="1">
        <f t="array" ref="C915">IF(INDEX(F:F,ROW())&lt;&gt;"",INDEX(F:F,ROW()),IF(INDEX(E:E,ROW())&lt;&gt;0,INDEX(C:C,ROW()-1),0))</f>
        <v>0</v>
      </c>
      <c r="D915" s="43" cm="1">
        <f t="array" ref="D915">IF(INDEX(G:G,ROW())&lt;&gt;"",INDEX(G:G,ROW()),IF(INDEX(E:E,ROW())&lt;&gt;0,INDEX(D:D,ROW()-1),0))</f>
        <v>0</v>
      </c>
      <c r="E915" s="313" cm="1">
        <f t="array" ref="E915">IF(INDEX(I:I,ROW())&lt;&gt;"",VALUE(TRIM(LEFT(INDEX(I:I,ROW()),6))),0)</f>
        <v>0</v>
      </c>
      <c r="F915" s="314"/>
      <c r="G915" s="247"/>
      <c r="H915" s="261"/>
      <c r="I915" s="248"/>
      <c r="J915" s="261"/>
      <c r="K915" s="261"/>
      <c r="L915" s="262"/>
      <c r="M915" s="49"/>
      <c r="N915" s="49"/>
    </row>
    <row r="916" spans="1:14">
      <c r="A916" s="43" cm="1">
        <f t="array" ref="A916">IF(INDEX(B:B,ROW()), COUNTIF($B$6:INDEX(B:B,ROW()), TRUE), 0)</f>
        <v>0</v>
      </c>
      <c r="B916" s="43" t="b" cm="1">
        <f t="array" ref="B916">AND(分科號=INDEX(E:E,ROW()),INDEX(D:D,ROW())&gt;=分起日,INDEX(D:D,ROW())&lt;=分訖日,OR(分專案="全部",INDEX(J:J,ROW())=分專案))</f>
        <v>0</v>
      </c>
      <c r="C916" s="44" cm="1">
        <f t="array" ref="C916">IF(INDEX(F:F,ROW())&lt;&gt;"",INDEX(F:F,ROW()),IF(INDEX(E:E,ROW())&lt;&gt;0,INDEX(C:C,ROW()-1),0))</f>
        <v>0</v>
      </c>
      <c r="D916" s="43" cm="1">
        <f t="array" ref="D916">IF(INDEX(G:G,ROW())&lt;&gt;"",INDEX(G:G,ROW()),IF(INDEX(E:E,ROW())&lt;&gt;0,INDEX(D:D,ROW()-1),0))</f>
        <v>0</v>
      </c>
      <c r="E916" s="313" cm="1">
        <f t="array" ref="E916">IF(INDEX(I:I,ROW())&lt;&gt;"",VALUE(TRIM(LEFT(INDEX(I:I,ROW()),6))),0)</f>
        <v>0</v>
      </c>
      <c r="F916" s="314"/>
      <c r="G916" s="247"/>
      <c r="H916" s="261"/>
      <c r="I916" s="248"/>
      <c r="J916" s="261"/>
      <c r="K916" s="261"/>
      <c r="L916" s="262"/>
      <c r="M916" s="49"/>
      <c r="N916" s="49"/>
    </row>
    <row r="917" spans="1:14">
      <c r="A917" s="43" cm="1">
        <f t="array" ref="A917">IF(INDEX(B:B,ROW()), COUNTIF($B$6:INDEX(B:B,ROW()), TRUE), 0)</f>
        <v>0</v>
      </c>
      <c r="B917" s="43" t="b" cm="1">
        <f t="array" ref="B917">AND(分科號=INDEX(E:E,ROW()),INDEX(D:D,ROW())&gt;=分起日,INDEX(D:D,ROW())&lt;=分訖日,OR(分專案="全部",INDEX(J:J,ROW())=分專案))</f>
        <v>0</v>
      </c>
      <c r="C917" s="44" cm="1">
        <f t="array" ref="C917">IF(INDEX(F:F,ROW())&lt;&gt;"",INDEX(F:F,ROW()),IF(INDEX(E:E,ROW())&lt;&gt;0,INDEX(C:C,ROW()-1),0))</f>
        <v>0</v>
      </c>
      <c r="D917" s="43" cm="1">
        <f t="array" ref="D917">IF(INDEX(G:G,ROW())&lt;&gt;"",INDEX(G:G,ROW()),IF(INDEX(E:E,ROW())&lt;&gt;0,INDEX(D:D,ROW()-1),0))</f>
        <v>0</v>
      </c>
      <c r="E917" s="313" cm="1">
        <f t="array" ref="E917">IF(INDEX(I:I,ROW())&lt;&gt;"",VALUE(TRIM(LEFT(INDEX(I:I,ROW()),6))),0)</f>
        <v>0</v>
      </c>
      <c r="F917" s="314"/>
      <c r="G917" s="247"/>
      <c r="H917" s="261"/>
      <c r="I917" s="248"/>
      <c r="J917" s="261"/>
      <c r="K917" s="261"/>
      <c r="L917" s="262"/>
      <c r="M917" s="49"/>
      <c r="N917" s="49"/>
    </row>
    <row r="918" spans="1:14">
      <c r="A918" s="43" cm="1">
        <f t="array" ref="A918">IF(INDEX(B:B,ROW()), COUNTIF($B$6:INDEX(B:B,ROW()), TRUE), 0)</f>
        <v>0</v>
      </c>
      <c r="B918" s="43" t="b" cm="1">
        <f t="array" ref="B918">AND(分科號=INDEX(E:E,ROW()),INDEX(D:D,ROW())&gt;=分起日,INDEX(D:D,ROW())&lt;=分訖日,OR(分專案="全部",INDEX(J:J,ROW())=分專案))</f>
        <v>0</v>
      </c>
      <c r="C918" s="44" cm="1">
        <f t="array" ref="C918">IF(INDEX(F:F,ROW())&lt;&gt;"",INDEX(F:F,ROW()),IF(INDEX(E:E,ROW())&lt;&gt;0,INDEX(C:C,ROW()-1),0))</f>
        <v>0</v>
      </c>
      <c r="D918" s="43" cm="1">
        <f t="array" ref="D918">IF(INDEX(G:G,ROW())&lt;&gt;"",INDEX(G:G,ROW()),IF(INDEX(E:E,ROW())&lt;&gt;0,INDEX(D:D,ROW()-1),0))</f>
        <v>0</v>
      </c>
      <c r="E918" s="313" cm="1">
        <f t="array" ref="E918">IF(INDEX(I:I,ROW())&lt;&gt;"",VALUE(TRIM(LEFT(INDEX(I:I,ROW()),6))),0)</f>
        <v>0</v>
      </c>
      <c r="F918" s="314"/>
      <c r="G918" s="247"/>
      <c r="H918" s="261"/>
      <c r="I918" s="248"/>
      <c r="J918" s="261"/>
      <c r="K918" s="261"/>
      <c r="L918" s="262"/>
      <c r="M918" s="49"/>
      <c r="N918" s="49"/>
    </row>
    <row r="919" spans="1:14">
      <c r="A919" s="43" cm="1">
        <f t="array" ref="A919">IF(INDEX(B:B,ROW()), COUNTIF($B$6:INDEX(B:B,ROW()), TRUE), 0)</f>
        <v>0</v>
      </c>
      <c r="B919" s="43" t="b" cm="1">
        <f t="array" ref="B919">AND(分科號=INDEX(E:E,ROW()),INDEX(D:D,ROW())&gt;=分起日,INDEX(D:D,ROW())&lt;=分訖日,OR(分專案="全部",INDEX(J:J,ROW())=分專案))</f>
        <v>0</v>
      </c>
      <c r="C919" s="44" cm="1">
        <f t="array" ref="C919">IF(INDEX(F:F,ROW())&lt;&gt;"",INDEX(F:F,ROW()),IF(INDEX(E:E,ROW())&lt;&gt;0,INDEX(C:C,ROW()-1),0))</f>
        <v>0</v>
      </c>
      <c r="D919" s="43" cm="1">
        <f t="array" ref="D919">IF(INDEX(G:G,ROW())&lt;&gt;"",INDEX(G:G,ROW()),IF(INDEX(E:E,ROW())&lt;&gt;0,INDEX(D:D,ROW()-1),0))</f>
        <v>0</v>
      </c>
      <c r="E919" s="313" cm="1">
        <f t="array" ref="E919">IF(INDEX(I:I,ROW())&lt;&gt;"",VALUE(TRIM(LEFT(INDEX(I:I,ROW()),6))),0)</f>
        <v>0</v>
      </c>
      <c r="F919" s="314"/>
      <c r="G919" s="247"/>
      <c r="H919" s="261"/>
      <c r="I919" s="248"/>
      <c r="J919" s="261"/>
      <c r="K919" s="261"/>
      <c r="L919" s="262"/>
      <c r="M919" s="49"/>
      <c r="N919" s="49"/>
    </row>
    <row r="920" spans="1:14">
      <c r="A920" s="43" cm="1">
        <f t="array" ref="A920">IF(INDEX(B:B,ROW()), COUNTIF($B$6:INDEX(B:B,ROW()), TRUE), 0)</f>
        <v>0</v>
      </c>
      <c r="B920" s="43" t="b" cm="1">
        <f t="array" ref="B920">AND(分科號=INDEX(E:E,ROW()),INDEX(D:D,ROW())&gt;=分起日,INDEX(D:D,ROW())&lt;=分訖日,OR(分專案="全部",INDEX(J:J,ROW())=分專案))</f>
        <v>0</v>
      </c>
      <c r="C920" s="44" cm="1">
        <f t="array" ref="C920">IF(INDEX(F:F,ROW())&lt;&gt;"",INDEX(F:F,ROW()),IF(INDEX(E:E,ROW())&lt;&gt;0,INDEX(C:C,ROW()-1),0))</f>
        <v>0</v>
      </c>
      <c r="D920" s="43" cm="1">
        <f t="array" ref="D920">IF(INDEX(G:G,ROW())&lt;&gt;"",INDEX(G:G,ROW()),IF(INDEX(E:E,ROW())&lt;&gt;0,INDEX(D:D,ROW()-1),0))</f>
        <v>0</v>
      </c>
      <c r="E920" s="313" cm="1">
        <f t="array" ref="E920">IF(INDEX(I:I,ROW())&lt;&gt;"",VALUE(TRIM(LEFT(INDEX(I:I,ROW()),6))),0)</f>
        <v>0</v>
      </c>
      <c r="F920" s="314"/>
      <c r="G920" s="247"/>
      <c r="H920" s="261"/>
      <c r="I920" s="248"/>
      <c r="J920" s="261"/>
      <c r="K920" s="261"/>
      <c r="L920" s="262"/>
      <c r="M920" s="49"/>
      <c r="N920" s="49"/>
    </row>
    <row r="921" spans="1:14">
      <c r="A921" s="43" cm="1">
        <f t="array" ref="A921">IF(INDEX(B:B,ROW()), COUNTIF($B$6:INDEX(B:B,ROW()), TRUE), 0)</f>
        <v>0</v>
      </c>
      <c r="B921" s="43" t="b" cm="1">
        <f t="array" ref="B921">AND(分科號=INDEX(E:E,ROW()),INDEX(D:D,ROW())&gt;=分起日,INDEX(D:D,ROW())&lt;=分訖日,OR(分專案="全部",INDEX(J:J,ROW())=分專案))</f>
        <v>0</v>
      </c>
      <c r="C921" s="44" cm="1">
        <f t="array" ref="C921">IF(INDEX(F:F,ROW())&lt;&gt;"",INDEX(F:F,ROW()),IF(INDEX(E:E,ROW())&lt;&gt;0,INDEX(C:C,ROW()-1),0))</f>
        <v>0</v>
      </c>
      <c r="D921" s="43" cm="1">
        <f t="array" ref="D921">IF(INDEX(G:G,ROW())&lt;&gt;"",INDEX(G:G,ROW()),IF(INDEX(E:E,ROW())&lt;&gt;0,INDEX(D:D,ROW()-1),0))</f>
        <v>0</v>
      </c>
      <c r="E921" s="313" cm="1">
        <f t="array" ref="E921">IF(INDEX(I:I,ROW())&lt;&gt;"",VALUE(TRIM(LEFT(INDEX(I:I,ROW()),6))),0)</f>
        <v>0</v>
      </c>
      <c r="F921" s="314"/>
      <c r="G921" s="247"/>
      <c r="H921" s="261"/>
      <c r="I921" s="248"/>
      <c r="J921" s="261"/>
      <c r="K921" s="261"/>
      <c r="L921" s="262"/>
      <c r="M921" s="49"/>
      <c r="N921" s="49"/>
    </row>
    <row r="922" spans="1:14">
      <c r="A922" s="43" cm="1">
        <f t="array" ref="A922">IF(INDEX(B:B,ROW()), COUNTIF($B$6:INDEX(B:B,ROW()), TRUE), 0)</f>
        <v>0</v>
      </c>
      <c r="B922" s="43" t="b" cm="1">
        <f t="array" ref="B922">AND(分科號=INDEX(E:E,ROW()),INDEX(D:D,ROW())&gt;=分起日,INDEX(D:D,ROW())&lt;=分訖日,OR(分專案="全部",INDEX(J:J,ROW())=分專案))</f>
        <v>0</v>
      </c>
      <c r="C922" s="44" cm="1">
        <f t="array" ref="C922">IF(INDEX(F:F,ROW())&lt;&gt;"",INDEX(F:F,ROW()),IF(INDEX(E:E,ROW())&lt;&gt;0,INDEX(C:C,ROW()-1),0))</f>
        <v>0</v>
      </c>
      <c r="D922" s="43" cm="1">
        <f t="array" ref="D922">IF(INDEX(G:G,ROW())&lt;&gt;"",INDEX(G:G,ROW()),IF(INDEX(E:E,ROW())&lt;&gt;0,INDEX(D:D,ROW()-1),0))</f>
        <v>0</v>
      </c>
      <c r="E922" s="313" cm="1">
        <f t="array" ref="E922">IF(INDEX(I:I,ROW())&lt;&gt;"",VALUE(TRIM(LEFT(INDEX(I:I,ROW()),6))),0)</f>
        <v>0</v>
      </c>
      <c r="F922" s="314"/>
      <c r="G922" s="247"/>
      <c r="H922" s="261"/>
      <c r="I922" s="248"/>
      <c r="J922" s="261"/>
      <c r="K922" s="261"/>
      <c r="L922" s="262"/>
      <c r="M922" s="49"/>
      <c r="N922" s="49"/>
    </row>
    <row r="923" spans="1:14">
      <c r="A923" s="43" cm="1">
        <f t="array" ref="A923">IF(INDEX(B:B,ROW()), COUNTIF($B$6:INDEX(B:B,ROW()), TRUE), 0)</f>
        <v>0</v>
      </c>
      <c r="B923" s="43" t="b" cm="1">
        <f t="array" ref="B923">AND(分科號=INDEX(E:E,ROW()),INDEX(D:D,ROW())&gt;=分起日,INDEX(D:D,ROW())&lt;=分訖日,OR(分專案="全部",INDEX(J:J,ROW())=分專案))</f>
        <v>0</v>
      </c>
      <c r="C923" s="44" cm="1">
        <f t="array" ref="C923">IF(INDEX(F:F,ROW())&lt;&gt;"",INDEX(F:F,ROW()),IF(INDEX(E:E,ROW())&lt;&gt;0,INDEX(C:C,ROW()-1),0))</f>
        <v>0</v>
      </c>
      <c r="D923" s="43" cm="1">
        <f t="array" ref="D923">IF(INDEX(G:G,ROW())&lt;&gt;"",INDEX(G:G,ROW()),IF(INDEX(E:E,ROW())&lt;&gt;0,INDEX(D:D,ROW()-1),0))</f>
        <v>0</v>
      </c>
      <c r="E923" s="313" cm="1">
        <f t="array" ref="E923">IF(INDEX(I:I,ROW())&lt;&gt;"",VALUE(TRIM(LEFT(INDEX(I:I,ROW()),6))),0)</f>
        <v>0</v>
      </c>
      <c r="F923" s="314"/>
      <c r="G923" s="247"/>
      <c r="H923" s="261"/>
      <c r="I923" s="248"/>
      <c r="J923" s="261"/>
      <c r="K923" s="261"/>
      <c r="L923" s="262"/>
      <c r="M923" s="49"/>
      <c r="N923" s="49"/>
    </row>
    <row r="924" spans="1:14">
      <c r="A924" s="43" cm="1">
        <f t="array" ref="A924">IF(INDEX(B:B,ROW()), COUNTIF($B$6:INDEX(B:B,ROW()), TRUE), 0)</f>
        <v>0</v>
      </c>
      <c r="B924" s="43" t="b" cm="1">
        <f t="array" ref="B924">AND(分科號=INDEX(E:E,ROW()),INDEX(D:D,ROW())&gt;=分起日,INDEX(D:D,ROW())&lt;=分訖日,OR(分專案="全部",INDEX(J:J,ROW())=分專案))</f>
        <v>0</v>
      </c>
      <c r="C924" s="44" cm="1">
        <f t="array" ref="C924">IF(INDEX(F:F,ROW())&lt;&gt;"",INDEX(F:F,ROW()),IF(INDEX(E:E,ROW())&lt;&gt;0,INDEX(C:C,ROW()-1),0))</f>
        <v>0</v>
      </c>
      <c r="D924" s="43" cm="1">
        <f t="array" ref="D924">IF(INDEX(G:G,ROW())&lt;&gt;"",INDEX(G:G,ROW()),IF(INDEX(E:E,ROW())&lt;&gt;0,INDEX(D:D,ROW()-1),0))</f>
        <v>0</v>
      </c>
      <c r="E924" s="313" cm="1">
        <f t="array" ref="E924">IF(INDEX(I:I,ROW())&lt;&gt;"",VALUE(TRIM(LEFT(INDEX(I:I,ROW()),6))),0)</f>
        <v>0</v>
      </c>
      <c r="F924" s="314"/>
      <c r="G924" s="247"/>
      <c r="H924" s="261"/>
      <c r="I924" s="248"/>
      <c r="J924" s="261"/>
      <c r="K924" s="261"/>
      <c r="L924" s="262"/>
      <c r="M924" s="49"/>
      <c r="N924" s="49"/>
    </row>
    <row r="925" spans="1:14">
      <c r="A925" s="43" cm="1">
        <f t="array" ref="A925">IF(INDEX(B:B,ROW()), COUNTIF($B$6:INDEX(B:B,ROW()), TRUE), 0)</f>
        <v>0</v>
      </c>
      <c r="B925" s="43" t="b" cm="1">
        <f t="array" ref="B925">AND(分科號=INDEX(E:E,ROW()),INDEX(D:D,ROW())&gt;=分起日,INDEX(D:D,ROW())&lt;=分訖日,OR(分專案="全部",INDEX(J:J,ROW())=分專案))</f>
        <v>0</v>
      </c>
      <c r="C925" s="44" cm="1">
        <f t="array" ref="C925">IF(INDEX(F:F,ROW())&lt;&gt;"",INDEX(F:F,ROW()),IF(INDEX(E:E,ROW())&lt;&gt;0,INDEX(C:C,ROW()-1),0))</f>
        <v>0</v>
      </c>
      <c r="D925" s="43" cm="1">
        <f t="array" ref="D925">IF(INDEX(G:G,ROW())&lt;&gt;"",INDEX(G:G,ROW()),IF(INDEX(E:E,ROW())&lt;&gt;0,INDEX(D:D,ROW()-1),0))</f>
        <v>0</v>
      </c>
      <c r="E925" s="313" cm="1">
        <f t="array" ref="E925">IF(INDEX(I:I,ROW())&lt;&gt;"",VALUE(TRIM(LEFT(INDEX(I:I,ROW()),6))),0)</f>
        <v>0</v>
      </c>
      <c r="F925" s="314"/>
      <c r="G925" s="247"/>
      <c r="H925" s="261"/>
      <c r="I925" s="248"/>
      <c r="J925" s="261"/>
      <c r="K925" s="261"/>
      <c r="L925" s="262"/>
      <c r="M925" s="49"/>
      <c r="N925" s="49"/>
    </row>
    <row r="926" spans="1:14">
      <c r="A926" s="43" cm="1">
        <f t="array" ref="A926">IF(INDEX(B:B,ROW()), COUNTIF($B$6:INDEX(B:B,ROW()), TRUE), 0)</f>
        <v>0</v>
      </c>
      <c r="B926" s="43" t="b" cm="1">
        <f t="array" ref="B926">AND(分科號=INDEX(E:E,ROW()),INDEX(D:D,ROW())&gt;=分起日,INDEX(D:D,ROW())&lt;=分訖日,OR(分專案="全部",INDEX(J:J,ROW())=分專案))</f>
        <v>0</v>
      </c>
      <c r="C926" s="44" cm="1">
        <f t="array" ref="C926">IF(INDEX(F:F,ROW())&lt;&gt;"",INDEX(F:F,ROW()),IF(INDEX(E:E,ROW())&lt;&gt;0,INDEX(C:C,ROW()-1),0))</f>
        <v>0</v>
      </c>
      <c r="D926" s="43" cm="1">
        <f t="array" ref="D926">IF(INDEX(G:G,ROW())&lt;&gt;"",INDEX(G:G,ROW()),IF(INDEX(E:E,ROW())&lt;&gt;0,INDEX(D:D,ROW()-1),0))</f>
        <v>0</v>
      </c>
      <c r="E926" s="313" cm="1">
        <f t="array" ref="E926">IF(INDEX(I:I,ROW())&lt;&gt;"",VALUE(TRIM(LEFT(INDEX(I:I,ROW()),6))),0)</f>
        <v>0</v>
      </c>
      <c r="F926" s="314"/>
      <c r="G926" s="247"/>
      <c r="H926" s="261"/>
      <c r="I926" s="248"/>
      <c r="J926" s="261"/>
      <c r="K926" s="261"/>
      <c r="L926" s="262"/>
      <c r="M926" s="49"/>
      <c r="N926" s="49"/>
    </row>
    <row r="927" spans="1:14">
      <c r="A927" s="43" cm="1">
        <f t="array" ref="A927">IF(INDEX(B:B,ROW()), COUNTIF($B$6:INDEX(B:B,ROW()), TRUE), 0)</f>
        <v>0</v>
      </c>
      <c r="B927" s="43" t="b" cm="1">
        <f t="array" ref="B927">AND(分科號=INDEX(E:E,ROW()),INDEX(D:D,ROW())&gt;=分起日,INDEX(D:D,ROW())&lt;=分訖日,OR(分專案="全部",INDEX(J:J,ROW())=分專案))</f>
        <v>0</v>
      </c>
      <c r="C927" s="44" cm="1">
        <f t="array" ref="C927">IF(INDEX(F:F,ROW())&lt;&gt;"",INDEX(F:F,ROW()),IF(INDEX(E:E,ROW())&lt;&gt;0,INDEX(C:C,ROW()-1),0))</f>
        <v>0</v>
      </c>
      <c r="D927" s="43" cm="1">
        <f t="array" ref="D927">IF(INDEX(G:G,ROW())&lt;&gt;"",INDEX(G:G,ROW()),IF(INDEX(E:E,ROW())&lt;&gt;0,INDEX(D:D,ROW()-1),0))</f>
        <v>0</v>
      </c>
      <c r="E927" s="313" cm="1">
        <f t="array" ref="E927">IF(INDEX(I:I,ROW())&lt;&gt;"",VALUE(TRIM(LEFT(INDEX(I:I,ROW()),6))),0)</f>
        <v>0</v>
      </c>
      <c r="F927" s="314"/>
      <c r="G927" s="247"/>
      <c r="H927" s="261"/>
      <c r="I927" s="248"/>
      <c r="J927" s="261"/>
      <c r="K927" s="261"/>
      <c r="L927" s="262"/>
      <c r="M927" s="49"/>
      <c r="N927" s="49"/>
    </row>
    <row r="928" spans="1:14">
      <c r="A928" s="43" cm="1">
        <f t="array" ref="A928">IF(INDEX(B:B,ROW()), COUNTIF($B$6:INDEX(B:B,ROW()), TRUE), 0)</f>
        <v>0</v>
      </c>
      <c r="B928" s="43" t="b" cm="1">
        <f t="array" ref="B928">AND(分科號=INDEX(E:E,ROW()),INDEX(D:D,ROW())&gt;=分起日,INDEX(D:D,ROW())&lt;=分訖日,OR(分專案="全部",INDEX(J:J,ROW())=分專案))</f>
        <v>0</v>
      </c>
      <c r="C928" s="44" cm="1">
        <f t="array" ref="C928">IF(INDEX(F:F,ROW())&lt;&gt;"",INDEX(F:F,ROW()),IF(INDEX(E:E,ROW())&lt;&gt;0,INDEX(C:C,ROW()-1),0))</f>
        <v>0</v>
      </c>
      <c r="D928" s="43" cm="1">
        <f t="array" ref="D928">IF(INDEX(G:G,ROW())&lt;&gt;"",INDEX(G:G,ROW()),IF(INDEX(E:E,ROW())&lt;&gt;0,INDEX(D:D,ROW()-1),0))</f>
        <v>0</v>
      </c>
      <c r="E928" s="313" cm="1">
        <f t="array" ref="E928">IF(INDEX(I:I,ROW())&lt;&gt;"",VALUE(TRIM(LEFT(INDEX(I:I,ROW()),6))),0)</f>
        <v>0</v>
      </c>
      <c r="F928" s="314"/>
      <c r="G928" s="247"/>
      <c r="H928" s="261"/>
      <c r="I928" s="248"/>
      <c r="J928" s="261"/>
      <c r="K928" s="261"/>
      <c r="L928" s="262"/>
      <c r="M928" s="49"/>
      <c r="N928" s="49"/>
    </row>
    <row r="929" spans="1:14">
      <c r="A929" s="43" cm="1">
        <f t="array" ref="A929">IF(INDEX(B:B,ROW()), COUNTIF($B$6:INDEX(B:B,ROW()), TRUE), 0)</f>
        <v>0</v>
      </c>
      <c r="B929" s="43" t="b" cm="1">
        <f t="array" ref="B929">AND(分科號=INDEX(E:E,ROW()),INDEX(D:D,ROW())&gt;=分起日,INDEX(D:D,ROW())&lt;=分訖日,OR(分專案="全部",INDEX(J:J,ROW())=分專案))</f>
        <v>0</v>
      </c>
      <c r="C929" s="44" cm="1">
        <f t="array" ref="C929">IF(INDEX(F:F,ROW())&lt;&gt;"",INDEX(F:F,ROW()),IF(INDEX(E:E,ROW())&lt;&gt;0,INDEX(C:C,ROW()-1),0))</f>
        <v>0</v>
      </c>
      <c r="D929" s="43" cm="1">
        <f t="array" ref="D929">IF(INDEX(G:G,ROW())&lt;&gt;"",INDEX(G:G,ROW()),IF(INDEX(E:E,ROW())&lt;&gt;0,INDEX(D:D,ROW()-1),0))</f>
        <v>0</v>
      </c>
      <c r="E929" s="313" cm="1">
        <f t="array" ref="E929">IF(INDEX(I:I,ROW())&lt;&gt;"",VALUE(TRIM(LEFT(INDEX(I:I,ROW()),6))),0)</f>
        <v>0</v>
      </c>
      <c r="F929" s="314"/>
      <c r="G929" s="247"/>
      <c r="H929" s="261"/>
      <c r="I929" s="248"/>
      <c r="J929" s="261"/>
      <c r="K929" s="261"/>
      <c r="L929" s="262"/>
      <c r="M929" s="49"/>
      <c r="N929" s="49"/>
    </row>
    <row r="930" spans="1:14">
      <c r="A930" s="43" cm="1">
        <f t="array" ref="A930">IF(INDEX(B:B,ROW()), COUNTIF($B$6:INDEX(B:B,ROW()), TRUE), 0)</f>
        <v>0</v>
      </c>
      <c r="B930" s="43" t="b" cm="1">
        <f t="array" ref="B930">AND(分科號=INDEX(E:E,ROW()),INDEX(D:D,ROW())&gt;=分起日,INDEX(D:D,ROW())&lt;=分訖日,OR(分專案="全部",INDEX(J:J,ROW())=分專案))</f>
        <v>0</v>
      </c>
      <c r="C930" s="44" cm="1">
        <f t="array" ref="C930">IF(INDEX(F:F,ROW())&lt;&gt;"",INDEX(F:F,ROW()),IF(INDEX(E:E,ROW())&lt;&gt;0,INDEX(C:C,ROW()-1),0))</f>
        <v>0</v>
      </c>
      <c r="D930" s="43" cm="1">
        <f t="array" ref="D930">IF(INDEX(G:G,ROW())&lt;&gt;"",INDEX(G:G,ROW()),IF(INDEX(E:E,ROW())&lt;&gt;0,INDEX(D:D,ROW()-1),0))</f>
        <v>0</v>
      </c>
      <c r="E930" s="313" cm="1">
        <f t="array" ref="E930">IF(INDEX(I:I,ROW())&lt;&gt;"",VALUE(TRIM(LEFT(INDEX(I:I,ROW()),6))),0)</f>
        <v>0</v>
      </c>
      <c r="F930" s="314"/>
      <c r="G930" s="247"/>
      <c r="H930" s="261"/>
      <c r="I930" s="248"/>
      <c r="J930" s="261"/>
      <c r="K930" s="261"/>
      <c r="L930" s="262"/>
      <c r="M930" s="49"/>
      <c r="N930" s="49"/>
    </row>
    <row r="931" spans="1:14">
      <c r="A931" s="43" cm="1">
        <f t="array" ref="A931">IF(INDEX(B:B,ROW()), COUNTIF($B$6:INDEX(B:B,ROW()), TRUE), 0)</f>
        <v>0</v>
      </c>
      <c r="B931" s="43" t="b" cm="1">
        <f t="array" ref="B931">AND(分科號=INDEX(E:E,ROW()),INDEX(D:D,ROW())&gt;=分起日,INDEX(D:D,ROW())&lt;=分訖日,OR(分專案="全部",INDEX(J:J,ROW())=分專案))</f>
        <v>0</v>
      </c>
      <c r="C931" s="44" cm="1">
        <f t="array" ref="C931">IF(INDEX(F:F,ROW())&lt;&gt;"",INDEX(F:F,ROW()),IF(INDEX(E:E,ROW())&lt;&gt;0,INDEX(C:C,ROW()-1),0))</f>
        <v>0</v>
      </c>
      <c r="D931" s="43" cm="1">
        <f t="array" ref="D931">IF(INDEX(G:G,ROW())&lt;&gt;"",INDEX(G:G,ROW()),IF(INDEX(E:E,ROW())&lt;&gt;0,INDEX(D:D,ROW()-1),0))</f>
        <v>0</v>
      </c>
      <c r="E931" s="313" cm="1">
        <f t="array" ref="E931">IF(INDEX(I:I,ROW())&lt;&gt;"",VALUE(TRIM(LEFT(INDEX(I:I,ROW()),6))),0)</f>
        <v>0</v>
      </c>
      <c r="F931" s="314"/>
      <c r="G931" s="247"/>
      <c r="H931" s="261"/>
      <c r="I931" s="248"/>
      <c r="J931" s="261"/>
      <c r="K931" s="261"/>
      <c r="L931" s="262"/>
      <c r="M931" s="49"/>
      <c r="N931" s="49"/>
    </row>
    <row r="932" spans="1:14">
      <c r="A932" s="43" cm="1">
        <f t="array" ref="A932">IF(INDEX(B:B,ROW()), COUNTIF($B$6:INDEX(B:B,ROW()), TRUE), 0)</f>
        <v>0</v>
      </c>
      <c r="B932" s="43" t="b" cm="1">
        <f t="array" ref="B932">AND(分科號=INDEX(E:E,ROW()),INDEX(D:D,ROW())&gt;=分起日,INDEX(D:D,ROW())&lt;=分訖日,OR(分專案="全部",INDEX(J:J,ROW())=分專案))</f>
        <v>0</v>
      </c>
      <c r="C932" s="44" cm="1">
        <f t="array" ref="C932">IF(INDEX(F:F,ROW())&lt;&gt;"",INDEX(F:F,ROW()),IF(INDEX(E:E,ROW())&lt;&gt;0,INDEX(C:C,ROW()-1),0))</f>
        <v>0</v>
      </c>
      <c r="D932" s="43" cm="1">
        <f t="array" ref="D932">IF(INDEX(G:G,ROW())&lt;&gt;"",INDEX(G:G,ROW()),IF(INDEX(E:E,ROW())&lt;&gt;0,INDEX(D:D,ROW()-1),0))</f>
        <v>0</v>
      </c>
      <c r="E932" s="313" cm="1">
        <f t="array" ref="E932">IF(INDEX(I:I,ROW())&lt;&gt;"",VALUE(TRIM(LEFT(INDEX(I:I,ROW()),6))),0)</f>
        <v>0</v>
      </c>
      <c r="F932" s="314"/>
      <c r="G932" s="247"/>
      <c r="H932" s="261"/>
      <c r="I932" s="248"/>
      <c r="J932" s="261"/>
      <c r="K932" s="261"/>
      <c r="L932" s="262"/>
      <c r="M932" s="49"/>
      <c r="N932" s="49"/>
    </row>
    <row r="933" spans="1:14">
      <c r="A933" s="43" cm="1">
        <f t="array" ref="A933">IF(INDEX(B:B,ROW()), COUNTIF($B$6:INDEX(B:B,ROW()), TRUE), 0)</f>
        <v>0</v>
      </c>
      <c r="B933" s="43" t="b" cm="1">
        <f t="array" ref="B933">AND(分科號=INDEX(E:E,ROW()),INDEX(D:D,ROW())&gt;=分起日,INDEX(D:D,ROW())&lt;=分訖日,OR(分專案="全部",INDEX(J:J,ROW())=分專案))</f>
        <v>0</v>
      </c>
      <c r="C933" s="44" cm="1">
        <f t="array" ref="C933">IF(INDEX(F:F,ROW())&lt;&gt;"",INDEX(F:F,ROW()),IF(INDEX(E:E,ROW())&lt;&gt;0,INDEX(C:C,ROW()-1),0))</f>
        <v>0</v>
      </c>
      <c r="D933" s="43" cm="1">
        <f t="array" ref="D933">IF(INDEX(G:G,ROW())&lt;&gt;"",INDEX(G:G,ROW()),IF(INDEX(E:E,ROW())&lt;&gt;0,INDEX(D:D,ROW()-1),0))</f>
        <v>0</v>
      </c>
      <c r="E933" s="313" cm="1">
        <f t="array" ref="E933">IF(INDEX(I:I,ROW())&lt;&gt;"",VALUE(TRIM(LEFT(INDEX(I:I,ROW()),6))),0)</f>
        <v>0</v>
      </c>
      <c r="F933" s="314"/>
      <c r="G933" s="247"/>
      <c r="H933" s="261"/>
      <c r="I933" s="248"/>
      <c r="J933" s="261"/>
      <c r="K933" s="261"/>
      <c r="L933" s="262"/>
      <c r="M933" s="49"/>
      <c r="N933" s="49"/>
    </row>
    <row r="934" spans="1:14">
      <c r="A934" s="43" cm="1">
        <f t="array" ref="A934">IF(INDEX(B:B,ROW()), COUNTIF($B$6:INDEX(B:B,ROW()), TRUE), 0)</f>
        <v>0</v>
      </c>
      <c r="B934" s="43" t="b" cm="1">
        <f t="array" ref="B934">AND(分科號=INDEX(E:E,ROW()),INDEX(D:D,ROW())&gt;=分起日,INDEX(D:D,ROW())&lt;=分訖日,OR(分專案="全部",INDEX(J:J,ROW())=分專案))</f>
        <v>0</v>
      </c>
      <c r="C934" s="44" cm="1">
        <f t="array" ref="C934">IF(INDEX(F:F,ROW())&lt;&gt;"",INDEX(F:F,ROW()),IF(INDEX(E:E,ROW())&lt;&gt;0,INDEX(C:C,ROW()-1),0))</f>
        <v>0</v>
      </c>
      <c r="D934" s="43" cm="1">
        <f t="array" ref="D934">IF(INDEX(G:G,ROW())&lt;&gt;"",INDEX(G:G,ROW()),IF(INDEX(E:E,ROW())&lt;&gt;0,INDEX(D:D,ROW()-1),0))</f>
        <v>0</v>
      </c>
      <c r="E934" s="313" cm="1">
        <f t="array" ref="E934">IF(INDEX(I:I,ROW())&lt;&gt;"",VALUE(TRIM(LEFT(INDEX(I:I,ROW()),6))),0)</f>
        <v>0</v>
      </c>
      <c r="F934" s="314"/>
      <c r="G934" s="247"/>
      <c r="H934" s="261"/>
      <c r="I934" s="248"/>
      <c r="J934" s="261"/>
      <c r="K934" s="261"/>
      <c r="L934" s="262"/>
      <c r="M934" s="49"/>
      <c r="N934" s="49"/>
    </row>
    <row r="935" spans="1:14">
      <c r="A935" s="43" cm="1">
        <f t="array" ref="A935">IF(INDEX(B:B,ROW()), COUNTIF($B$6:INDEX(B:B,ROW()), TRUE), 0)</f>
        <v>0</v>
      </c>
      <c r="B935" s="43" t="b" cm="1">
        <f t="array" ref="B935">AND(分科號=INDEX(E:E,ROW()),INDEX(D:D,ROW())&gt;=分起日,INDEX(D:D,ROW())&lt;=分訖日,OR(分專案="全部",INDEX(J:J,ROW())=分專案))</f>
        <v>0</v>
      </c>
      <c r="C935" s="44" cm="1">
        <f t="array" ref="C935">IF(INDEX(F:F,ROW())&lt;&gt;"",INDEX(F:F,ROW()),IF(INDEX(E:E,ROW())&lt;&gt;0,INDEX(C:C,ROW()-1),0))</f>
        <v>0</v>
      </c>
      <c r="D935" s="43" cm="1">
        <f t="array" ref="D935">IF(INDEX(G:G,ROW())&lt;&gt;"",INDEX(G:G,ROW()),IF(INDEX(E:E,ROW())&lt;&gt;0,INDEX(D:D,ROW()-1),0))</f>
        <v>0</v>
      </c>
      <c r="E935" s="313" cm="1">
        <f t="array" ref="E935">IF(INDEX(I:I,ROW())&lt;&gt;"",VALUE(TRIM(LEFT(INDEX(I:I,ROW()),6))),0)</f>
        <v>0</v>
      </c>
      <c r="F935" s="314"/>
      <c r="G935" s="247"/>
      <c r="H935" s="261"/>
      <c r="I935" s="248"/>
      <c r="J935" s="261"/>
      <c r="K935" s="261"/>
      <c r="L935" s="262"/>
      <c r="M935" s="49"/>
      <c r="N935" s="49"/>
    </row>
    <row r="936" spans="1:14">
      <c r="A936" s="43" cm="1">
        <f t="array" ref="A936">IF(INDEX(B:B,ROW()), COUNTIF($B$6:INDEX(B:B,ROW()), TRUE), 0)</f>
        <v>0</v>
      </c>
      <c r="B936" s="43" t="b" cm="1">
        <f t="array" ref="B936">AND(分科號=INDEX(E:E,ROW()),INDEX(D:D,ROW())&gt;=分起日,INDEX(D:D,ROW())&lt;=分訖日,OR(分專案="全部",INDEX(J:J,ROW())=分專案))</f>
        <v>0</v>
      </c>
      <c r="C936" s="44" cm="1">
        <f t="array" ref="C936">IF(INDEX(F:F,ROW())&lt;&gt;"",INDEX(F:F,ROW()),IF(INDEX(E:E,ROW())&lt;&gt;0,INDEX(C:C,ROW()-1),0))</f>
        <v>0</v>
      </c>
      <c r="D936" s="43" cm="1">
        <f t="array" ref="D936">IF(INDEX(G:G,ROW())&lt;&gt;"",INDEX(G:G,ROW()),IF(INDEX(E:E,ROW())&lt;&gt;0,INDEX(D:D,ROW()-1),0))</f>
        <v>0</v>
      </c>
      <c r="E936" s="313" cm="1">
        <f t="array" ref="E936">IF(INDEX(I:I,ROW())&lt;&gt;"",VALUE(TRIM(LEFT(INDEX(I:I,ROW()),6))),0)</f>
        <v>0</v>
      </c>
      <c r="F936" s="314"/>
      <c r="G936" s="247"/>
      <c r="H936" s="261"/>
      <c r="I936" s="248"/>
      <c r="J936" s="261"/>
      <c r="K936" s="261"/>
      <c r="L936" s="262"/>
      <c r="M936" s="49"/>
      <c r="N936" s="49"/>
    </row>
    <row r="937" spans="1:14">
      <c r="A937" s="43" cm="1">
        <f t="array" ref="A937">IF(INDEX(B:B,ROW()), COUNTIF($B$6:INDEX(B:B,ROW()), TRUE), 0)</f>
        <v>0</v>
      </c>
      <c r="B937" s="43" t="b" cm="1">
        <f t="array" ref="B937">AND(分科號=INDEX(E:E,ROW()),INDEX(D:D,ROW())&gt;=分起日,INDEX(D:D,ROW())&lt;=分訖日,OR(分專案="全部",INDEX(J:J,ROW())=分專案))</f>
        <v>0</v>
      </c>
      <c r="C937" s="44" cm="1">
        <f t="array" ref="C937">IF(INDEX(F:F,ROW())&lt;&gt;"",INDEX(F:F,ROW()),IF(INDEX(E:E,ROW())&lt;&gt;0,INDEX(C:C,ROW()-1),0))</f>
        <v>0</v>
      </c>
      <c r="D937" s="43" cm="1">
        <f t="array" ref="D937">IF(INDEX(G:G,ROW())&lt;&gt;"",INDEX(G:G,ROW()),IF(INDEX(E:E,ROW())&lt;&gt;0,INDEX(D:D,ROW()-1),0))</f>
        <v>0</v>
      </c>
      <c r="E937" s="313" cm="1">
        <f t="array" ref="E937">IF(INDEX(I:I,ROW())&lt;&gt;"",VALUE(TRIM(LEFT(INDEX(I:I,ROW()),6))),0)</f>
        <v>0</v>
      </c>
      <c r="F937" s="314"/>
      <c r="G937" s="247"/>
      <c r="H937" s="261"/>
      <c r="I937" s="248"/>
      <c r="J937" s="261"/>
      <c r="K937" s="261"/>
      <c r="L937" s="262"/>
      <c r="M937" s="49"/>
      <c r="N937" s="49"/>
    </row>
    <row r="938" spans="1:14">
      <c r="A938" s="43" cm="1">
        <f t="array" ref="A938">IF(INDEX(B:B,ROW()), COUNTIF($B$6:INDEX(B:B,ROW()), TRUE), 0)</f>
        <v>0</v>
      </c>
      <c r="B938" s="43" t="b" cm="1">
        <f t="array" ref="B938">AND(分科號=INDEX(E:E,ROW()),INDEX(D:D,ROW())&gt;=分起日,INDEX(D:D,ROW())&lt;=分訖日,OR(分專案="全部",INDEX(J:J,ROW())=分專案))</f>
        <v>0</v>
      </c>
      <c r="C938" s="44" cm="1">
        <f t="array" ref="C938">IF(INDEX(F:F,ROW())&lt;&gt;"",INDEX(F:F,ROW()),IF(INDEX(E:E,ROW())&lt;&gt;0,INDEX(C:C,ROW()-1),0))</f>
        <v>0</v>
      </c>
      <c r="D938" s="43" cm="1">
        <f t="array" ref="D938">IF(INDEX(G:G,ROW())&lt;&gt;"",INDEX(G:G,ROW()),IF(INDEX(E:E,ROW())&lt;&gt;0,INDEX(D:D,ROW()-1),0))</f>
        <v>0</v>
      </c>
      <c r="E938" s="313" cm="1">
        <f t="array" ref="E938">IF(INDEX(I:I,ROW())&lt;&gt;"",VALUE(TRIM(LEFT(INDEX(I:I,ROW()),6))),0)</f>
        <v>0</v>
      </c>
      <c r="F938" s="314"/>
      <c r="G938" s="247"/>
      <c r="H938" s="261"/>
      <c r="I938" s="248"/>
      <c r="J938" s="261"/>
      <c r="K938" s="261"/>
      <c r="L938" s="262"/>
      <c r="M938" s="49"/>
      <c r="N938" s="49"/>
    </row>
    <row r="939" spans="1:14">
      <c r="A939" s="43" cm="1">
        <f t="array" ref="A939">IF(INDEX(B:B,ROW()), COUNTIF($B$6:INDEX(B:B,ROW()), TRUE), 0)</f>
        <v>0</v>
      </c>
      <c r="B939" s="43" t="b" cm="1">
        <f t="array" ref="B939">AND(分科號=INDEX(E:E,ROW()),INDEX(D:D,ROW())&gt;=分起日,INDEX(D:D,ROW())&lt;=分訖日,OR(分專案="全部",INDEX(J:J,ROW())=分專案))</f>
        <v>0</v>
      </c>
      <c r="C939" s="44" cm="1">
        <f t="array" ref="C939">IF(INDEX(F:F,ROW())&lt;&gt;"",INDEX(F:F,ROW()),IF(INDEX(E:E,ROW())&lt;&gt;0,INDEX(C:C,ROW()-1),0))</f>
        <v>0</v>
      </c>
      <c r="D939" s="43" cm="1">
        <f t="array" ref="D939">IF(INDEX(G:G,ROW())&lt;&gt;"",INDEX(G:G,ROW()),IF(INDEX(E:E,ROW())&lt;&gt;0,INDEX(D:D,ROW()-1),0))</f>
        <v>0</v>
      </c>
      <c r="E939" s="313" cm="1">
        <f t="array" ref="E939">IF(INDEX(I:I,ROW())&lt;&gt;"",VALUE(TRIM(LEFT(INDEX(I:I,ROW()),6))),0)</f>
        <v>0</v>
      </c>
      <c r="F939" s="314"/>
      <c r="G939" s="247"/>
      <c r="H939" s="261"/>
      <c r="I939" s="248"/>
      <c r="J939" s="261"/>
      <c r="K939" s="261"/>
      <c r="L939" s="262"/>
      <c r="M939" s="49"/>
      <c r="N939" s="49"/>
    </row>
    <row r="940" spans="1:14">
      <c r="A940" s="43" cm="1">
        <f t="array" ref="A940">IF(INDEX(B:B,ROW()), COUNTIF($B$6:INDEX(B:B,ROW()), TRUE), 0)</f>
        <v>0</v>
      </c>
      <c r="B940" s="43" t="b" cm="1">
        <f t="array" ref="B940">AND(分科號=INDEX(E:E,ROW()),INDEX(D:D,ROW())&gt;=分起日,INDEX(D:D,ROW())&lt;=分訖日,OR(分專案="全部",INDEX(J:J,ROW())=分專案))</f>
        <v>0</v>
      </c>
      <c r="C940" s="44" cm="1">
        <f t="array" ref="C940">IF(INDEX(F:F,ROW())&lt;&gt;"",INDEX(F:F,ROW()),IF(INDEX(E:E,ROW())&lt;&gt;0,INDEX(C:C,ROW()-1),0))</f>
        <v>0</v>
      </c>
      <c r="D940" s="43" cm="1">
        <f t="array" ref="D940">IF(INDEX(G:G,ROW())&lt;&gt;"",INDEX(G:G,ROW()),IF(INDEX(E:E,ROW())&lt;&gt;0,INDEX(D:D,ROW()-1),0))</f>
        <v>0</v>
      </c>
      <c r="E940" s="313" cm="1">
        <f t="array" ref="E940">IF(INDEX(I:I,ROW())&lt;&gt;"",VALUE(TRIM(LEFT(INDEX(I:I,ROW()),6))),0)</f>
        <v>0</v>
      </c>
      <c r="F940" s="314"/>
      <c r="G940" s="247"/>
      <c r="H940" s="261"/>
      <c r="I940" s="248"/>
      <c r="J940" s="261"/>
      <c r="K940" s="261"/>
      <c r="L940" s="262"/>
      <c r="M940" s="49"/>
      <c r="N940" s="49"/>
    </row>
    <row r="941" spans="1:14">
      <c r="A941" s="43" cm="1">
        <f t="array" ref="A941">IF(INDEX(B:B,ROW()), COUNTIF($B$6:INDEX(B:B,ROW()), TRUE), 0)</f>
        <v>0</v>
      </c>
      <c r="B941" s="43" t="b" cm="1">
        <f t="array" ref="B941">AND(分科號=INDEX(E:E,ROW()),INDEX(D:D,ROW())&gt;=分起日,INDEX(D:D,ROW())&lt;=分訖日,OR(分專案="全部",INDEX(J:J,ROW())=分專案))</f>
        <v>0</v>
      </c>
      <c r="C941" s="44" cm="1">
        <f t="array" ref="C941">IF(INDEX(F:F,ROW())&lt;&gt;"",INDEX(F:F,ROW()),IF(INDEX(E:E,ROW())&lt;&gt;0,INDEX(C:C,ROW()-1),0))</f>
        <v>0</v>
      </c>
      <c r="D941" s="43" cm="1">
        <f t="array" ref="D941">IF(INDEX(G:G,ROW())&lt;&gt;"",INDEX(G:G,ROW()),IF(INDEX(E:E,ROW())&lt;&gt;0,INDEX(D:D,ROW()-1),0))</f>
        <v>0</v>
      </c>
      <c r="E941" s="313" cm="1">
        <f t="array" ref="E941">IF(INDEX(I:I,ROW())&lt;&gt;"",VALUE(TRIM(LEFT(INDEX(I:I,ROW()),6))),0)</f>
        <v>0</v>
      </c>
      <c r="F941" s="314"/>
      <c r="G941" s="247"/>
      <c r="H941" s="261"/>
      <c r="I941" s="248"/>
      <c r="J941" s="261"/>
      <c r="K941" s="261"/>
      <c r="L941" s="262"/>
      <c r="M941" s="49"/>
      <c r="N941" s="49"/>
    </row>
    <row r="942" spans="1:14">
      <c r="A942" s="43" cm="1">
        <f t="array" ref="A942">IF(INDEX(B:B,ROW()), COUNTIF($B$6:INDEX(B:B,ROW()), TRUE), 0)</f>
        <v>0</v>
      </c>
      <c r="B942" s="43" t="b" cm="1">
        <f t="array" ref="B942">AND(分科號=INDEX(E:E,ROW()),INDEX(D:D,ROW())&gt;=分起日,INDEX(D:D,ROW())&lt;=分訖日,OR(分專案="全部",INDEX(J:J,ROW())=分專案))</f>
        <v>0</v>
      </c>
      <c r="C942" s="44" cm="1">
        <f t="array" ref="C942">IF(INDEX(F:F,ROW())&lt;&gt;"",INDEX(F:F,ROW()),IF(INDEX(E:E,ROW())&lt;&gt;0,INDEX(C:C,ROW()-1),0))</f>
        <v>0</v>
      </c>
      <c r="D942" s="43" cm="1">
        <f t="array" ref="D942">IF(INDEX(G:G,ROW())&lt;&gt;"",INDEX(G:G,ROW()),IF(INDEX(E:E,ROW())&lt;&gt;0,INDEX(D:D,ROW()-1),0))</f>
        <v>0</v>
      </c>
      <c r="E942" s="313" cm="1">
        <f t="array" ref="E942">IF(INDEX(I:I,ROW())&lt;&gt;"",VALUE(TRIM(LEFT(INDEX(I:I,ROW()),6))),0)</f>
        <v>0</v>
      </c>
      <c r="F942" s="314"/>
      <c r="G942" s="247"/>
      <c r="H942" s="261"/>
      <c r="I942" s="248"/>
      <c r="J942" s="261"/>
      <c r="K942" s="261"/>
      <c r="L942" s="262"/>
      <c r="M942" s="49"/>
      <c r="N942" s="49"/>
    </row>
    <row r="943" spans="1:14">
      <c r="A943" s="43" cm="1">
        <f t="array" ref="A943">IF(INDEX(B:B,ROW()), COUNTIF($B$6:INDEX(B:B,ROW()), TRUE), 0)</f>
        <v>0</v>
      </c>
      <c r="B943" s="43" t="b" cm="1">
        <f t="array" ref="B943">AND(分科號=INDEX(E:E,ROW()),INDEX(D:D,ROW())&gt;=分起日,INDEX(D:D,ROW())&lt;=分訖日,OR(分專案="全部",INDEX(J:J,ROW())=分專案))</f>
        <v>0</v>
      </c>
      <c r="C943" s="44" cm="1">
        <f t="array" ref="C943">IF(INDEX(F:F,ROW())&lt;&gt;"",INDEX(F:F,ROW()),IF(INDEX(E:E,ROW())&lt;&gt;0,INDEX(C:C,ROW()-1),0))</f>
        <v>0</v>
      </c>
      <c r="D943" s="43" cm="1">
        <f t="array" ref="D943">IF(INDEX(G:G,ROW())&lt;&gt;"",INDEX(G:G,ROW()),IF(INDEX(E:E,ROW())&lt;&gt;0,INDEX(D:D,ROW()-1),0))</f>
        <v>0</v>
      </c>
      <c r="E943" s="313" cm="1">
        <f t="array" ref="E943">IF(INDEX(I:I,ROW())&lt;&gt;"",VALUE(TRIM(LEFT(INDEX(I:I,ROW()),6))),0)</f>
        <v>0</v>
      </c>
      <c r="F943" s="314"/>
      <c r="G943" s="247"/>
      <c r="H943" s="261"/>
      <c r="I943" s="248"/>
      <c r="J943" s="261"/>
      <c r="K943" s="261"/>
      <c r="L943" s="262"/>
      <c r="M943" s="49"/>
      <c r="N943" s="49"/>
    </row>
    <row r="944" spans="1:14">
      <c r="A944" s="43" cm="1">
        <f t="array" ref="A944">IF(INDEX(B:B,ROW()), COUNTIF($B$6:INDEX(B:B,ROW()), TRUE), 0)</f>
        <v>0</v>
      </c>
      <c r="B944" s="43" t="b" cm="1">
        <f t="array" ref="B944">AND(分科號=INDEX(E:E,ROW()),INDEX(D:D,ROW())&gt;=分起日,INDEX(D:D,ROW())&lt;=分訖日,OR(分專案="全部",INDEX(J:J,ROW())=分專案))</f>
        <v>0</v>
      </c>
      <c r="C944" s="44" cm="1">
        <f t="array" ref="C944">IF(INDEX(F:F,ROW())&lt;&gt;"",INDEX(F:F,ROW()),IF(INDEX(E:E,ROW())&lt;&gt;0,INDEX(C:C,ROW()-1),0))</f>
        <v>0</v>
      </c>
      <c r="D944" s="43" cm="1">
        <f t="array" ref="D944">IF(INDEX(G:G,ROW())&lt;&gt;"",INDEX(G:G,ROW()),IF(INDEX(E:E,ROW())&lt;&gt;0,INDEX(D:D,ROW()-1),0))</f>
        <v>0</v>
      </c>
      <c r="E944" s="313" cm="1">
        <f t="array" ref="E944">IF(INDEX(I:I,ROW())&lt;&gt;"",VALUE(TRIM(LEFT(INDEX(I:I,ROW()),6))),0)</f>
        <v>0</v>
      </c>
      <c r="F944" s="314"/>
      <c r="G944" s="247"/>
      <c r="H944" s="261"/>
      <c r="I944" s="248"/>
      <c r="J944" s="261"/>
      <c r="K944" s="261"/>
      <c r="L944" s="262"/>
      <c r="M944" s="49"/>
      <c r="N944" s="49"/>
    </row>
    <row r="945" spans="1:14">
      <c r="A945" s="43" cm="1">
        <f t="array" ref="A945">IF(INDEX(B:B,ROW()), COUNTIF($B$6:INDEX(B:B,ROW()), TRUE), 0)</f>
        <v>0</v>
      </c>
      <c r="B945" s="43" t="b" cm="1">
        <f t="array" ref="B945">AND(分科號=INDEX(E:E,ROW()),INDEX(D:D,ROW())&gt;=分起日,INDEX(D:D,ROW())&lt;=分訖日,OR(分專案="全部",INDEX(J:J,ROW())=分專案))</f>
        <v>0</v>
      </c>
      <c r="C945" s="44" cm="1">
        <f t="array" ref="C945">IF(INDEX(F:F,ROW())&lt;&gt;"",INDEX(F:F,ROW()),IF(INDEX(E:E,ROW())&lt;&gt;0,INDEX(C:C,ROW()-1),0))</f>
        <v>0</v>
      </c>
      <c r="D945" s="43" cm="1">
        <f t="array" ref="D945">IF(INDEX(G:G,ROW())&lt;&gt;"",INDEX(G:G,ROW()),IF(INDEX(E:E,ROW())&lt;&gt;0,INDEX(D:D,ROW()-1),0))</f>
        <v>0</v>
      </c>
      <c r="E945" s="313" cm="1">
        <f t="array" ref="E945">IF(INDEX(I:I,ROW())&lt;&gt;"",VALUE(TRIM(LEFT(INDEX(I:I,ROW()),6))),0)</f>
        <v>0</v>
      </c>
      <c r="F945" s="314"/>
      <c r="G945" s="247"/>
      <c r="H945" s="261"/>
      <c r="I945" s="248"/>
      <c r="J945" s="261"/>
      <c r="K945" s="261"/>
      <c r="L945" s="262"/>
      <c r="M945" s="49"/>
      <c r="N945" s="49"/>
    </row>
    <row r="946" spans="1:14">
      <c r="A946" s="43" cm="1">
        <f t="array" ref="A946">IF(INDEX(B:B,ROW()), COUNTIF($B$6:INDEX(B:B,ROW()), TRUE), 0)</f>
        <v>0</v>
      </c>
      <c r="B946" s="43" t="b" cm="1">
        <f t="array" ref="B946">AND(分科號=INDEX(E:E,ROW()),INDEX(D:D,ROW())&gt;=分起日,INDEX(D:D,ROW())&lt;=分訖日,OR(分專案="全部",INDEX(J:J,ROW())=分專案))</f>
        <v>0</v>
      </c>
      <c r="C946" s="44" cm="1">
        <f t="array" ref="C946">IF(INDEX(F:F,ROW())&lt;&gt;"",INDEX(F:F,ROW()),IF(INDEX(E:E,ROW())&lt;&gt;0,INDEX(C:C,ROW()-1),0))</f>
        <v>0</v>
      </c>
      <c r="D946" s="43" cm="1">
        <f t="array" ref="D946">IF(INDEX(G:G,ROW())&lt;&gt;"",INDEX(G:G,ROW()),IF(INDEX(E:E,ROW())&lt;&gt;0,INDEX(D:D,ROW()-1),0))</f>
        <v>0</v>
      </c>
      <c r="E946" s="313" cm="1">
        <f t="array" ref="E946">IF(INDEX(I:I,ROW())&lt;&gt;"",VALUE(TRIM(LEFT(INDEX(I:I,ROW()),6))),0)</f>
        <v>0</v>
      </c>
      <c r="F946" s="314"/>
      <c r="G946" s="247"/>
      <c r="H946" s="261"/>
      <c r="I946" s="248"/>
      <c r="J946" s="261"/>
      <c r="K946" s="261"/>
      <c r="L946" s="262"/>
      <c r="M946" s="49"/>
      <c r="N946" s="49"/>
    </row>
    <row r="947" spans="1:14">
      <c r="A947" s="43" cm="1">
        <f t="array" ref="A947">IF(INDEX(B:B,ROW()), COUNTIF($B$6:INDEX(B:B,ROW()), TRUE), 0)</f>
        <v>0</v>
      </c>
      <c r="B947" s="43" t="b" cm="1">
        <f t="array" ref="B947">AND(分科號=INDEX(E:E,ROW()),INDEX(D:D,ROW())&gt;=分起日,INDEX(D:D,ROW())&lt;=分訖日,OR(分專案="全部",INDEX(J:J,ROW())=分專案))</f>
        <v>0</v>
      </c>
      <c r="C947" s="44" cm="1">
        <f t="array" ref="C947">IF(INDEX(F:F,ROW())&lt;&gt;"",INDEX(F:F,ROW()),IF(INDEX(E:E,ROW())&lt;&gt;0,INDEX(C:C,ROW()-1),0))</f>
        <v>0</v>
      </c>
      <c r="D947" s="43" cm="1">
        <f t="array" ref="D947">IF(INDEX(G:G,ROW())&lt;&gt;"",INDEX(G:G,ROW()),IF(INDEX(E:E,ROW())&lt;&gt;0,INDEX(D:D,ROW()-1),0))</f>
        <v>0</v>
      </c>
      <c r="E947" s="313" cm="1">
        <f t="array" ref="E947">IF(INDEX(I:I,ROW())&lt;&gt;"",VALUE(TRIM(LEFT(INDEX(I:I,ROW()),6))),0)</f>
        <v>0</v>
      </c>
      <c r="F947" s="314"/>
      <c r="G947" s="247"/>
      <c r="H947" s="261"/>
      <c r="I947" s="248"/>
      <c r="J947" s="261"/>
      <c r="K947" s="261"/>
      <c r="L947" s="262"/>
      <c r="M947" s="49"/>
      <c r="N947" s="49"/>
    </row>
    <row r="948" spans="1:14">
      <c r="A948" s="43" cm="1">
        <f t="array" ref="A948">IF(INDEX(B:B,ROW()), COUNTIF($B$6:INDEX(B:B,ROW()), TRUE), 0)</f>
        <v>0</v>
      </c>
      <c r="B948" s="43" t="b" cm="1">
        <f t="array" ref="B948">AND(分科號=INDEX(E:E,ROW()),INDEX(D:D,ROW())&gt;=分起日,INDEX(D:D,ROW())&lt;=分訖日,OR(分專案="全部",INDEX(J:J,ROW())=分專案))</f>
        <v>0</v>
      </c>
      <c r="C948" s="44" cm="1">
        <f t="array" ref="C948">IF(INDEX(F:F,ROW())&lt;&gt;"",INDEX(F:F,ROW()),IF(INDEX(E:E,ROW())&lt;&gt;0,INDEX(C:C,ROW()-1),0))</f>
        <v>0</v>
      </c>
      <c r="D948" s="43" cm="1">
        <f t="array" ref="D948">IF(INDEX(G:G,ROW())&lt;&gt;"",INDEX(G:G,ROW()),IF(INDEX(E:E,ROW())&lt;&gt;0,INDEX(D:D,ROW()-1),0))</f>
        <v>0</v>
      </c>
      <c r="E948" s="313" cm="1">
        <f t="array" ref="E948">IF(INDEX(I:I,ROW())&lt;&gt;"",VALUE(TRIM(LEFT(INDEX(I:I,ROW()),6))),0)</f>
        <v>0</v>
      </c>
      <c r="F948" s="314"/>
      <c r="G948" s="247"/>
      <c r="H948" s="261"/>
      <c r="I948" s="248"/>
      <c r="J948" s="261"/>
      <c r="K948" s="261"/>
      <c r="L948" s="262"/>
      <c r="M948" s="49"/>
      <c r="N948" s="49"/>
    </row>
    <row r="949" spans="1:14">
      <c r="A949" s="43" cm="1">
        <f t="array" ref="A949">IF(INDEX(B:B,ROW()), COUNTIF($B$6:INDEX(B:B,ROW()), TRUE), 0)</f>
        <v>0</v>
      </c>
      <c r="B949" s="43" t="b" cm="1">
        <f t="array" ref="B949">AND(分科號=INDEX(E:E,ROW()),INDEX(D:D,ROW())&gt;=分起日,INDEX(D:D,ROW())&lt;=分訖日,OR(分專案="全部",INDEX(J:J,ROW())=分專案))</f>
        <v>0</v>
      </c>
      <c r="C949" s="44" cm="1">
        <f t="array" ref="C949">IF(INDEX(F:F,ROW())&lt;&gt;"",INDEX(F:F,ROW()),IF(INDEX(E:E,ROW())&lt;&gt;0,INDEX(C:C,ROW()-1),0))</f>
        <v>0</v>
      </c>
      <c r="D949" s="43" cm="1">
        <f t="array" ref="D949">IF(INDEX(G:G,ROW())&lt;&gt;"",INDEX(G:G,ROW()),IF(INDEX(E:E,ROW())&lt;&gt;0,INDEX(D:D,ROW()-1),0))</f>
        <v>0</v>
      </c>
      <c r="E949" s="313" cm="1">
        <f t="array" ref="E949">IF(INDEX(I:I,ROW())&lt;&gt;"",VALUE(TRIM(LEFT(INDEX(I:I,ROW()),6))),0)</f>
        <v>0</v>
      </c>
      <c r="F949" s="314"/>
      <c r="G949" s="247"/>
      <c r="H949" s="261"/>
      <c r="I949" s="248"/>
      <c r="J949" s="261"/>
      <c r="K949" s="261"/>
      <c r="L949" s="262"/>
      <c r="M949" s="49"/>
      <c r="N949" s="49"/>
    </row>
    <row r="950" spans="1:14">
      <c r="A950" s="43" cm="1">
        <f t="array" ref="A950">IF(INDEX(B:B,ROW()), COUNTIF($B$6:INDEX(B:B,ROW()), TRUE), 0)</f>
        <v>0</v>
      </c>
      <c r="B950" s="43" t="b" cm="1">
        <f t="array" ref="B950">AND(分科號=INDEX(E:E,ROW()),INDEX(D:D,ROW())&gt;=分起日,INDEX(D:D,ROW())&lt;=分訖日,OR(分專案="全部",INDEX(J:J,ROW())=分專案))</f>
        <v>0</v>
      </c>
      <c r="C950" s="44" cm="1">
        <f t="array" ref="C950">IF(INDEX(F:F,ROW())&lt;&gt;"",INDEX(F:F,ROW()),IF(INDEX(E:E,ROW())&lt;&gt;0,INDEX(C:C,ROW()-1),0))</f>
        <v>0</v>
      </c>
      <c r="D950" s="43" cm="1">
        <f t="array" ref="D950">IF(INDEX(G:G,ROW())&lt;&gt;"",INDEX(G:G,ROW()),IF(INDEX(E:E,ROW())&lt;&gt;0,INDEX(D:D,ROW()-1),0))</f>
        <v>0</v>
      </c>
      <c r="E950" s="313" cm="1">
        <f t="array" ref="E950">IF(INDEX(I:I,ROW())&lt;&gt;"",VALUE(TRIM(LEFT(INDEX(I:I,ROW()),6))),0)</f>
        <v>0</v>
      </c>
      <c r="F950" s="314"/>
      <c r="G950" s="247"/>
      <c r="H950" s="261"/>
      <c r="I950" s="248"/>
      <c r="J950" s="261"/>
      <c r="K950" s="261"/>
      <c r="L950" s="262"/>
      <c r="M950" s="49"/>
      <c r="N950" s="49"/>
    </row>
    <row r="951" spans="1:14">
      <c r="A951" s="43" cm="1">
        <f t="array" ref="A951">IF(INDEX(B:B,ROW()), COUNTIF($B$6:INDEX(B:B,ROW()), TRUE), 0)</f>
        <v>0</v>
      </c>
      <c r="B951" s="43" t="b" cm="1">
        <f t="array" ref="B951">AND(分科號=INDEX(E:E,ROW()),INDEX(D:D,ROW())&gt;=分起日,INDEX(D:D,ROW())&lt;=分訖日,OR(分專案="全部",INDEX(J:J,ROW())=分專案))</f>
        <v>0</v>
      </c>
      <c r="C951" s="44" cm="1">
        <f t="array" ref="C951">IF(INDEX(F:F,ROW())&lt;&gt;"",INDEX(F:F,ROW()),IF(INDEX(E:E,ROW())&lt;&gt;0,INDEX(C:C,ROW()-1),0))</f>
        <v>0</v>
      </c>
      <c r="D951" s="43" cm="1">
        <f t="array" ref="D951">IF(INDEX(G:G,ROW())&lt;&gt;"",INDEX(G:G,ROW()),IF(INDEX(E:E,ROW())&lt;&gt;0,INDEX(D:D,ROW()-1),0))</f>
        <v>0</v>
      </c>
      <c r="E951" s="313" cm="1">
        <f t="array" ref="E951">IF(INDEX(I:I,ROW())&lt;&gt;"",VALUE(TRIM(LEFT(INDEX(I:I,ROW()),6))),0)</f>
        <v>0</v>
      </c>
      <c r="F951" s="314"/>
      <c r="G951" s="247"/>
      <c r="H951" s="261"/>
      <c r="I951" s="248"/>
      <c r="J951" s="261"/>
      <c r="K951" s="261"/>
      <c r="L951" s="262"/>
      <c r="M951" s="49"/>
      <c r="N951" s="49"/>
    </row>
    <row r="952" spans="1:14">
      <c r="A952" s="43" cm="1">
        <f t="array" ref="A952">IF(INDEX(B:B,ROW()), COUNTIF($B$6:INDEX(B:B,ROW()), TRUE), 0)</f>
        <v>0</v>
      </c>
      <c r="B952" s="43" t="b" cm="1">
        <f t="array" ref="B952">AND(分科號=INDEX(E:E,ROW()),INDEX(D:D,ROW())&gt;=分起日,INDEX(D:D,ROW())&lt;=分訖日,OR(分專案="全部",INDEX(J:J,ROW())=分專案))</f>
        <v>0</v>
      </c>
      <c r="C952" s="44" cm="1">
        <f t="array" ref="C952">IF(INDEX(F:F,ROW())&lt;&gt;"",INDEX(F:F,ROW()),IF(INDEX(E:E,ROW())&lt;&gt;0,INDEX(C:C,ROW()-1),0))</f>
        <v>0</v>
      </c>
      <c r="D952" s="43" cm="1">
        <f t="array" ref="D952">IF(INDEX(G:G,ROW())&lt;&gt;"",INDEX(G:G,ROW()),IF(INDEX(E:E,ROW())&lt;&gt;0,INDEX(D:D,ROW()-1),0))</f>
        <v>0</v>
      </c>
      <c r="E952" s="313" cm="1">
        <f t="array" ref="E952">IF(INDEX(I:I,ROW())&lt;&gt;"",VALUE(TRIM(LEFT(INDEX(I:I,ROW()),6))),0)</f>
        <v>0</v>
      </c>
      <c r="F952" s="314"/>
      <c r="G952" s="247"/>
      <c r="H952" s="261"/>
      <c r="I952" s="248"/>
      <c r="J952" s="261"/>
      <c r="K952" s="261"/>
      <c r="L952" s="262"/>
      <c r="M952" s="49"/>
      <c r="N952" s="49"/>
    </row>
    <row r="953" spans="1:14">
      <c r="A953" s="43" cm="1">
        <f t="array" ref="A953">IF(INDEX(B:B,ROW()), COUNTIF($B$6:INDEX(B:B,ROW()), TRUE), 0)</f>
        <v>0</v>
      </c>
      <c r="B953" s="43" t="b" cm="1">
        <f t="array" ref="B953">AND(分科號=INDEX(E:E,ROW()),INDEX(D:D,ROW())&gt;=分起日,INDEX(D:D,ROW())&lt;=分訖日,OR(分專案="全部",INDEX(J:J,ROW())=分專案))</f>
        <v>0</v>
      </c>
      <c r="C953" s="44" cm="1">
        <f t="array" ref="C953">IF(INDEX(F:F,ROW())&lt;&gt;"",INDEX(F:F,ROW()),IF(INDEX(E:E,ROW())&lt;&gt;0,INDEX(C:C,ROW()-1),0))</f>
        <v>0</v>
      </c>
      <c r="D953" s="43" cm="1">
        <f t="array" ref="D953">IF(INDEX(G:G,ROW())&lt;&gt;"",INDEX(G:G,ROW()),IF(INDEX(E:E,ROW())&lt;&gt;0,INDEX(D:D,ROW()-1),0))</f>
        <v>0</v>
      </c>
      <c r="E953" s="313" cm="1">
        <f t="array" ref="E953">IF(INDEX(I:I,ROW())&lt;&gt;"",VALUE(TRIM(LEFT(INDEX(I:I,ROW()),6))),0)</f>
        <v>0</v>
      </c>
      <c r="F953" s="314"/>
      <c r="G953" s="247"/>
      <c r="H953" s="261"/>
      <c r="I953" s="248"/>
      <c r="J953" s="261"/>
      <c r="K953" s="261"/>
      <c r="L953" s="262"/>
      <c r="M953" s="49"/>
      <c r="N953" s="49"/>
    </row>
    <row r="954" spans="1:14">
      <c r="A954" s="43" cm="1">
        <f t="array" ref="A954">IF(INDEX(B:B,ROW()), COUNTIF($B$6:INDEX(B:B,ROW()), TRUE), 0)</f>
        <v>0</v>
      </c>
      <c r="B954" s="43" t="b" cm="1">
        <f t="array" ref="B954">AND(分科號=INDEX(E:E,ROW()),INDEX(D:D,ROW())&gt;=分起日,INDEX(D:D,ROW())&lt;=分訖日,OR(分專案="全部",INDEX(J:J,ROW())=分專案))</f>
        <v>0</v>
      </c>
      <c r="C954" s="44" cm="1">
        <f t="array" ref="C954">IF(INDEX(F:F,ROW())&lt;&gt;"",INDEX(F:F,ROW()),IF(INDEX(E:E,ROW())&lt;&gt;0,INDEX(C:C,ROW()-1),0))</f>
        <v>0</v>
      </c>
      <c r="D954" s="43" cm="1">
        <f t="array" ref="D954">IF(INDEX(G:G,ROW())&lt;&gt;"",INDEX(G:G,ROW()),IF(INDEX(E:E,ROW())&lt;&gt;0,INDEX(D:D,ROW()-1),0))</f>
        <v>0</v>
      </c>
      <c r="E954" s="313" cm="1">
        <f t="array" ref="E954">IF(INDEX(I:I,ROW())&lt;&gt;"",VALUE(TRIM(LEFT(INDEX(I:I,ROW()),6))),0)</f>
        <v>0</v>
      </c>
      <c r="F954" s="314"/>
      <c r="G954" s="247"/>
      <c r="H954" s="261"/>
      <c r="I954" s="248"/>
      <c r="J954" s="261"/>
      <c r="K954" s="261"/>
      <c r="L954" s="262"/>
      <c r="M954" s="49"/>
      <c r="N954" s="49"/>
    </row>
    <row r="955" spans="1:14">
      <c r="A955" s="43" cm="1">
        <f t="array" ref="A955">IF(INDEX(B:B,ROW()), COUNTIF($B$6:INDEX(B:B,ROW()), TRUE), 0)</f>
        <v>0</v>
      </c>
      <c r="B955" s="43" t="b" cm="1">
        <f t="array" ref="B955">AND(分科號=INDEX(E:E,ROW()),INDEX(D:D,ROW())&gt;=分起日,INDEX(D:D,ROW())&lt;=分訖日,OR(分專案="全部",INDEX(J:J,ROW())=分專案))</f>
        <v>0</v>
      </c>
      <c r="C955" s="44" cm="1">
        <f t="array" ref="C955">IF(INDEX(F:F,ROW())&lt;&gt;"",INDEX(F:F,ROW()),IF(INDEX(E:E,ROW())&lt;&gt;0,INDEX(C:C,ROW()-1),0))</f>
        <v>0</v>
      </c>
      <c r="D955" s="43" cm="1">
        <f t="array" ref="D955">IF(INDEX(G:G,ROW())&lt;&gt;"",INDEX(G:G,ROW()),IF(INDEX(E:E,ROW())&lt;&gt;0,INDEX(D:D,ROW()-1),0))</f>
        <v>0</v>
      </c>
      <c r="E955" s="313" cm="1">
        <f t="array" ref="E955">IF(INDEX(I:I,ROW())&lt;&gt;"",VALUE(TRIM(LEFT(INDEX(I:I,ROW()),6))),0)</f>
        <v>0</v>
      </c>
      <c r="F955" s="314"/>
      <c r="G955" s="247"/>
      <c r="H955" s="261"/>
      <c r="I955" s="248"/>
      <c r="J955" s="261"/>
      <c r="K955" s="261"/>
      <c r="L955" s="262"/>
      <c r="M955" s="49"/>
      <c r="N955" s="49"/>
    </row>
    <row r="956" spans="1:14">
      <c r="A956" s="43" cm="1">
        <f t="array" ref="A956">IF(INDEX(B:B,ROW()), COUNTIF($B$6:INDEX(B:B,ROW()), TRUE), 0)</f>
        <v>0</v>
      </c>
      <c r="B956" s="43" t="b" cm="1">
        <f t="array" ref="B956">AND(分科號=INDEX(E:E,ROW()),INDEX(D:D,ROW())&gt;=分起日,INDEX(D:D,ROW())&lt;=分訖日,OR(分專案="全部",INDEX(J:J,ROW())=分專案))</f>
        <v>0</v>
      </c>
      <c r="C956" s="44" cm="1">
        <f t="array" ref="C956">IF(INDEX(F:F,ROW())&lt;&gt;"",INDEX(F:F,ROW()),IF(INDEX(E:E,ROW())&lt;&gt;0,INDEX(C:C,ROW()-1),0))</f>
        <v>0</v>
      </c>
      <c r="D956" s="43" cm="1">
        <f t="array" ref="D956">IF(INDEX(G:G,ROW())&lt;&gt;"",INDEX(G:G,ROW()),IF(INDEX(E:E,ROW())&lt;&gt;0,INDEX(D:D,ROW()-1),0))</f>
        <v>0</v>
      </c>
      <c r="E956" s="313" cm="1">
        <f t="array" ref="E956">IF(INDEX(I:I,ROW())&lt;&gt;"",VALUE(TRIM(LEFT(INDEX(I:I,ROW()),6))),0)</f>
        <v>0</v>
      </c>
      <c r="F956" s="314"/>
      <c r="G956" s="247"/>
      <c r="H956" s="261"/>
      <c r="I956" s="248"/>
      <c r="J956" s="261"/>
      <c r="K956" s="261"/>
      <c r="L956" s="262"/>
      <c r="M956" s="49"/>
      <c r="N956" s="49"/>
    </row>
    <row r="957" spans="1:14">
      <c r="A957" s="43" cm="1">
        <f t="array" ref="A957">IF(INDEX(B:B,ROW()), COUNTIF($B$6:INDEX(B:B,ROW()), TRUE), 0)</f>
        <v>0</v>
      </c>
      <c r="B957" s="43" t="b" cm="1">
        <f t="array" ref="B957">AND(分科號=INDEX(E:E,ROW()),INDEX(D:D,ROW())&gt;=分起日,INDEX(D:D,ROW())&lt;=分訖日,OR(分專案="全部",INDEX(J:J,ROW())=分專案))</f>
        <v>0</v>
      </c>
      <c r="C957" s="44" cm="1">
        <f t="array" ref="C957">IF(INDEX(F:F,ROW())&lt;&gt;"",INDEX(F:F,ROW()),IF(INDEX(E:E,ROW())&lt;&gt;0,INDEX(C:C,ROW()-1),0))</f>
        <v>0</v>
      </c>
      <c r="D957" s="43" cm="1">
        <f t="array" ref="D957">IF(INDEX(G:G,ROW())&lt;&gt;"",INDEX(G:G,ROW()),IF(INDEX(E:E,ROW())&lt;&gt;0,INDEX(D:D,ROW()-1),0))</f>
        <v>0</v>
      </c>
      <c r="E957" s="313" cm="1">
        <f t="array" ref="E957">IF(INDEX(I:I,ROW())&lt;&gt;"",VALUE(TRIM(LEFT(INDEX(I:I,ROW()),6))),0)</f>
        <v>0</v>
      </c>
      <c r="F957" s="314"/>
      <c r="G957" s="247"/>
      <c r="H957" s="261"/>
      <c r="I957" s="248"/>
      <c r="J957" s="261"/>
      <c r="K957" s="261"/>
      <c r="L957" s="262"/>
      <c r="M957" s="49"/>
      <c r="N957" s="49"/>
    </row>
    <row r="958" spans="1:14">
      <c r="A958" s="43" cm="1">
        <f t="array" ref="A958">IF(INDEX(B:B,ROW()), COUNTIF($B$6:INDEX(B:B,ROW()), TRUE), 0)</f>
        <v>0</v>
      </c>
      <c r="B958" s="43" t="b" cm="1">
        <f t="array" ref="B958">AND(分科號=INDEX(E:E,ROW()),INDEX(D:D,ROW())&gt;=分起日,INDEX(D:D,ROW())&lt;=分訖日,OR(分專案="全部",INDEX(J:J,ROW())=分專案))</f>
        <v>0</v>
      </c>
      <c r="C958" s="44" cm="1">
        <f t="array" ref="C958">IF(INDEX(F:F,ROW())&lt;&gt;"",INDEX(F:F,ROW()),IF(INDEX(E:E,ROW())&lt;&gt;0,INDEX(C:C,ROW()-1),0))</f>
        <v>0</v>
      </c>
      <c r="D958" s="43" cm="1">
        <f t="array" ref="D958">IF(INDEX(G:G,ROW())&lt;&gt;"",INDEX(G:G,ROW()),IF(INDEX(E:E,ROW())&lt;&gt;0,INDEX(D:D,ROW()-1),0))</f>
        <v>0</v>
      </c>
      <c r="E958" s="313" cm="1">
        <f t="array" ref="E958">IF(INDEX(I:I,ROW())&lt;&gt;"",VALUE(TRIM(LEFT(INDEX(I:I,ROW()),6))),0)</f>
        <v>0</v>
      </c>
      <c r="F958" s="314"/>
      <c r="G958" s="247"/>
      <c r="H958" s="261"/>
      <c r="I958" s="248"/>
      <c r="J958" s="261"/>
      <c r="K958" s="261"/>
      <c r="L958" s="262"/>
      <c r="M958" s="49"/>
      <c r="N958" s="49"/>
    </row>
    <row r="959" spans="1:14">
      <c r="A959" s="43" cm="1">
        <f t="array" ref="A959">IF(INDEX(B:B,ROW()), COUNTIF($B$6:INDEX(B:B,ROW()), TRUE), 0)</f>
        <v>0</v>
      </c>
      <c r="B959" s="43" t="b" cm="1">
        <f t="array" ref="B959">AND(分科號=INDEX(E:E,ROW()),INDEX(D:D,ROW())&gt;=分起日,INDEX(D:D,ROW())&lt;=分訖日,OR(分專案="全部",INDEX(J:J,ROW())=分專案))</f>
        <v>0</v>
      </c>
      <c r="C959" s="44" cm="1">
        <f t="array" ref="C959">IF(INDEX(F:F,ROW())&lt;&gt;"",INDEX(F:F,ROW()),IF(INDEX(E:E,ROW())&lt;&gt;0,INDEX(C:C,ROW()-1),0))</f>
        <v>0</v>
      </c>
      <c r="D959" s="43" cm="1">
        <f t="array" ref="D959">IF(INDEX(G:G,ROW())&lt;&gt;"",INDEX(G:G,ROW()),IF(INDEX(E:E,ROW())&lt;&gt;0,INDEX(D:D,ROW()-1),0))</f>
        <v>0</v>
      </c>
      <c r="E959" s="313" cm="1">
        <f t="array" ref="E959">IF(INDEX(I:I,ROW())&lt;&gt;"",VALUE(TRIM(LEFT(INDEX(I:I,ROW()),6))),0)</f>
        <v>0</v>
      </c>
      <c r="F959" s="314"/>
      <c r="G959" s="247"/>
      <c r="H959" s="261"/>
      <c r="I959" s="248"/>
      <c r="J959" s="261"/>
      <c r="K959" s="261"/>
      <c r="L959" s="262"/>
      <c r="M959" s="49"/>
      <c r="N959" s="49"/>
    </row>
    <row r="960" spans="1:14">
      <c r="A960" s="43" cm="1">
        <f t="array" ref="A960">IF(INDEX(B:B,ROW()), COUNTIF($B$6:INDEX(B:B,ROW()), TRUE), 0)</f>
        <v>0</v>
      </c>
      <c r="B960" s="43" t="b" cm="1">
        <f t="array" ref="B960">AND(分科號=INDEX(E:E,ROW()),INDEX(D:D,ROW())&gt;=分起日,INDEX(D:D,ROW())&lt;=分訖日,OR(分專案="全部",INDEX(J:J,ROW())=分專案))</f>
        <v>0</v>
      </c>
      <c r="C960" s="44" cm="1">
        <f t="array" ref="C960">IF(INDEX(F:F,ROW())&lt;&gt;"",INDEX(F:F,ROW()),IF(INDEX(E:E,ROW())&lt;&gt;0,INDEX(C:C,ROW()-1),0))</f>
        <v>0</v>
      </c>
      <c r="D960" s="43" cm="1">
        <f t="array" ref="D960">IF(INDEX(G:G,ROW())&lt;&gt;"",INDEX(G:G,ROW()),IF(INDEX(E:E,ROW())&lt;&gt;0,INDEX(D:D,ROW()-1),0))</f>
        <v>0</v>
      </c>
      <c r="E960" s="313" cm="1">
        <f t="array" ref="E960">IF(INDEX(I:I,ROW())&lt;&gt;"",VALUE(TRIM(LEFT(INDEX(I:I,ROW()),6))),0)</f>
        <v>0</v>
      </c>
      <c r="F960" s="314"/>
      <c r="G960" s="247"/>
      <c r="H960" s="261"/>
      <c r="I960" s="248"/>
      <c r="J960" s="261"/>
      <c r="K960" s="261"/>
      <c r="L960" s="262"/>
      <c r="M960" s="49"/>
      <c r="N960" s="49"/>
    </row>
    <row r="961" spans="1:14">
      <c r="A961" s="43" cm="1">
        <f t="array" ref="A961">IF(INDEX(B:B,ROW()), COUNTIF($B$6:INDEX(B:B,ROW()), TRUE), 0)</f>
        <v>0</v>
      </c>
      <c r="B961" s="43" t="b" cm="1">
        <f t="array" ref="B961">AND(分科號=INDEX(E:E,ROW()),INDEX(D:D,ROW())&gt;=分起日,INDEX(D:D,ROW())&lt;=分訖日,OR(分專案="全部",INDEX(J:J,ROW())=分專案))</f>
        <v>0</v>
      </c>
      <c r="C961" s="44" cm="1">
        <f t="array" ref="C961">IF(INDEX(F:F,ROW())&lt;&gt;"",INDEX(F:F,ROW()),IF(INDEX(E:E,ROW())&lt;&gt;0,INDEX(C:C,ROW()-1),0))</f>
        <v>0</v>
      </c>
      <c r="D961" s="43" cm="1">
        <f t="array" ref="D961">IF(INDEX(G:G,ROW())&lt;&gt;"",INDEX(G:G,ROW()),IF(INDEX(E:E,ROW())&lt;&gt;0,INDEX(D:D,ROW()-1),0))</f>
        <v>0</v>
      </c>
      <c r="E961" s="313" cm="1">
        <f t="array" ref="E961">IF(INDEX(I:I,ROW())&lt;&gt;"",VALUE(TRIM(LEFT(INDEX(I:I,ROW()),6))),0)</f>
        <v>0</v>
      </c>
      <c r="F961" s="314"/>
      <c r="G961" s="247"/>
      <c r="H961" s="261"/>
      <c r="I961" s="248"/>
      <c r="J961" s="261"/>
      <c r="K961" s="261"/>
      <c r="L961" s="262"/>
      <c r="M961" s="49"/>
      <c r="N961" s="49"/>
    </row>
    <row r="962" spans="1:14">
      <c r="A962" s="43" cm="1">
        <f t="array" ref="A962">IF(INDEX(B:B,ROW()), COUNTIF($B$6:INDEX(B:B,ROW()), TRUE), 0)</f>
        <v>0</v>
      </c>
      <c r="B962" s="43" t="b" cm="1">
        <f t="array" ref="B962">AND(分科號=INDEX(E:E,ROW()),INDEX(D:D,ROW())&gt;=分起日,INDEX(D:D,ROW())&lt;=分訖日,OR(分專案="全部",INDEX(J:J,ROW())=分專案))</f>
        <v>0</v>
      </c>
      <c r="C962" s="44" cm="1">
        <f t="array" ref="C962">IF(INDEX(F:F,ROW())&lt;&gt;"",INDEX(F:F,ROW()),IF(INDEX(E:E,ROW())&lt;&gt;0,INDEX(C:C,ROW()-1),0))</f>
        <v>0</v>
      </c>
      <c r="D962" s="43" cm="1">
        <f t="array" ref="D962">IF(INDEX(G:G,ROW())&lt;&gt;"",INDEX(G:G,ROW()),IF(INDEX(E:E,ROW())&lt;&gt;0,INDEX(D:D,ROW()-1),0))</f>
        <v>0</v>
      </c>
      <c r="E962" s="313" cm="1">
        <f t="array" ref="E962">IF(INDEX(I:I,ROW())&lt;&gt;"",VALUE(TRIM(LEFT(INDEX(I:I,ROW()),6))),0)</f>
        <v>0</v>
      </c>
      <c r="F962" s="314"/>
      <c r="G962" s="247"/>
      <c r="H962" s="261"/>
      <c r="I962" s="248"/>
      <c r="J962" s="261"/>
      <c r="K962" s="261"/>
      <c r="L962" s="262"/>
      <c r="M962" s="49"/>
      <c r="N962" s="49"/>
    </row>
    <row r="963" spans="1:14">
      <c r="A963" s="43" cm="1">
        <f t="array" ref="A963">IF(INDEX(B:B,ROW()), COUNTIF($B$6:INDEX(B:B,ROW()), TRUE), 0)</f>
        <v>0</v>
      </c>
      <c r="B963" s="43" t="b" cm="1">
        <f t="array" ref="B963">AND(分科號=INDEX(E:E,ROW()),INDEX(D:D,ROW())&gt;=分起日,INDEX(D:D,ROW())&lt;=分訖日,OR(分專案="全部",INDEX(J:J,ROW())=分專案))</f>
        <v>0</v>
      </c>
      <c r="C963" s="44" cm="1">
        <f t="array" ref="C963">IF(INDEX(F:F,ROW())&lt;&gt;"",INDEX(F:F,ROW()),IF(INDEX(E:E,ROW())&lt;&gt;0,INDEX(C:C,ROW()-1),0))</f>
        <v>0</v>
      </c>
      <c r="D963" s="43" cm="1">
        <f t="array" ref="D963">IF(INDEX(G:G,ROW())&lt;&gt;"",INDEX(G:G,ROW()),IF(INDEX(E:E,ROW())&lt;&gt;0,INDEX(D:D,ROW()-1),0))</f>
        <v>0</v>
      </c>
      <c r="E963" s="313" cm="1">
        <f t="array" ref="E963">IF(INDEX(I:I,ROW())&lt;&gt;"",VALUE(TRIM(LEFT(INDEX(I:I,ROW()),6))),0)</f>
        <v>0</v>
      </c>
      <c r="F963" s="314"/>
      <c r="G963" s="247"/>
      <c r="H963" s="261"/>
      <c r="I963" s="248"/>
      <c r="J963" s="261"/>
      <c r="K963" s="261"/>
      <c r="L963" s="262"/>
      <c r="M963" s="49"/>
      <c r="N963" s="49"/>
    </row>
    <row r="964" spans="1:14">
      <c r="A964" s="43" cm="1">
        <f t="array" ref="A964">IF(INDEX(B:B,ROW()), COUNTIF($B$6:INDEX(B:B,ROW()), TRUE), 0)</f>
        <v>0</v>
      </c>
      <c r="B964" s="43" t="b" cm="1">
        <f t="array" ref="B964">AND(分科號=INDEX(E:E,ROW()),INDEX(D:D,ROW())&gt;=分起日,INDEX(D:D,ROW())&lt;=分訖日,OR(分專案="全部",INDEX(J:J,ROW())=分專案))</f>
        <v>0</v>
      </c>
      <c r="C964" s="44" cm="1">
        <f t="array" ref="C964">IF(INDEX(F:F,ROW())&lt;&gt;"",INDEX(F:F,ROW()),IF(INDEX(E:E,ROW())&lt;&gt;0,INDEX(C:C,ROW()-1),0))</f>
        <v>0</v>
      </c>
      <c r="D964" s="43" cm="1">
        <f t="array" ref="D964">IF(INDEX(G:G,ROW())&lt;&gt;"",INDEX(G:G,ROW()),IF(INDEX(E:E,ROW())&lt;&gt;0,INDEX(D:D,ROW()-1),0))</f>
        <v>0</v>
      </c>
      <c r="E964" s="313" cm="1">
        <f t="array" ref="E964">IF(INDEX(I:I,ROW())&lt;&gt;"",VALUE(TRIM(LEFT(INDEX(I:I,ROW()),6))),0)</f>
        <v>0</v>
      </c>
      <c r="F964" s="314"/>
      <c r="G964" s="247"/>
      <c r="H964" s="261"/>
      <c r="I964" s="248"/>
      <c r="J964" s="261"/>
      <c r="K964" s="261"/>
      <c r="L964" s="262"/>
      <c r="M964" s="49"/>
      <c r="N964" s="49"/>
    </row>
    <row r="965" spans="1:14">
      <c r="A965" s="43" cm="1">
        <f t="array" ref="A965">IF(INDEX(B:B,ROW()), COUNTIF($B$6:INDEX(B:B,ROW()), TRUE), 0)</f>
        <v>0</v>
      </c>
      <c r="B965" s="43" t="b" cm="1">
        <f t="array" ref="B965">AND(分科號=INDEX(E:E,ROW()),INDEX(D:D,ROW())&gt;=分起日,INDEX(D:D,ROW())&lt;=分訖日,OR(分專案="全部",INDEX(J:J,ROW())=分專案))</f>
        <v>0</v>
      </c>
      <c r="C965" s="44" cm="1">
        <f t="array" ref="C965">IF(INDEX(F:F,ROW())&lt;&gt;"",INDEX(F:F,ROW()),IF(INDEX(E:E,ROW())&lt;&gt;0,INDEX(C:C,ROW()-1),0))</f>
        <v>0</v>
      </c>
      <c r="D965" s="43" cm="1">
        <f t="array" ref="D965">IF(INDEX(G:G,ROW())&lt;&gt;"",INDEX(G:G,ROW()),IF(INDEX(E:E,ROW())&lt;&gt;0,INDEX(D:D,ROW()-1),0))</f>
        <v>0</v>
      </c>
      <c r="E965" s="313" cm="1">
        <f t="array" ref="E965">IF(INDEX(I:I,ROW())&lt;&gt;"",VALUE(TRIM(LEFT(INDEX(I:I,ROW()),6))),0)</f>
        <v>0</v>
      </c>
      <c r="F965" s="314"/>
      <c r="G965" s="247"/>
      <c r="H965" s="261"/>
      <c r="I965" s="248"/>
      <c r="J965" s="261"/>
      <c r="K965" s="261"/>
      <c r="L965" s="262"/>
      <c r="M965" s="49"/>
      <c r="N965" s="49"/>
    </row>
    <row r="966" spans="1:14">
      <c r="A966" s="43" cm="1">
        <f t="array" ref="A966">IF(INDEX(B:B,ROW()), COUNTIF($B$6:INDEX(B:B,ROW()), TRUE), 0)</f>
        <v>0</v>
      </c>
      <c r="B966" s="43" t="b" cm="1">
        <f t="array" ref="B966">AND(分科號=INDEX(E:E,ROW()),INDEX(D:D,ROW())&gt;=分起日,INDEX(D:D,ROW())&lt;=分訖日,OR(分專案="全部",INDEX(J:J,ROW())=分專案))</f>
        <v>0</v>
      </c>
      <c r="C966" s="44" cm="1">
        <f t="array" ref="C966">IF(INDEX(F:F,ROW())&lt;&gt;"",INDEX(F:F,ROW()),IF(INDEX(E:E,ROW())&lt;&gt;0,INDEX(C:C,ROW()-1),0))</f>
        <v>0</v>
      </c>
      <c r="D966" s="43" cm="1">
        <f t="array" ref="D966">IF(INDEX(G:G,ROW())&lt;&gt;"",INDEX(G:G,ROW()),IF(INDEX(E:E,ROW())&lt;&gt;0,INDEX(D:D,ROW()-1),0))</f>
        <v>0</v>
      </c>
      <c r="E966" s="313" cm="1">
        <f t="array" ref="E966">IF(INDEX(I:I,ROW())&lt;&gt;"",VALUE(TRIM(LEFT(INDEX(I:I,ROW()),6))),0)</f>
        <v>0</v>
      </c>
      <c r="F966" s="314"/>
      <c r="G966" s="247"/>
      <c r="H966" s="261"/>
      <c r="I966" s="248"/>
      <c r="J966" s="261"/>
      <c r="K966" s="261"/>
      <c r="L966" s="262"/>
      <c r="M966" s="49"/>
      <c r="N966" s="49"/>
    </row>
    <row r="967" spans="1:14">
      <c r="A967" s="43" cm="1">
        <f t="array" ref="A967">IF(INDEX(B:B,ROW()), COUNTIF($B$6:INDEX(B:B,ROW()), TRUE), 0)</f>
        <v>0</v>
      </c>
      <c r="B967" s="43" t="b" cm="1">
        <f t="array" ref="B967">AND(分科號=INDEX(E:E,ROW()),INDEX(D:D,ROW())&gt;=分起日,INDEX(D:D,ROW())&lt;=分訖日,OR(分專案="全部",INDEX(J:J,ROW())=分專案))</f>
        <v>0</v>
      </c>
      <c r="C967" s="44" cm="1">
        <f t="array" ref="C967">IF(INDEX(F:F,ROW())&lt;&gt;"",INDEX(F:F,ROW()),IF(INDEX(E:E,ROW())&lt;&gt;0,INDEX(C:C,ROW()-1),0))</f>
        <v>0</v>
      </c>
      <c r="D967" s="43" cm="1">
        <f t="array" ref="D967">IF(INDEX(G:G,ROW())&lt;&gt;"",INDEX(G:G,ROW()),IF(INDEX(E:E,ROW())&lt;&gt;0,INDEX(D:D,ROW()-1),0))</f>
        <v>0</v>
      </c>
      <c r="E967" s="313" cm="1">
        <f t="array" ref="E967">IF(INDEX(I:I,ROW())&lt;&gt;"",VALUE(TRIM(LEFT(INDEX(I:I,ROW()),6))),0)</f>
        <v>0</v>
      </c>
      <c r="F967" s="314"/>
      <c r="G967" s="247"/>
      <c r="H967" s="261"/>
      <c r="I967" s="248"/>
      <c r="J967" s="261"/>
      <c r="K967" s="261"/>
      <c r="L967" s="262"/>
      <c r="M967" s="49"/>
      <c r="N967" s="49"/>
    </row>
    <row r="968" spans="1:14">
      <c r="A968" s="43" cm="1">
        <f t="array" ref="A968">IF(INDEX(B:B,ROW()), COUNTIF($B$6:INDEX(B:B,ROW()), TRUE), 0)</f>
        <v>0</v>
      </c>
      <c r="B968" s="43" t="b" cm="1">
        <f t="array" ref="B968">AND(分科號=INDEX(E:E,ROW()),INDEX(D:D,ROW())&gt;=分起日,INDEX(D:D,ROW())&lt;=分訖日,OR(分專案="全部",INDEX(J:J,ROW())=分專案))</f>
        <v>0</v>
      </c>
      <c r="C968" s="44" cm="1">
        <f t="array" ref="C968">IF(INDEX(F:F,ROW())&lt;&gt;"",INDEX(F:F,ROW()),IF(INDEX(E:E,ROW())&lt;&gt;0,INDEX(C:C,ROW()-1),0))</f>
        <v>0</v>
      </c>
      <c r="D968" s="43" cm="1">
        <f t="array" ref="D968">IF(INDEX(G:G,ROW())&lt;&gt;"",INDEX(G:G,ROW()),IF(INDEX(E:E,ROW())&lt;&gt;0,INDEX(D:D,ROW()-1),0))</f>
        <v>0</v>
      </c>
      <c r="E968" s="313" cm="1">
        <f t="array" ref="E968">IF(INDEX(I:I,ROW())&lt;&gt;"",VALUE(TRIM(LEFT(INDEX(I:I,ROW()),6))),0)</f>
        <v>0</v>
      </c>
      <c r="F968" s="314"/>
      <c r="G968" s="247"/>
      <c r="H968" s="261"/>
      <c r="I968" s="248"/>
      <c r="J968" s="261"/>
      <c r="K968" s="261"/>
      <c r="L968" s="262"/>
      <c r="M968" s="49"/>
      <c r="N968" s="49"/>
    </row>
    <row r="969" spans="1:14">
      <c r="A969" s="43" cm="1">
        <f t="array" ref="A969">IF(INDEX(B:B,ROW()), COUNTIF($B$6:INDEX(B:B,ROW()), TRUE), 0)</f>
        <v>0</v>
      </c>
      <c r="B969" s="43" t="b" cm="1">
        <f t="array" ref="B969">AND(分科號=INDEX(E:E,ROW()),INDEX(D:D,ROW())&gt;=分起日,INDEX(D:D,ROW())&lt;=分訖日,OR(分專案="全部",INDEX(J:J,ROW())=分專案))</f>
        <v>0</v>
      </c>
      <c r="C969" s="44" cm="1">
        <f t="array" ref="C969">IF(INDEX(F:F,ROW())&lt;&gt;"",INDEX(F:F,ROW()),IF(INDEX(E:E,ROW())&lt;&gt;0,INDEX(C:C,ROW()-1),0))</f>
        <v>0</v>
      </c>
      <c r="D969" s="43" cm="1">
        <f t="array" ref="D969">IF(INDEX(G:G,ROW())&lt;&gt;"",INDEX(G:G,ROW()),IF(INDEX(E:E,ROW())&lt;&gt;0,INDEX(D:D,ROW()-1),0))</f>
        <v>0</v>
      </c>
      <c r="E969" s="313" cm="1">
        <f t="array" ref="E969">IF(INDEX(I:I,ROW())&lt;&gt;"",VALUE(TRIM(LEFT(INDEX(I:I,ROW()),6))),0)</f>
        <v>0</v>
      </c>
      <c r="F969" s="314"/>
      <c r="G969" s="247"/>
      <c r="H969" s="261"/>
      <c r="I969" s="248"/>
      <c r="J969" s="261"/>
      <c r="K969" s="261"/>
      <c r="L969" s="262"/>
      <c r="M969" s="49"/>
      <c r="N969" s="49"/>
    </row>
    <row r="970" spans="1:14">
      <c r="A970" s="43" cm="1">
        <f t="array" ref="A970">IF(INDEX(B:B,ROW()), COUNTIF($B$6:INDEX(B:B,ROW()), TRUE), 0)</f>
        <v>0</v>
      </c>
      <c r="B970" s="43" t="b" cm="1">
        <f t="array" ref="B970">AND(分科號=INDEX(E:E,ROW()),INDEX(D:D,ROW())&gt;=分起日,INDEX(D:D,ROW())&lt;=分訖日,OR(分專案="全部",INDEX(J:J,ROW())=分專案))</f>
        <v>0</v>
      </c>
      <c r="C970" s="44" cm="1">
        <f t="array" ref="C970">IF(INDEX(F:F,ROW())&lt;&gt;"",INDEX(F:F,ROW()),IF(INDEX(E:E,ROW())&lt;&gt;0,INDEX(C:C,ROW()-1),0))</f>
        <v>0</v>
      </c>
      <c r="D970" s="43" cm="1">
        <f t="array" ref="D970">IF(INDEX(G:G,ROW())&lt;&gt;"",INDEX(G:G,ROW()),IF(INDEX(E:E,ROW())&lt;&gt;0,INDEX(D:D,ROW()-1),0))</f>
        <v>0</v>
      </c>
      <c r="E970" s="313" cm="1">
        <f t="array" ref="E970">IF(INDEX(I:I,ROW())&lt;&gt;"",VALUE(TRIM(LEFT(INDEX(I:I,ROW()),6))),0)</f>
        <v>0</v>
      </c>
      <c r="F970" s="314"/>
      <c r="G970" s="247"/>
      <c r="H970" s="261"/>
      <c r="I970" s="248"/>
      <c r="J970" s="261"/>
      <c r="K970" s="261"/>
      <c r="L970" s="262"/>
      <c r="M970" s="49"/>
      <c r="N970" s="49"/>
    </row>
    <row r="971" spans="1:14">
      <c r="A971" s="43" cm="1">
        <f t="array" ref="A971">IF(INDEX(B:B,ROW()), COUNTIF($B$6:INDEX(B:B,ROW()), TRUE), 0)</f>
        <v>0</v>
      </c>
      <c r="B971" s="43" t="b" cm="1">
        <f t="array" ref="B971">AND(分科號=INDEX(E:E,ROW()),INDEX(D:D,ROW())&gt;=分起日,INDEX(D:D,ROW())&lt;=分訖日,OR(分專案="全部",INDEX(J:J,ROW())=分專案))</f>
        <v>0</v>
      </c>
      <c r="C971" s="44" cm="1">
        <f t="array" ref="C971">IF(INDEX(F:F,ROW())&lt;&gt;"",INDEX(F:F,ROW()),IF(INDEX(E:E,ROW())&lt;&gt;0,INDEX(C:C,ROW()-1),0))</f>
        <v>0</v>
      </c>
      <c r="D971" s="43" cm="1">
        <f t="array" ref="D971">IF(INDEX(G:G,ROW())&lt;&gt;"",INDEX(G:G,ROW()),IF(INDEX(E:E,ROW())&lt;&gt;0,INDEX(D:D,ROW()-1),0))</f>
        <v>0</v>
      </c>
      <c r="E971" s="313" cm="1">
        <f t="array" ref="E971">IF(INDEX(I:I,ROW())&lt;&gt;"",VALUE(TRIM(LEFT(INDEX(I:I,ROW()),6))),0)</f>
        <v>0</v>
      </c>
      <c r="F971" s="314"/>
      <c r="G971" s="247"/>
      <c r="H971" s="261"/>
      <c r="I971" s="248"/>
      <c r="J971" s="261"/>
      <c r="K971" s="261"/>
      <c r="L971" s="262"/>
      <c r="M971" s="49"/>
      <c r="N971" s="49"/>
    </row>
    <row r="972" spans="1:14">
      <c r="A972" s="43" cm="1">
        <f t="array" ref="A972">IF(INDEX(B:B,ROW()), COUNTIF($B$6:INDEX(B:B,ROW()), TRUE), 0)</f>
        <v>0</v>
      </c>
      <c r="B972" s="43" t="b" cm="1">
        <f t="array" ref="B972">AND(分科號=INDEX(E:E,ROW()),INDEX(D:D,ROW())&gt;=分起日,INDEX(D:D,ROW())&lt;=分訖日,OR(分專案="全部",INDEX(J:J,ROW())=分專案))</f>
        <v>0</v>
      </c>
      <c r="C972" s="44" cm="1">
        <f t="array" ref="C972">IF(INDEX(F:F,ROW())&lt;&gt;"",INDEX(F:F,ROW()),IF(INDEX(E:E,ROW())&lt;&gt;0,INDEX(C:C,ROW()-1),0))</f>
        <v>0</v>
      </c>
      <c r="D972" s="43" cm="1">
        <f t="array" ref="D972">IF(INDEX(G:G,ROW())&lt;&gt;"",INDEX(G:G,ROW()),IF(INDEX(E:E,ROW())&lt;&gt;0,INDEX(D:D,ROW()-1),0))</f>
        <v>0</v>
      </c>
      <c r="E972" s="313" cm="1">
        <f t="array" ref="E972">IF(INDEX(I:I,ROW())&lt;&gt;"",VALUE(TRIM(LEFT(INDEX(I:I,ROW()),6))),0)</f>
        <v>0</v>
      </c>
      <c r="F972" s="314"/>
      <c r="G972" s="247"/>
      <c r="H972" s="261"/>
      <c r="I972" s="248"/>
      <c r="J972" s="261"/>
      <c r="K972" s="261"/>
      <c r="L972" s="262"/>
      <c r="M972" s="49"/>
      <c r="N972" s="49"/>
    </row>
    <row r="973" spans="1:14">
      <c r="A973" s="43" cm="1">
        <f t="array" ref="A973">IF(INDEX(B:B,ROW()), COUNTIF($B$6:INDEX(B:B,ROW()), TRUE), 0)</f>
        <v>0</v>
      </c>
      <c r="B973" s="43" t="b" cm="1">
        <f t="array" ref="B973">AND(分科號=INDEX(E:E,ROW()),INDEX(D:D,ROW())&gt;=分起日,INDEX(D:D,ROW())&lt;=分訖日,OR(分專案="全部",INDEX(J:J,ROW())=分專案))</f>
        <v>0</v>
      </c>
      <c r="C973" s="44" cm="1">
        <f t="array" ref="C973">IF(INDEX(F:F,ROW())&lt;&gt;"",INDEX(F:F,ROW()),IF(INDEX(E:E,ROW())&lt;&gt;0,INDEX(C:C,ROW()-1),0))</f>
        <v>0</v>
      </c>
      <c r="D973" s="43" cm="1">
        <f t="array" ref="D973">IF(INDEX(G:G,ROW())&lt;&gt;"",INDEX(G:G,ROW()),IF(INDEX(E:E,ROW())&lt;&gt;0,INDEX(D:D,ROW()-1),0))</f>
        <v>0</v>
      </c>
      <c r="E973" s="313" cm="1">
        <f t="array" ref="E973">IF(INDEX(I:I,ROW())&lt;&gt;"",VALUE(TRIM(LEFT(INDEX(I:I,ROW()),6))),0)</f>
        <v>0</v>
      </c>
      <c r="F973" s="314"/>
      <c r="G973" s="247"/>
      <c r="H973" s="261"/>
      <c r="I973" s="248"/>
      <c r="J973" s="261"/>
      <c r="K973" s="261"/>
      <c r="L973" s="262"/>
      <c r="M973" s="49"/>
      <c r="N973" s="49"/>
    </row>
    <row r="974" spans="1:14">
      <c r="A974" s="43" cm="1">
        <f t="array" ref="A974">IF(INDEX(B:B,ROW()), COUNTIF($B$6:INDEX(B:B,ROW()), TRUE), 0)</f>
        <v>0</v>
      </c>
      <c r="B974" s="43" t="b" cm="1">
        <f t="array" ref="B974">AND(分科號=INDEX(E:E,ROW()),INDEX(D:D,ROW())&gt;=分起日,INDEX(D:D,ROW())&lt;=分訖日,OR(分專案="全部",INDEX(J:J,ROW())=分專案))</f>
        <v>0</v>
      </c>
      <c r="C974" s="44" cm="1">
        <f t="array" ref="C974">IF(INDEX(F:F,ROW())&lt;&gt;"",INDEX(F:F,ROW()),IF(INDEX(E:E,ROW())&lt;&gt;0,INDEX(C:C,ROW()-1),0))</f>
        <v>0</v>
      </c>
      <c r="D974" s="43" cm="1">
        <f t="array" ref="D974">IF(INDEX(G:G,ROW())&lt;&gt;"",INDEX(G:G,ROW()),IF(INDEX(E:E,ROW())&lt;&gt;0,INDEX(D:D,ROW()-1),0))</f>
        <v>0</v>
      </c>
      <c r="E974" s="313" cm="1">
        <f t="array" ref="E974">IF(INDEX(I:I,ROW())&lt;&gt;"",VALUE(TRIM(LEFT(INDEX(I:I,ROW()),6))),0)</f>
        <v>0</v>
      </c>
      <c r="F974" s="314"/>
      <c r="G974" s="247"/>
      <c r="H974" s="261"/>
      <c r="I974" s="248"/>
      <c r="J974" s="261"/>
      <c r="K974" s="261"/>
      <c r="L974" s="262"/>
      <c r="M974" s="49"/>
      <c r="N974" s="49"/>
    </row>
    <row r="975" spans="1:14">
      <c r="A975" s="43" cm="1">
        <f t="array" ref="A975">IF(INDEX(B:B,ROW()), COUNTIF($B$6:INDEX(B:B,ROW()), TRUE), 0)</f>
        <v>0</v>
      </c>
      <c r="B975" s="43" t="b" cm="1">
        <f t="array" ref="B975">AND(分科號=INDEX(E:E,ROW()),INDEX(D:D,ROW())&gt;=分起日,INDEX(D:D,ROW())&lt;=分訖日,OR(分專案="全部",INDEX(J:J,ROW())=分專案))</f>
        <v>0</v>
      </c>
      <c r="C975" s="44" cm="1">
        <f t="array" ref="C975">IF(INDEX(F:F,ROW())&lt;&gt;"",INDEX(F:F,ROW()),IF(INDEX(E:E,ROW())&lt;&gt;0,INDEX(C:C,ROW()-1),0))</f>
        <v>0</v>
      </c>
      <c r="D975" s="43" cm="1">
        <f t="array" ref="D975">IF(INDEX(G:G,ROW())&lt;&gt;"",INDEX(G:G,ROW()),IF(INDEX(E:E,ROW())&lt;&gt;0,INDEX(D:D,ROW()-1),0))</f>
        <v>0</v>
      </c>
      <c r="E975" s="313" cm="1">
        <f t="array" ref="E975">IF(INDEX(I:I,ROW())&lt;&gt;"",VALUE(TRIM(LEFT(INDEX(I:I,ROW()),6))),0)</f>
        <v>0</v>
      </c>
      <c r="F975" s="314"/>
      <c r="G975" s="247"/>
      <c r="H975" s="261"/>
      <c r="I975" s="248"/>
      <c r="J975" s="261"/>
      <c r="K975" s="261"/>
      <c r="L975" s="262"/>
      <c r="M975" s="49"/>
      <c r="N975" s="49"/>
    </row>
    <row r="976" spans="1:14">
      <c r="A976" s="43" cm="1">
        <f t="array" ref="A976">IF(INDEX(B:B,ROW()), COUNTIF($B$6:INDEX(B:B,ROW()), TRUE), 0)</f>
        <v>0</v>
      </c>
      <c r="B976" s="43" t="b" cm="1">
        <f t="array" ref="B976">AND(分科號=INDEX(E:E,ROW()),INDEX(D:D,ROW())&gt;=分起日,INDEX(D:D,ROW())&lt;=分訖日,OR(分專案="全部",INDEX(J:J,ROW())=分專案))</f>
        <v>0</v>
      </c>
      <c r="C976" s="44" cm="1">
        <f t="array" ref="C976">IF(INDEX(F:F,ROW())&lt;&gt;"",INDEX(F:F,ROW()),IF(INDEX(E:E,ROW())&lt;&gt;0,INDEX(C:C,ROW()-1),0))</f>
        <v>0</v>
      </c>
      <c r="D976" s="43" cm="1">
        <f t="array" ref="D976">IF(INDEX(G:G,ROW())&lt;&gt;"",INDEX(G:G,ROW()),IF(INDEX(E:E,ROW())&lt;&gt;0,INDEX(D:D,ROW()-1),0))</f>
        <v>0</v>
      </c>
      <c r="E976" s="313" cm="1">
        <f t="array" ref="E976">IF(INDEX(I:I,ROW())&lt;&gt;"",VALUE(TRIM(LEFT(INDEX(I:I,ROW()),6))),0)</f>
        <v>0</v>
      </c>
      <c r="F976" s="314"/>
      <c r="G976" s="247"/>
      <c r="H976" s="261"/>
      <c r="I976" s="248"/>
      <c r="J976" s="261"/>
      <c r="K976" s="261"/>
      <c r="L976" s="262"/>
      <c r="M976" s="49"/>
      <c r="N976" s="49"/>
    </row>
    <row r="977" spans="1:14">
      <c r="A977" s="43" cm="1">
        <f t="array" ref="A977">IF(INDEX(B:B,ROW()), COUNTIF($B$6:INDEX(B:B,ROW()), TRUE), 0)</f>
        <v>0</v>
      </c>
      <c r="B977" s="43" t="b" cm="1">
        <f t="array" ref="B977">AND(分科號=INDEX(E:E,ROW()),INDEX(D:D,ROW())&gt;=分起日,INDEX(D:D,ROW())&lt;=分訖日,OR(分專案="全部",INDEX(J:J,ROW())=分專案))</f>
        <v>0</v>
      </c>
      <c r="C977" s="44" cm="1">
        <f t="array" ref="C977">IF(INDEX(F:F,ROW())&lt;&gt;"",INDEX(F:F,ROW()),IF(INDEX(E:E,ROW())&lt;&gt;0,INDEX(C:C,ROW()-1),0))</f>
        <v>0</v>
      </c>
      <c r="D977" s="43" cm="1">
        <f t="array" ref="D977">IF(INDEX(G:G,ROW())&lt;&gt;"",INDEX(G:G,ROW()),IF(INDEX(E:E,ROW())&lt;&gt;0,INDEX(D:D,ROW()-1),0))</f>
        <v>0</v>
      </c>
      <c r="E977" s="313" cm="1">
        <f t="array" ref="E977">IF(INDEX(I:I,ROW())&lt;&gt;"",VALUE(TRIM(LEFT(INDEX(I:I,ROW()),6))),0)</f>
        <v>0</v>
      </c>
      <c r="F977" s="314"/>
      <c r="G977" s="247"/>
      <c r="H977" s="261"/>
      <c r="I977" s="248"/>
      <c r="J977" s="261"/>
      <c r="K977" s="261"/>
      <c r="L977" s="262"/>
      <c r="M977" s="49"/>
      <c r="N977" s="49"/>
    </row>
    <row r="978" spans="1:14">
      <c r="A978" s="43" cm="1">
        <f t="array" ref="A978">IF(INDEX(B:B,ROW()), COUNTIF($B$6:INDEX(B:B,ROW()), TRUE), 0)</f>
        <v>0</v>
      </c>
      <c r="B978" s="43" t="b" cm="1">
        <f t="array" ref="B978">AND(分科號=INDEX(E:E,ROW()),INDEX(D:D,ROW())&gt;=分起日,INDEX(D:D,ROW())&lt;=分訖日,OR(分專案="全部",INDEX(J:J,ROW())=分專案))</f>
        <v>0</v>
      </c>
      <c r="C978" s="44" cm="1">
        <f t="array" ref="C978">IF(INDEX(F:F,ROW())&lt;&gt;"",INDEX(F:F,ROW()),IF(INDEX(E:E,ROW())&lt;&gt;0,INDEX(C:C,ROW()-1),0))</f>
        <v>0</v>
      </c>
      <c r="D978" s="43" cm="1">
        <f t="array" ref="D978">IF(INDEX(G:G,ROW())&lt;&gt;"",INDEX(G:G,ROW()),IF(INDEX(E:E,ROW())&lt;&gt;0,INDEX(D:D,ROW()-1),0))</f>
        <v>0</v>
      </c>
      <c r="E978" s="313" cm="1">
        <f t="array" ref="E978">IF(INDEX(I:I,ROW())&lt;&gt;"",VALUE(TRIM(LEFT(INDEX(I:I,ROW()),6))),0)</f>
        <v>0</v>
      </c>
      <c r="F978" s="314"/>
      <c r="G978" s="247"/>
      <c r="H978" s="261"/>
      <c r="I978" s="248"/>
      <c r="J978" s="261"/>
      <c r="K978" s="261"/>
      <c r="L978" s="262"/>
      <c r="M978" s="49"/>
      <c r="N978" s="49"/>
    </row>
    <row r="979" spans="1:14">
      <c r="A979" s="43" cm="1">
        <f t="array" ref="A979">IF(INDEX(B:B,ROW()), COUNTIF($B$6:INDEX(B:B,ROW()), TRUE), 0)</f>
        <v>0</v>
      </c>
      <c r="B979" s="43" t="b" cm="1">
        <f t="array" ref="B979">AND(分科號=INDEX(E:E,ROW()),INDEX(D:D,ROW())&gt;=分起日,INDEX(D:D,ROW())&lt;=分訖日,OR(分專案="全部",INDEX(J:J,ROW())=分專案))</f>
        <v>0</v>
      </c>
      <c r="C979" s="44" cm="1">
        <f t="array" ref="C979">IF(INDEX(F:F,ROW())&lt;&gt;"",INDEX(F:F,ROW()),IF(INDEX(E:E,ROW())&lt;&gt;0,INDEX(C:C,ROW()-1),0))</f>
        <v>0</v>
      </c>
      <c r="D979" s="43" cm="1">
        <f t="array" ref="D979">IF(INDEX(G:G,ROW())&lt;&gt;"",INDEX(G:G,ROW()),IF(INDEX(E:E,ROW())&lt;&gt;0,INDEX(D:D,ROW()-1),0))</f>
        <v>0</v>
      </c>
      <c r="E979" s="313" cm="1">
        <f t="array" ref="E979">IF(INDEX(I:I,ROW())&lt;&gt;"",VALUE(TRIM(LEFT(INDEX(I:I,ROW()),6))),0)</f>
        <v>0</v>
      </c>
      <c r="F979" s="314"/>
      <c r="G979" s="247"/>
      <c r="H979" s="261"/>
      <c r="I979" s="248"/>
      <c r="J979" s="261"/>
      <c r="K979" s="261"/>
      <c r="L979" s="262"/>
      <c r="M979" s="49"/>
      <c r="N979" s="49"/>
    </row>
    <row r="980" spans="1:14">
      <c r="A980" s="43" cm="1">
        <f t="array" ref="A980">IF(INDEX(B:B,ROW()), COUNTIF($B$6:INDEX(B:B,ROW()), TRUE), 0)</f>
        <v>0</v>
      </c>
      <c r="B980" s="43" t="b" cm="1">
        <f t="array" ref="B980">AND(分科號=INDEX(E:E,ROW()),INDEX(D:D,ROW())&gt;=分起日,INDEX(D:D,ROW())&lt;=分訖日,OR(分專案="全部",INDEX(J:J,ROW())=分專案))</f>
        <v>0</v>
      </c>
      <c r="C980" s="44" cm="1">
        <f t="array" ref="C980">IF(INDEX(F:F,ROW())&lt;&gt;"",INDEX(F:F,ROW()),IF(INDEX(E:E,ROW())&lt;&gt;0,INDEX(C:C,ROW()-1),0))</f>
        <v>0</v>
      </c>
      <c r="D980" s="43" cm="1">
        <f t="array" ref="D980">IF(INDEX(G:G,ROW())&lt;&gt;"",INDEX(G:G,ROW()),IF(INDEX(E:E,ROW())&lt;&gt;0,INDEX(D:D,ROW()-1),0))</f>
        <v>0</v>
      </c>
      <c r="E980" s="313" cm="1">
        <f t="array" ref="E980">IF(INDEX(I:I,ROW())&lt;&gt;"",VALUE(TRIM(LEFT(INDEX(I:I,ROW()),6))),0)</f>
        <v>0</v>
      </c>
      <c r="F980" s="314"/>
      <c r="G980" s="247"/>
      <c r="H980" s="261"/>
      <c r="I980" s="248"/>
      <c r="J980" s="261"/>
      <c r="K980" s="261"/>
      <c r="L980" s="262"/>
      <c r="M980" s="49"/>
      <c r="N980" s="49"/>
    </row>
    <row r="981" spans="1:14">
      <c r="A981" s="43" cm="1">
        <f t="array" ref="A981">IF(INDEX(B:B,ROW()), COUNTIF($B$6:INDEX(B:B,ROW()), TRUE), 0)</f>
        <v>0</v>
      </c>
      <c r="B981" s="43" t="b" cm="1">
        <f t="array" ref="B981">AND(分科號=INDEX(E:E,ROW()),INDEX(D:D,ROW())&gt;=分起日,INDEX(D:D,ROW())&lt;=分訖日,OR(分專案="全部",INDEX(J:J,ROW())=分專案))</f>
        <v>0</v>
      </c>
      <c r="C981" s="44" cm="1">
        <f t="array" ref="C981">IF(INDEX(F:F,ROW())&lt;&gt;"",INDEX(F:F,ROW()),IF(INDEX(E:E,ROW())&lt;&gt;0,INDEX(C:C,ROW()-1),0))</f>
        <v>0</v>
      </c>
      <c r="D981" s="43" cm="1">
        <f t="array" ref="D981">IF(INDEX(G:G,ROW())&lt;&gt;"",INDEX(G:G,ROW()),IF(INDEX(E:E,ROW())&lt;&gt;0,INDEX(D:D,ROW()-1),0))</f>
        <v>0</v>
      </c>
      <c r="E981" s="313" cm="1">
        <f t="array" ref="E981">IF(INDEX(I:I,ROW())&lt;&gt;"",VALUE(TRIM(LEFT(INDEX(I:I,ROW()),6))),0)</f>
        <v>0</v>
      </c>
      <c r="F981" s="314"/>
      <c r="G981" s="247"/>
      <c r="H981" s="261"/>
      <c r="I981" s="248"/>
      <c r="J981" s="261"/>
      <c r="K981" s="261"/>
      <c r="L981" s="262"/>
      <c r="M981" s="49"/>
      <c r="N981" s="49"/>
    </row>
    <row r="982" spans="1:14">
      <c r="A982" s="43" cm="1">
        <f t="array" ref="A982">IF(INDEX(B:B,ROW()), COUNTIF($B$6:INDEX(B:B,ROW()), TRUE), 0)</f>
        <v>0</v>
      </c>
      <c r="B982" s="43" t="b" cm="1">
        <f t="array" ref="B982">AND(分科號=INDEX(E:E,ROW()),INDEX(D:D,ROW())&gt;=分起日,INDEX(D:D,ROW())&lt;=分訖日,OR(分專案="全部",INDEX(J:J,ROW())=分專案))</f>
        <v>0</v>
      </c>
      <c r="C982" s="44" cm="1">
        <f t="array" ref="C982">IF(INDEX(F:F,ROW())&lt;&gt;"",INDEX(F:F,ROW()),IF(INDEX(E:E,ROW())&lt;&gt;0,INDEX(C:C,ROW()-1),0))</f>
        <v>0</v>
      </c>
      <c r="D982" s="43" cm="1">
        <f t="array" ref="D982">IF(INDEX(G:G,ROW())&lt;&gt;"",INDEX(G:G,ROW()),IF(INDEX(E:E,ROW())&lt;&gt;0,INDEX(D:D,ROW()-1),0))</f>
        <v>0</v>
      </c>
      <c r="E982" s="313" cm="1">
        <f t="array" ref="E982">IF(INDEX(I:I,ROW())&lt;&gt;"",VALUE(TRIM(LEFT(INDEX(I:I,ROW()),6))),0)</f>
        <v>0</v>
      </c>
      <c r="F982" s="314"/>
      <c r="G982" s="247"/>
      <c r="H982" s="261"/>
      <c r="I982" s="248"/>
      <c r="J982" s="261"/>
      <c r="K982" s="261"/>
      <c r="L982" s="262"/>
      <c r="M982" s="49"/>
      <c r="N982" s="49"/>
    </row>
    <row r="983" spans="1:14">
      <c r="A983" s="43" cm="1">
        <f t="array" ref="A983">IF(INDEX(B:B,ROW()), COUNTIF($B$6:INDEX(B:B,ROW()), TRUE), 0)</f>
        <v>0</v>
      </c>
      <c r="B983" s="43" t="b" cm="1">
        <f t="array" ref="B983">AND(分科號=INDEX(E:E,ROW()),INDEX(D:D,ROW())&gt;=分起日,INDEX(D:D,ROW())&lt;=分訖日,OR(分專案="全部",INDEX(J:J,ROW())=分專案))</f>
        <v>0</v>
      </c>
      <c r="C983" s="44" cm="1">
        <f t="array" ref="C983">IF(INDEX(F:F,ROW())&lt;&gt;"",INDEX(F:F,ROW()),IF(INDEX(E:E,ROW())&lt;&gt;0,INDEX(C:C,ROW()-1),0))</f>
        <v>0</v>
      </c>
      <c r="D983" s="43" cm="1">
        <f t="array" ref="D983">IF(INDEX(G:G,ROW())&lt;&gt;"",INDEX(G:G,ROW()),IF(INDEX(E:E,ROW())&lt;&gt;0,INDEX(D:D,ROW()-1),0))</f>
        <v>0</v>
      </c>
      <c r="E983" s="313" cm="1">
        <f t="array" ref="E983">IF(INDEX(I:I,ROW())&lt;&gt;"",VALUE(TRIM(LEFT(INDEX(I:I,ROW()),6))),0)</f>
        <v>0</v>
      </c>
      <c r="F983" s="314"/>
      <c r="G983" s="247"/>
      <c r="H983" s="261"/>
      <c r="I983" s="248"/>
      <c r="J983" s="261"/>
      <c r="K983" s="261"/>
      <c r="L983" s="262"/>
      <c r="M983" s="49"/>
      <c r="N983" s="49"/>
    </row>
    <row r="984" spans="1:14">
      <c r="A984" s="43" cm="1">
        <f t="array" ref="A984">IF(INDEX(B:B,ROW()), COUNTIF($B$6:INDEX(B:B,ROW()), TRUE), 0)</f>
        <v>0</v>
      </c>
      <c r="B984" s="43" t="b" cm="1">
        <f t="array" ref="B984">AND(分科號=INDEX(E:E,ROW()),INDEX(D:D,ROW())&gt;=分起日,INDEX(D:D,ROW())&lt;=分訖日,OR(分專案="全部",INDEX(J:J,ROW())=分專案))</f>
        <v>0</v>
      </c>
      <c r="C984" s="44" cm="1">
        <f t="array" ref="C984">IF(INDEX(F:F,ROW())&lt;&gt;"",INDEX(F:F,ROW()),IF(INDEX(E:E,ROW())&lt;&gt;0,INDEX(C:C,ROW()-1),0))</f>
        <v>0</v>
      </c>
      <c r="D984" s="43" cm="1">
        <f t="array" ref="D984">IF(INDEX(G:G,ROW())&lt;&gt;"",INDEX(G:G,ROW()),IF(INDEX(E:E,ROW())&lt;&gt;0,INDEX(D:D,ROW()-1),0))</f>
        <v>0</v>
      </c>
      <c r="E984" s="313" cm="1">
        <f t="array" ref="E984">IF(INDEX(I:I,ROW())&lt;&gt;"",VALUE(TRIM(LEFT(INDEX(I:I,ROW()),6))),0)</f>
        <v>0</v>
      </c>
      <c r="F984" s="314"/>
      <c r="G984" s="247"/>
      <c r="H984" s="261"/>
      <c r="I984" s="248"/>
      <c r="J984" s="261"/>
      <c r="K984" s="261"/>
      <c r="L984" s="262"/>
      <c r="M984" s="49"/>
      <c r="N984" s="49"/>
    </row>
    <row r="985" spans="1:14">
      <c r="A985" s="43" cm="1">
        <f t="array" ref="A985">IF(INDEX(B:B,ROW()), COUNTIF($B$6:INDEX(B:B,ROW()), TRUE), 0)</f>
        <v>0</v>
      </c>
      <c r="B985" s="43" t="b" cm="1">
        <f t="array" ref="B985">AND(分科號=INDEX(E:E,ROW()),INDEX(D:D,ROW())&gt;=分起日,INDEX(D:D,ROW())&lt;=分訖日,OR(分專案="全部",INDEX(J:J,ROW())=分專案))</f>
        <v>0</v>
      </c>
      <c r="C985" s="44" cm="1">
        <f t="array" ref="C985">IF(INDEX(F:F,ROW())&lt;&gt;"",INDEX(F:F,ROW()),IF(INDEX(E:E,ROW())&lt;&gt;0,INDEX(C:C,ROW()-1),0))</f>
        <v>0</v>
      </c>
      <c r="D985" s="43" cm="1">
        <f t="array" ref="D985">IF(INDEX(G:G,ROW())&lt;&gt;"",INDEX(G:G,ROW()),IF(INDEX(E:E,ROW())&lt;&gt;0,INDEX(D:D,ROW()-1),0))</f>
        <v>0</v>
      </c>
      <c r="E985" s="313" cm="1">
        <f t="array" ref="E985">IF(INDEX(I:I,ROW())&lt;&gt;"",VALUE(TRIM(LEFT(INDEX(I:I,ROW()),6))),0)</f>
        <v>0</v>
      </c>
      <c r="F985" s="314"/>
      <c r="G985" s="247"/>
      <c r="H985" s="261"/>
      <c r="I985" s="248"/>
      <c r="J985" s="261"/>
      <c r="K985" s="261"/>
      <c r="L985" s="262"/>
      <c r="M985" s="49"/>
      <c r="N985" s="49"/>
    </row>
    <row r="986" spans="1:14">
      <c r="A986" s="43" cm="1">
        <f t="array" ref="A986">IF(INDEX(B:B,ROW()), COUNTIF($B$6:INDEX(B:B,ROW()), TRUE), 0)</f>
        <v>0</v>
      </c>
      <c r="B986" s="43" t="b" cm="1">
        <f t="array" ref="B986">AND(分科號=INDEX(E:E,ROW()),INDEX(D:D,ROW())&gt;=分起日,INDEX(D:D,ROW())&lt;=分訖日,OR(分專案="全部",INDEX(J:J,ROW())=分專案))</f>
        <v>0</v>
      </c>
      <c r="C986" s="44" cm="1">
        <f t="array" ref="C986">IF(INDEX(F:F,ROW())&lt;&gt;"",INDEX(F:F,ROW()),IF(INDEX(E:E,ROW())&lt;&gt;0,INDEX(C:C,ROW()-1),0))</f>
        <v>0</v>
      </c>
      <c r="D986" s="43" cm="1">
        <f t="array" ref="D986">IF(INDEX(G:G,ROW())&lt;&gt;"",INDEX(G:G,ROW()),IF(INDEX(E:E,ROW())&lt;&gt;0,INDEX(D:D,ROW()-1),0))</f>
        <v>0</v>
      </c>
      <c r="E986" s="313" cm="1">
        <f t="array" ref="E986">IF(INDEX(I:I,ROW())&lt;&gt;"",VALUE(TRIM(LEFT(INDEX(I:I,ROW()),6))),0)</f>
        <v>0</v>
      </c>
      <c r="F986" s="314"/>
      <c r="G986" s="247"/>
      <c r="H986" s="261"/>
      <c r="I986" s="248"/>
      <c r="J986" s="261"/>
      <c r="K986" s="261"/>
      <c r="L986" s="262"/>
      <c r="M986" s="49"/>
      <c r="N986" s="49"/>
    </row>
    <row r="987" spans="1:14">
      <c r="A987" s="43" cm="1">
        <f t="array" ref="A987">IF(INDEX(B:B,ROW()), COUNTIF($B$6:INDEX(B:B,ROW()), TRUE), 0)</f>
        <v>0</v>
      </c>
      <c r="B987" s="43" t="b" cm="1">
        <f t="array" ref="B987">AND(分科號=INDEX(E:E,ROW()),INDEX(D:D,ROW())&gt;=分起日,INDEX(D:D,ROW())&lt;=分訖日,OR(分專案="全部",INDEX(J:J,ROW())=分專案))</f>
        <v>0</v>
      </c>
      <c r="C987" s="44" cm="1">
        <f t="array" ref="C987">IF(INDEX(F:F,ROW())&lt;&gt;"",INDEX(F:F,ROW()),IF(INDEX(E:E,ROW())&lt;&gt;0,INDEX(C:C,ROW()-1),0))</f>
        <v>0</v>
      </c>
      <c r="D987" s="43" cm="1">
        <f t="array" ref="D987">IF(INDEX(G:G,ROW())&lt;&gt;"",INDEX(G:G,ROW()),IF(INDEX(E:E,ROW())&lt;&gt;0,INDEX(D:D,ROW()-1),0))</f>
        <v>0</v>
      </c>
      <c r="E987" s="313" cm="1">
        <f t="array" ref="E987">IF(INDEX(I:I,ROW())&lt;&gt;"",VALUE(TRIM(LEFT(INDEX(I:I,ROW()),6))),0)</f>
        <v>0</v>
      </c>
      <c r="F987" s="314"/>
      <c r="G987" s="247"/>
      <c r="H987" s="261"/>
      <c r="I987" s="248"/>
      <c r="J987" s="261"/>
      <c r="K987" s="261"/>
      <c r="L987" s="262"/>
      <c r="M987" s="49"/>
      <c r="N987" s="49"/>
    </row>
    <row r="988" spans="1:14">
      <c r="A988" s="43" cm="1">
        <f t="array" ref="A988">IF(INDEX(B:B,ROW()), COUNTIF($B$6:INDEX(B:B,ROW()), TRUE), 0)</f>
        <v>0</v>
      </c>
      <c r="B988" s="43" t="b" cm="1">
        <f t="array" ref="B988">AND(分科號=INDEX(E:E,ROW()),INDEX(D:D,ROW())&gt;=分起日,INDEX(D:D,ROW())&lt;=分訖日,OR(分專案="全部",INDEX(J:J,ROW())=分專案))</f>
        <v>0</v>
      </c>
      <c r="C988" s="44" cm="1">
        <f t="array" ref="C988">IF(INDEX(F:F,ROW())&lt;&gt;"",INDEX(F:F,ROW()),IF(INDEX(E:E,ROW())&lt;&gt;0,INDEX(C:C,ROW()-1),0))</f>
        <v>0</v>
      </c>
      <c r="D988" s="43" cm="1">
        <f t="array" ref="D988">IF(INDEX(G:G,ROW())&lt;&gt;"",INDEX(G:G,ROW()),IF(INDEX(E:E,ROW())&lt;&gt;0,INDEX(D:D,ROW()-1),0))</f>
        <v>0</v>
      </c>
      <c r="E988" s="313" cm="1">
        <f t="array" ref="E988">IF(INDEX(I:I,ROW())&lt;&gt;"",VALUE(TRIM(LEFT(INDEX(I:I,ROW()),6))),0)</f>
        <v>0</v>
      </c>
      <c r="F988" s="314"/>
      <c r="G988" s="247"/>
      <c r="H988" s="261"/>
      <c r="I988" s="248"/>
      <c r="J988" s="261"/>
      <c r="K988" s="261"/>
      <c r="L988" s="262"/>
      <c r="M988" s="49"/>
      <c r="N988" s="49"/>
    </row>
    <row r="989" spans="1:14">
      <c r="A989" s="43" cm="1">
        <f t="array" ref="A989">IF(INDEX(B:B,ROW()), COUNTIF($B$6:INDEX(B:B,ROW()), TRUE), 0)</f>
        <v>0</v>
      </c>
      <c r="B989" s="43" t="b" cm="1">
        <f t="array" ref="B989">AND(分科號=INDEX(E:E,ROW()),INDEX(D:D,ROW())&gt;=分起日,INDEX(D:D,ROW())&lt;=分訖日,OR(分專案="全部",INDEX(J:J,ROW())=分專案))</f>
        <v>0</v>
      </c>
      <c r="C989" s="44" cm="1">
        <f t="array" ref="C989">IF(INDEX(F:F,ROW())&lt;&gt;"",INDEX(F:F,ROW()),IF(INDEX(E:E,ROW())&lt;&gt;0,INDEX(C:C,ROW()-1),0))</f>
        <v>0</v>
      </c>
      <c r="D989" s="43" cm="1">
        <f t="array" ref="D989">IF(INDEX(G:G,ROW())&lt;&gt;"",INDEX(G:G,ROW()),IF(INDEX(E:E,ROW())&lt;&gt;0,INDEX(D:D,ROW()-1),0))</f>
        <v>0</v>
      </c>
      <c r="E989" s="313" cm="1">
        <f t="array" ref="E989">IF(INDEX(I:I,ROW())&lt;&gt;"",VALUE(TRIM(LEFT(INDEX(I:I,ROW()),6))),0)</f>
        <v>0</v>
      </c>
      <c r="F989" s="314"/>
      <c r="G989" s="247"/>
      <c r="H989" s="261"/>
      <c r="I989" s="248"/>
      <c r="J989" s="261"/>
      <c r="K989" s="261"/>
      <c r="L989" s="262"/>
      <c r="M989" s="49"/>
      <c r="N989" s="49"/>
    </row>
    <row r="990" spans="1:14">
      <c r="A990" s="43" cm="1">
        <f t="array" ref="A990">IF(INDEX(B:B,ROW()), COUNTIF($B$6:INDEX(B:B,ROW()), TRUE), 0)</f>
        <v>0</v>
      </c>
      <c r="B990" s="43" t="b" cm="1">
        <f t="array" ref="B990">AND(分科號=INDEX(E:E,ROW()),INDEX(D:D,ROW())&gt;=分起日,INDEX(D:D,ROW())&lt;=分訖日,OR(分專案="全部",INDEX(J:J,ROW())=分專案))</f>
        <v>0</v>
      </c>
      <c r="C990" s="44" cm="1">
        <f t="array" ref="C990">IF(INDEX(F:F,ROW())&lt;&gt;"",INDEX(F:F,ROW()),IF(INDEX(E:E,ROW())&lt;&gt;0,INDEX(C:C,ROW()-1),0))</f>
        <v>0</v>
      </c>
      <c r="D990" s="43" cm="1">
        <f t="array" ref="D990">IF(INDEX(G:G,ROW())&lt;&gt;"",INDEX(G:G,ROW()),IF(INDEX(E:E,ROW())&lt;&gt;0,INDEX(D:D,ROW()-1),0))</f>
        <v>0</v>
      </c>
      <c r="E990" s="313" cm="1">
        <f t="array" ref="E990">IF(INDEX(I:I,ROW())&lt;&gt;"",VALUE(TRIM(LEFT(INDEX(I:I,ROW()),6))),0)</f>
        <v>0</v>
      </c>
      <c r="F990" s="314"/>
      <c r="G990" s="247"/>
      <c r="H990" s="261"/>
      <c r="I990" s="248"/>
      <c r="J990" s="261"/>
      <c r="K990" s="261"/>
      <c r="L990" s="262"/>
      <c r="M990" s="49"/>
      <c r="N990" s="49"/>
    </row>
    <row r="991" spans="1:14">
      <c r="A991" s="43" cm="1">
        <f t="array" ref="A991">IF(INDEX(B:B,ROW()), COUNTIF($B$6:INDEX(B:B,ROW()), TRUE), 0)</f>
        <v>0</v>
      </c>
      <c r="B991" s="43" t="b" cm="1">
        <f t="array" ref="B991">AND(分科號=INDEX(E:E,ROW()),INDEX(D:D,ROW())&gt;=分起日,INDEX(D:D,ROW())&lt;=分訖日,OR(分專案="全部",INDEX(J:J,ROW())=分專案))</f>
        <v>0</v>
      </c>
      <c r="C991" s="44" cm="1">
        <f t="array" ref="C991">IF(INDEX(F:F,ROW())&lt;&gt;"",INDEX(F:F,ROW()),IF(INDEX(E:E,ROW())&lt;&gt;0,INDEX(C:C,ROW()-1),0))</f>
        <v>0</v>
      </c>
      <c r="D991" s="43" cm="1">
        <f t="array" ref="D991">IF(INDEX(G:G,ROW())&lt;&gt;"",INDEX(G:G,ROW()),IF(INDEX(E:E,ROW())&lt;&gt;0,INDEX(D:D,ROW()-1),0))</f>
        <v>0</v>
      </c>
      <c r="E991" s="313" cm="1">
        <f t="array" ref="E991">IF(INDEX(I:I,ROW())&lt;&gt;"",VALUE(TRIM(LEFT(INDEX(I:I,ROW()),6))),0)</f>
        <v>0</v>
      </c>
      <c r="F991" s="314"/>
      <c r="G991" s="247"/>
      <c r="H991" s="261"/>
      <c r="I991" s="248"/>
      <c r="J991" s="261"/>
      <c r="K991" s="261"/>
      <c r="L991" s="262"/>
      <c r="M991" s="49"/>
      <c r="N991" s="49"/>
    </row>
    <row r="992" spans="1:14">
      <c r="A992" s="43" cm="1">
        <f t="array" ref="A992">IF(INDEX(B:B,ROW()), COUNTIF($B$6:INDEX(B:B,ROW()), TRUE), 0)</f>
        <v>0</v>
      </c>
      <c r="B992" s="43" t="b" cm="1">
        <f t="array" ref="B992">AND(分科號=INDEX(E:E,ROW()),INDEX(D:D,ROW())&gt;=分起日,INDEX(D:D,ROW())&lt;=分訖日,OR(分專案="全部",INDEX(J:J,ROW())=分專案))</f>
        <v>0</v>
      </c>
      <c r="C992" s="44" cm="1">
        <f t="array" ref="C992">IF(INDEX(F:F,ROW())&lt;&gt;"",INDEX(F:F,ROW()),IF(INDEX(E:E,ROW())&lt;&gt;0,INDEX(C:C,ROW()-1),0))</f>
        <v>0</v>
      </c>
      <c r="D992" s="43" cm="1">
        <f t="array" ref="D992">IF(INDEX(G:G,ROW())&lt;&gt;"",INDEX(G:G,ROW()),IF(INDEX(E:E,ROW())&lt;&gt;0,INDEX(D:D,ROW()-1),0))</f>
        <v>0</v>
      </c>
      <c r="E992" s="313" cm="1">
        <f t="array" ref="E992">IF(INDEX(I:I,ROW())&lt;&gt;"",VALUE(TRIM(LEFT(INDEX(I:I,ROW()),6))),0)</f>
        <v>0</v>
      </c>
      <c r="F992" s="314"/>
      <c r="G992" s="247"/>
      <c r="H992" s="261"/>
      <c r="I992" s="248"/>
      <c r="J992" s="261"/>
      <c r="K992" s="261"/>
      <c r="L992" s="262"/>
      <c r="M992" s="49"/>
      <c r="N992" s="49"/>
    </row>
    <row r="993" spans="1:14">
      <c r="A993" s="43" cm="1">
        <f t="array" ref="A993">IF(INDEX(B:B,ROW()), COUNTIF($B$6:INDEX(B:B,ROW()), TRUE), 0)</f>
        <v>0</v>
      </c>
      <c r="B993" s="43" t="b" cm="1">
        <f t="array" ref="B993">AND(分科號=INDEX(E:E,ROW()),INDEX(D:D,ROW())&gt;=分起日,INDEX(D:D,ROW())&lt;=分訖日,OR(分專案="全部",INDEX(J:J,ROW())=分專案))</f>
        <v>0</v>
      </c>
      <c r="C993" s="44" cm="1">
        <f t="array" ref="C993">IF(INDEX(F:F,ROW())&lt;&gt;"",INDEX(F:F,ROW()),IF(INDEX(E:E,ROW())&lt;&gt;0,INDEX(C:C,ROW()-1),0))</f>
        <v>0</v>
      </c>
      <c r="D993" s="43" cm="1">
        <f t="array" ref="D993">IF(INDEX(G:G,ROW())&lt;&gt;"",INDEX(G:G,ROW()),IF(INDEX(E:E,ROW())&lt;&gt;0,INDEX(D:D,ROW()-1),0))</f>
        <v>0</v>
      </c>
      <c r="E993" s="313" cm="1">
        <f t="array" ref="E993">IF(INDEX(I:I,ROW())&lt;&gt;"",VALUE(TRIM(LEFT(INDEX(I:I,ROW()),6))),0)</f>
        <v>0</v>
      </c>
      <c r="F993" s="314"/>
      <c r="G993" s="247"/>
      <c r="H993" s="261"/>
      <c r="I993" s="248"/>
      <c r="J993" s="261"/>
      <c r="K993" s="261"/>
      <c r="L993" s="262"/>
      <c r="M993" s="49"/>
      <c r="N993" s="49"/>
    </row>
    <row r="994" spans="1:14">
      <c r="A994" s="43" cm="1">
        <f t="array" ref="A994">IF(INDEX(B:B,ROW()), COUNTIF($B$6:INDEX(B:B,ROW()), TRUE), 0)</f>
        <v>0</v>
      </c>
      <c r="B994" s="43" t="b" cm="1">
        <f t="array" ref="B994">AND(分科號=INDEX(E:E,ROW()),INDEX(D:D,ROW())&gt;=分起日,INDEX(D:D,ROW())&lt;=分訖日,OR(分專案="全部",INDEX(J:J,ROW())=分專案))</f>
        <v>0</v>
      </c>
      <c r="C994" s="44" cm="1">
        <f t="array" ref="C994">IF(INDEX(F:F,ROW())&lt;&gt;"",INDEX(F:F,ROW()),IF(INDEX(E:E,ROW())&lt;&gt;0,INDEX(C:C,ROW()-1),0))</f>
        <v>0</v>
      </c>
      <c r="D994" s="43" cm="1">
        <f t="array" ref="D994">IF(INDEX(G:G,ROW())&lt;&gt;"",INDEX(G:G,ROW()),IF(INDEX(E:E,ROW())&lt;&gt;0,INDEX(D:D,ROW()-1),0))</f>
        <v>0</v>
      </c>
      <c r="E994" s="313" cm="1">
        <f t="array" ref="E994">IF(INDEX(I:I,ROW())&lt;&gt;"",VALUE(TRIM(LEFT(INDEX(I:I,ROW()),6))),0)</f>
        <v>0</v>
      </c>
      <c r="F994" s="314"/>
      <c r="G994" s="247"/>
      <c r="H994" s="261"/>
      <c r="I994" s="248"/>
      <c r="J994" s="261"/>
      <c r="K994" s="261"/>
      <c r="L994" s="262"/>
      <c r="M994" s="49"/>
      <c r="N994" s="49"/>
    </row>
    <row r="995" spans="1:14">
      <c r="A995" s="43" cm="1">
        <f t="array" ref="A995">IF(INDEX(B:B,ROW()), COUNTIF($B$6:INDEX(B:B,ROW()), TRUE), 0)</f>
        <v>0</v>
      </c>
      <c r="B995" s="43" t="b" cm="1">
        <f t="array" ref="B995">AND(分科號=INDEX(E:E,ROW()),INDEX(D:D,ROW())&gt;=分起日,INDEX(D:D,ROW())&lt;=分訖日,OR(分專案="全部",INDEX(J:J,ROW())=分專案))</f>
        <v>0</v>
      </c>
      <c r="C995" s="44" cm="1">
        <f t="array" ref="C995">IF(INDEX(F:F,ROW())&lt;&gt;"",INDEX(F:F,ROW()),IF(INDEX(E:E,ROW())&lt;&gt;0,INDEX(C:C,ROW()-1),0))</f>
        <v>0</v>
      </c>
      <c r="D995" s="43" cm="1">
        <f t="array" ref="D995">IF(INDEX(G:G,ROW())&lt;&gt;"",INDEX(G:G,ROW()),IF(INDEX(E:E,ROW())&lt;&gt;0,INDEX(D:D,ROW()-1),0))</f>
        <v>0</v>
      </c>
      <c r="E995" s="313" cm="1">
        <f t="array" ref="E995">IF(INDEX(I:I,ROW())&lt;&gt;"",VALUE(TRIM(LEFT(INDEX(I:I,ROW()),6))),0)</f>
        <v>0</v>
      </c>
      <c r="F995" s="314"/>
      <c r="G995" s="247"/>
      <c r="H995" s="261"/>
      <c r="I995" s="248"/>
      <c r="J995" s="261"/>
      <c r="K995" s="261"/>
      <c r="L995" s="262"/>
      <c r="M995" s="49"/>
      <c r="N995" s="49"/>
    </row>
    <row r="996" spans="1:14">
      <c r="A996" s="43" cm="1">
        <f t="array" ref="A996">IF(INDEX(B:B,ROW()), COUNTIF($B$6:INDEX(B:B,ROW()), TRUE), 0)</f>
        <v>0</v>
      </c>
      <c r="B996" s="43" t="b" cm="1">
        <f t="array" ref="B996">AND(分科號=INDEX(E:E,ROW()),INDEX(D:D,ROW())&gt;=分起日,INDEX(D:D,ROW())&lt;=分訖日,OR(分專案="全部",INDEX(J:J,ROW())=分專案))</f>
        <v>0</v>
      </c>
      <c r="C996" s="44" cm="1">
        <f t="array" ref="C996">IF(INDEX(F:F,ROW())&lt;&gt;"",INDEX(F:F,ROW()),IF(INDEX(E:E,ROW())&lt;&gt;0,INDEX(C:C,ROW()-1),0))</f>
        <v>0</v>
      </c>
      <c r="D996" s="43" cm="1">
        <f t="array" ref="D996">IF(INDEX(G:G,ROW())&lt;&gt;"",INDEX(G:G,ROW()),IF(INDEX(E:E,ROW())&lt;&gt;0,INDEX(D:D,ROW()-1),0))</f>
        <v>0</v>
      </c>
      <c r="E996" s="313" cm="1">
        <f t="array" ref="E996">IF(INDEX(I:I,ROW())&lt;&gt;"",VALUE(TRIM(LEFT(INDEX(I:I,ROW()),6))),0)</f>
        <v>0</v>
      </c>
      <c r="F996" s="314"/>
      <c r="G996" s="247"/>
      <c r="H996" s="261"/>
      <c r="I996" s="248"/>
      <c r="J996" s="261"/>
      <c r="K996" s="261"/>
      <c r="L996" s="262"/>
      <c r="M996" s="49"/>
      <c r="N996" s="49"/>
    </row>
    <row r="997" spans="1:14">
      <c r="A997" s="43" cm="1">
        <f t="array" ref="A997">IF(INDEX(B:B,ROW()), COUNTIF($B$6:INDEX(B:B,ROW()), TRUE), 0)</f>
        <v>0</v>
      </c>
      <c r="B997" s="43" t="b" cm="1">
        <f t="array" ref="B997">AND(分科號=INDEX(E:E,ROW()),INDEX(D:D,ROW())&gt;=分起日,INDEX(D:D,ROW())&lt;=分訖日,OR(分專案="全部",INDEX(J:J,ROW())=分專案))</f>
        <v>0</v>
      </c>
      <c r="C997" s="44" cm="1">
        <f t="array" ref="C997">IF(INDEX(F:F,ROW())&lt;&gt;"",INDEX(F:F,ROW()),IF(INDEX(E:E,ROW())&lt;&gt;0,INDEX(C:C,ROW()-1),0))</f>
        <v>0</v>
      </c>
      <c r="D997" s="43" cm="1">
        <f t="array" ref="D997">IF(INDEX(G:G,ROW())&lt;&gt;"",INDEX(G:G,ROW()),IF(INDEX(E:E,ROW())&lt;&gt;0,INDEX(D:D,ROW()-1),0))</f>
        <v>0</v>
      </c>
      <c r="E997" s="313" cm="1">
        <f t="array" ref="E997">IF(INDEX(I:I,ROW())&lt;&gt;"",VALUE(TRIM(LEFT(INDEX(I:I,ROW()),6))),0)</f>
        <v>0</v>
      </c>
      <c r="F997" s="314"/>
      <c r="G997" s="247"/>
      <c r="H997" s="261"/>
      <c r="I997" s="248"/>
      <c r="J997" s="261"/>
      <c r="K997" s="261"/>
      <c r="L997" s="262"/>
      <c r="M997" s="49"/>
      <c r="N997" s="49"/>
    </row>
    <row r="998" spans="1:14">
      <c r="A998" s="43" cm="1">
        <f t="array" ref="A998">IF(INDEX(B:B,ROW()), COUNTIF($B$6:INDEX(B:B,ROW()), TRUE), 0)</f>
        <v>0</v>
      </c>
      <c r="B998" s="43" t="b" cm="1">
        <f t="array" ref="B998">AND(分科號=INDEX(E:E,ROW()),INDEX(D:D,ROW())&gt;=分起日,INDEX(D:D,ROW())&lt;=分訖日,OR(分專案="全部",INDEX(J:J,ROW())=分專案))</f>
        <v>0</v>
      </c>
      <c r="C998" s="44" cm="1">
        <f t="array" ref="C998">IF(INDEX(F:F,ROW())&lt;&gt;"",INDEX(F:F,ROW()),IF(INDEX(E:E,ROW())&lt;&gt;0,INDEX(C:C,ROW()-1),0))</f>
        <v>0</v>
      </c>
      <c r="D998" s="43" cm="1">
        <f t="array" ref="D998">IF(INDEX(G:G,ROW())&lt;&gt;"",INDEX(G:G,ROW()),IF(INDEX(E:E,ROW())&lt;&gt;0,INDEX(D:D,ROW()-1),0))</f>
        <v>0</v>
      </c>
      <c r="E998" s="313" cm="1">
        <f t="array" ref="E998">IF(INDEX(I:I,ROW())&lt;&gt;"",VALUE(TRIM(LEFT(INDEX(I:I,ROW()),6))),0)</f>
        <v>0</v>
      </c>
      <c r="F998" s="314"/>
      <c r="G998" s="247"/>
      <c r="H998" s="261"/>
      <c r="I998" s="248"/>
      <c r="J998" s="261"/>
      <c r="K998" s="261"/>
      <c r="L998" s="262"/>
      <c r="M998" s="49"/>
      <c r="N998" s="49"/>
    </row>
    <row r="999" spans="1:14">
      <c r="A999" s="43" cm="1">
        <f t="array" ref="A999">IF(INDEX(B:B,ROW()), COUNTIF($B$6:INDEX(B:B,ROW()), TRUE), 0)</f>
        <v>0</v>
      </c>
      <c r="B999" s="43" t="b" cm="1">
        <f t="array" ref="B999">AND(分科號=INDEX(E:E,ROW()),INDEX(D:D,ROW())&gt;=分起日,INDEX(D:D,ROW())&lt;=分訖日,OR(分專案="全部",INDEX(J:J,ROW())=分專案))</f>
        <v>0</v>
      </c>
      <c r="C999" s="44" cm="1">
        <f t="array" ref="C999">IF(INDEX(F:F,ROW())&lt;&gt;"",INDEX(F:F,ROW()),IF(INDEX(E:E,ROW())&lt;&gt;0,INDEX(C:C,ROW()-1),0))</f>
        <v>0</v>
      </c>
      <c r="D999" s="43" cm="1">
        <f t="array" ref="D999">IF(INDEX(G:G,ROW())&lt;&gt;"",INDEX(G:G,ROW()),IF(INDEX(E:E,ROW())&lt;&gt;0,INDEX(D:D,ROW()-1),0))</f>
        <v>0</v>
      </c>
      <c r="E999" s="313" cm="1">
        <f t="array" ref="E999">IF(INDEX(I:I,ROW())&lt;&gt;"",VALUE(TRIM(LEFT(INDEX(I:I,ROW()),6))),0)</f>
        <v>0</v>
      </c>
      <c r="F999" s="314"/>
      <c r="G999" s="247"/>
      <c r="H999" s="261"/>
      <c r="I999" s="248"/>
      <c r="J999" s="261"/>
      <c r="K999" s="261"/>
      <c r="L999" s="262"/>
      <c r="M999" s="49"/>
      <c r="N999" s="49"/>
    </row>
    <row r="1000" spans="1:14">
      <c r="A1000" s="43" cm="1">
        <f t="array" ref="A1000">IF(INDEX(B:B,ROW()), COUNTIF($B$6:INDEX(B:B,ROW()), TRUE), 0)</f>
        <v>0</v>
      </c>
      <c r="B1000" s="43" t="b" cm="1">
        <f t="array" ref="B1000">AND(分科號=INDEX(E:E,ROW()),INDEX(D:D,ROW())&gt;=分起日,INDEX(D:D,ROW())&lt;=分訖日,OR(分專案="全部",INDEX(J:J,ROW())=分專案))</f>
        <v>0</v>
      </c>
      <c r="C1000" s="44" cm="1">
        <f t="array" ref="C1000">IF(INDEX(F:F,ROW())&lt;&gt;"",INDEX(F:F,ROW()),IF(INDEX(E:E,ROW())&lt;&gt;0,INDEX(C:C,ROW()-1),0))</f>
        <v>0</v>
      </c>
      <c r="D1000" s="43" cm="1">
        <f t="array" ref="D1000">IF(INDEX(G:G,ROW())&lt;&gt;"",INDEX(G:G,ROW()),IF(INDEX(E:E,ROW())&lt;&gt;0,INDEX(D:D,ROW()-1),0))</f>
        <v>0</v>
      </c>
      <c r="E1000" s="313" cm="1">
        <f t="array" ref="E1000">IF(INDEX(I:I,ROW())&lt;&gt;"",VALUE(TRIM(LEFT(INDEX(I:I,ROW()),6))),0)</f>
        <v>0</v>
      </c>
      <c r="F1000" s="314"/>
      <c r="G1000" s="247"/>
      <c r="H1000" s="261"/>
      <c r="I1000" s="248"/>
      <c r="J1000" s="261"/>
      <c r="K1000" s="261"/>
      <c r="L1000" s="262"/>
      <c r="M1000" s="49"/>
      <c r="N1000" s="49"/>
    </row>
    <row r="1001" spans="1:14">
      <c r="A1001" s="43" cm="1">
        <f t="array" ref="A1001">IF(INDEX(B:B,ROW()), COUNTIF($B$6:INDEX(B:B,ROW()), TRUE), 0)</f>
        <v>0</v>
      </c>
      <c r="B1001" s="43" t="b" cm="1">
        <f t="array" ref="B1001">AND(分科號=INDEX(E:E,ROW()),INDEX(D:D,ROW())&gt;=分起日,INDEX(D:D,ROW())&lt;=分訖日,OR(分專案="全部",INDEX(J:J,ROW())=分專案))</f>
        <v>0</v>
      </c>
      <c r="C1001" s="44" cm="1">
        <f t="array" ref="C1001">IF(INDEX(F:F,ROW())&lt;&gt;"",INDEX(F:F,ROW()),IF(INDEX(E:E,ROW())&lt;&gt;0,INDEX(C:C,ROW()-1),0))</f>
        <v>0</v>
      </c>
      <c r="D1001" s="43" cm="1">
        <f t="array" ref="D1001">IF(INDEX(G:G,ROW())&lt;&gt;"",INDEX(G:G,ROW()),IF(INDEX(E:E,ROW())&lt;&gt;0,INDEX(D:D,ROW()-1),0))</f>
        <v>0</v>
      </c>
      <c r="E1001" s="313" cm="1">
        <f t="array" ref="E1001">IF(INDEX(I:I,ROW())&lt;&gt;"",VALUE(TRIM(LEFT(INDEX(I:I,ROW()),6))),0)</f>
        <v>0</v>
      </c>
      <c r="F1001" s="314"/>
      <c r="G1001" s="247"/>
      <c r="H1001" s="261"/>
      <c r="I1001" s="248"/>
      <c r="J1001" s="261"/>
      <c r="K1001" s="261"/>
      <c r="L1001" s="262"/>
      <c r="M1001" s="49"/>
      <c r="N1001" s="49"/>
    </row>
    <row r="1002" spans="1:14">
      <c r="A1002" s="43" cm="1">
        <f t="array" ref="A1002">IF(INDEX(B:B,ROW()), COUNTIF($B$6:INDEX(B:B,ROW()), TRUE), 0)</f>
        <v>0</v>
      </c>
      <c r="B1002" s="43" t="b" cm="1">
        <f t="array" ref="B1002">AND(分科號=INDEX(E:E,ROW()),INDEX(D:D,ROW())&gt;=分起日,INDEX(D:D,ROW())&lt;=分訖日,OR(分專案="全部",INDEX(J:J,ROW())=分專案))</f>
        <v>0</v>
      </c>
      <c r="C1002" s="44" cm="1">
        <f t="array" ref="C1002">IF(INDEX(F:F,ROW())&lt;&gt;"",INDEX(F:F,ROW()),IF(INDEX(E:E,ROW())&lt;&gt;0,INDEX(C:C,ROW()-1),0))</f>
        <v>0</v>
      </c>
      <c r="D1002" s="43" cm="1">
        <f t="array" ref="D1002">IF(INDEX(G:G,ROW())&lt;&gt;"",INDEX(G:G,ROW()),IF(INDEX(E:E,ROW())&lt;&gt;0,INDEX(D:D,ROW()-1),0))</f>
        <v>0</v>
      </c>
      <c r="E1002" s="313" cm="1">
        <f t="array" ref="E1002">IF(INDEX(I:I,ROW())&lt;&gt;"",VALUE(TRIM(LEFT(INDEX(I:I,ROW()),6))),0)</f>
        <v>0</v>
      </c>
      <c r="F1002" s="314"/>
      <c r="G1002" s="247"/>
      <c r="H1002" s="261"/>
      <c r="I1002" s="248"/>
      <c r="J1002" s="261"/>
      <c r="K1002" s="261"/>
      <c r="L1002" s="262"/>
      <c r="M1002" s="49"/>
      <c r="N1002" s="49"/>
    </row>
    <row r="1003" spans="1:14">
      <c r="A1003" s="43" cm="1">
        <f t="array" ref="A1003">IF(INDEX(B:B,ROW()), COUNTIF($B$6:INDEX(B:B,ROW()), TRUE), 0)</f>
        <v>0</v>
      </c>
      <c r="B1003" s="43" t="b" cm="1">
        <f t="array" ref="B1003">AND(分科號=INDEX(E:E,ROW()),INDEX(D:D,ROW())&gt;=分起日,INDEX(D:D,ROW())&lt;=分訖日,OR(分專案="全部",INDEX(J:J,ROW())=分專案))</f>
        <v>0</v>
      </c>
      <c r="C1003" s="44" cm="1">
        <f t="array" ref="C1003">IF(INDEX(F:F,ROW())&lt;&gt;"",INDEX(F:F,ROW()),IF(INDEX(E:E,ROW())&lt;&gt;0,INDEX(C:C,ROW()-1),0))</f>
        <v>0</v>
      </c>
      <c r="D1003" s="43" cm="1">
        <f t="array" ref="D1003">IF(INDEX(G:G,ROW())&lt;&gt;"",INDEX(G:G,ROW()),IF(INDEX(E:E,ROW())&lt;&gt;0,INDEX(D:D,ROW()-1),0))</f>
        <v>0</v>
      </c>
      <c r="E1003" s="313" cm="1">
        <f t="array" ref="E1003">IF(INDEX(I:I,ROW())&lt;&gt;"",VALUE(TRIM(LEFT(INDEX(I:I,ROW()),6))),0)</f>
        <v>0</v>
      </c>
      <c r="F1003" s="314"/>
      <c r="G1003" s="247"/>
      <c r="H1003" s="261"/>
      <c r="I1003" s="248"/>
      <c r="J1003" s="261"/>
      <c r="K1003" s="261"/>
      <c r="L1003" s="262"/>
      <c r="M1003" s="49"/>
      <c r="N1003" s="49"/>
    </row>
    <row r="1004" spans="1:14">
      <c r="A1004" s="43" cm="1">
        <f t="array" ref="A1004">IF(INDEX(B:B,ROW()), COUNTIF($B$6:INDEX(B:B,ROW()), TRUE), 0)</f>
        <v>0</v>
      </c>
      <c r="B1004" s="43" t="b" cm="1">
        <f t="array" ref="B1004">AND(分科號=INDEX(E:E,ROW()),INDEX(D:D,ROW())&gt;=分起日,INDEX(D:D,ROW())&lt;=分訖日,OR(分專案="全部",INDEX(J:J,ROW())=分專案))</f>
        <v>0</v>
      </c>
      <c r="C1004" s="44" cm="1">
        <f t="array" ref="C1004">IF(INDEX(F:F,ROW())&lt;&gt;"",INDEX(F:F,ROW()),IF(INDEX(E:E,ROW())&lt;&gt;0,INDEX(C:C,ROW()-1),0))</f>
        <v>0</v>
      </c>
      <c r="D1004" s="43" cm="1">
        <f t="array" ref="D1004">IF(INDEX(G:G,ROW())&lt;&gt;"",INDEX(G:G,ROW()),IF(INDEX(E:E,ROW())&lt;&gt;0,INDEX(D:D,ROW()-1),0))</f>
        <v>0</v>
      </c>
      <c r="E1004" s="313" cm="1">
        <f t="array" ref="E1004">IF(INDEX(I:I,ROW())&lt;&gt;"",VALUE(TRIM(LEFT(INDEX(I:I,ROW()),6))),0)</f>
        <v>0</v>
      </c>
      <c r="F1004" s="314"/>
      <c r="G1004" s="247"/>
      <c r="H1004" s="261"/>
      <c r="I1004" s="248"/>
      <c r="J1004" s="261"/>
      <c r="K1004" s="261"/>
      <c r="L1004" s="262"/>
      <c r="M1004" s="49"/>
      <c r="N1004" s="49"/>
    </row>
    <row r="1005" spans="1:14">
      <c r="A1005" s="43" cm="1">
        <f t="array" ref="A1005">IF(INDEX(B:B,ROW()), COUNTIF($B$6:INDEX(B:B,ROW()), TRUE), 0)</f>
        <v>0</v>
      </c>
      <c r="B1005" s="43" t="b" cm="1">
        <f t="array" ref="B1005">AND(分科號=INDEX(E:E,ROW()),INDEX(D:D,ROW())&gt;=分起日,INDEX(D:D,ROW())&lt;=分訖日,OR(分專案="全部",INDEX(J:J,ROW())=分專案))</f>
        <v>0</v>
      </c>
      <c r="C1005" s="44" cm="1">
        <f t="array" ref="C1005">IF(INDEX(F:F,ROW())&lt;&gt;"",INDEX(F:F,ROW()),IF(INDEX(E:E,ROW())&lt;&gt;0,INDEX(C:C,ROW()-1),0))</f>
        <v>0</v>
      </c>
      <c r="D1005" s="43" cm="1">
        <f t="array" ref="D1005">IF(INDEX(G:G,ROW())&lt;&gt;"",INDEX(G:G,ROW()),IF(INDEX(E:E,ROW())&lt;&gt;0,INDEX(D:D,ROW()-1),0))</f>
        <v>0</v>
      </c>
      <c r="E1005" s="313" cm="1">
        <f t="array" ref="E1005">IF(INDEX(I:I,ROW())&lt;&gt;"",VALUE(TRIM(LEFT(INDEX(I:I,ROW()),6))),0)</f>
        <v>0</v>
      </c>
      <c r="F1005" s="314"/>
      <c r="G1005" s="247"/>
      <c r="H1005" s="261"/>
      <c r="I1005" s="248"/>
      <c r="J1005" s="261"/>
      <c r="K1005" s="261"/>
      <c r="L1005" s="262"/>
      <c r="M1005" s="49"/>
      <c r="N1005" s="49"/>
    </row>
    <row r="1006" spans="1:14">
      <c r="A1006" s="43" cm="1">
        <f t="array" ref="A1006">IF(INDEX(B:B,ROW()), COUNTIF($B$6:INDEX(B:B,ROW()), TRUE), 0)</f>
        <v>0</v>
      </c>
      <c r="B1006" s="43" t="b" cm="1">
        <f t="array" ref="B1006">AND(分科號=INDEX(E:E,ROW()),INDEX(D:D,ROW())&gt;=分起日,INDEX(D:D,ROW())&lt;=分訖日,OR(分專案="全部",INDEX(J:J,ROW())=分專案))</f>
        <v>0</v>
      </c>
      <c r="C1006" s="44" cm="1">
        <f t="array" ref="C1006">IF(INDEX(F:F,ROW())&lt;&gt;"",INDEX(F:F,ROW()),IF(INDEX(E:E,ROW())&lt;&gt;0,INDEX(C:C,ROW()-1),0))</f>
        <v>0</v>
      </c>
      <c r="D1006" s="43" cm="1">
        <f t="array" ref="D1006">IF(INDEX(G:G,ROW())&lt;&gt;"",INDEX(G:G,ROW()),IF(INDEX(E:E,ROW())&lt;&gt;0,INDEX(D:D,ROW()-1),0))</f>
        <v>0</v>
      </c>
      <c r="E1006" s="313" cm="1">
        <f t="array" ref="E1006">IF(INDEX(I:I,ROW())&lt;&gt;"",VALUE(TRIM(LEFT(INDEX(I:I,ROW()),6))),0)</f>
        <v>0</v>
      </c>
      <c r="F1006" s="314"/>
      <c r="G1006" s="247"/>
      <c r="H1006" s="261"/>
      <c r="I1006" s="248"/>
      <c r="J1006" s="261"/>
      <c r="K1006" s="261"/>
      <c r="L1006" s="262"/>
      <c r="M1006" s="49"/>
      <c r="N1006" s="49"/>
    </row>
    <row r="1007" spans="1:14">
      <c r="A1007" s="43" cm="1">
        <f t="array" ref="A1007">IF(INDEX(B:B,ROW()), COUNTIF($B$6:INDEX(B:B,ROW()), TRUE), 0)</f>
        <v>0</v>
      </c>
      <c r="B1007" s="43" t="b" cm="1">
        <f t="array" ref="B1007">AND(分科號=INDEX(E:E,ROW()),INDEX(D:D,ROW())&gt;=分起日,INDEX(D:D,ROW())&lt;=分訖日,OR(分專案="全部",INDEX(J:J,ROW())=分專案))</f>
        <v>0</v>
      </c>
      <c r="C1007" s="44" cm="1">
        <f t="array" ref="C1007">IF(INDEX(F:F,ROW())&lt;&gt;"",INDEX(F:F,ROW()),IF(INDEX(E:E,ROW())&lt;&gt;0,INDEX(C:C,ROW()-1),0))</f>
        <v>0</v>
      </c>
      <c r="D1007" s="43" cm="1">
        <f t="array" ref="D1007">IF(INDEX(G:G,ROW())&lt;&gt;"",INDEX(G:G,ROW()),IF(INDEX(E:E,ROW())&lt;&gt;0,INDEX(D:D,ROW()-1),0))</f>
        <v>0</v>
      </c>
      <c r="E1007" s="313" cm="1">
        <f t="array" ref="E1007">IF(INDEX(I:I,ROW())&lt;&gt;"",VALUE(TRIM(LEFT(INDEX(I:I,ROW()),6))),0)</f>
        <v>0</v>
      </c>
      <c r="F1007" s="314"/>
      <c r="G1007" s="247"/>
      <c r="H1007" s="261"/>
      <c r="I1007" s="248"/>
      <c r="J1007" s="261"/>
      <c r="K1007" s="261"/>
      <c r="L1007" s="262"/>
      <c r="M1007" s="49"/>
      <c r="N1007" s="49"/>
    </row>
    <row r="1008" spans="1:14">
      <c r="A1008" s="43" cm="1">
        <f t="array" ref="A1008">IF(INDEX(B:B,ROW()), COUNTIF($B$6:INDEX(B:B,ROW()), TRUE), 0)</f>
        <v>0</v>
      </c>
      <c r="B1008" s="43" t="b" cm="1">
        <f t="array" ref="B1008">AND(分科號=INDEX(E:E,ROW()),INDEX(D:D,ROW())&gt;=分起日,INDEX(D:D,ROW())&lt;=分訖日,OR(分專案="全部",INDEX(J:J,ROW())=分專案))</f>
        <v>0</v>
      </c>
      <c r="C1008" s="44" cm="1">
        <f t="array" ref="C1008">IF(INDEX(F:F,ROW())&lt;&gt;"",INDEX(F:F,ROW()),IF(INDEX(E:E,ROW())&lt;&gt;0,INDEX(C:C,ROW()-1),0))</f>
        <v>0</v>
      </c>
      <c r="D1008" s="43" cm="1">
        <f t="array" ref="D1008">IF(INDEX(G:G,ROW())&lt;&gt;"",INDEX(G:G,ROW()),IF(INDEX(E:E,ROW())&lt;&gt;0,INDEX(D:D,ROW()-1),0))</f>
        <v>0</v>
      </c>
      <c r="E1008" s="313" cm="1">
        <f t="array" ref="E1008">IF(INDEX(I:I,ROW())&lt;&gt;"",VALUE(TRIM(LEFT(INDEX(I:I,ROW()),6))),0)</f>
        <v>0</v>
      </c>
      <c r="F1008" s="314"/>
      <c r="G1008" s="247"/>
      <c r="H1008" s="261"/>
      <c r="I1008" s="248"/>
      <c r="J1008" s="261"/>
      <c r="K1008" s="261"/>
      <c r="L1008" s="262"/>
      <c r="M1008" s="49"/>
      <c r="N1008" s="49"/>
    </row>
    <row r="1009" spans="1:14">
      <c r="A1009" s="43" cm="1">
        <f t="array" ref="A1009">IF(INDEX(B:B,ROW()), COUNTIF($B$6:INDEX(B:B,ROW()), TRUE), 0)</f>
        <v>0</v>
      </c>
      <c r="B1009" s="43" t="b" cm="1">
        <f t="array" ref="B1009">AND(分科號=INDEX(E:E,ROW()),INDEX(D:D,ROW())&gt;=分起日,INDEX(D:D,ROW())&lt;=分訖日,OR(分專案="全部",INDEX(J:J,ROW())=分專案))</f>
        <v>0</v>
      </c>
      <c r="C1009" s="44" cm="1">
        <f t="array" ref="C1009">IF(INDEX(F:F,ROW())&lt;&gt;"",INDEX(F:F,ROW()),IF(INDEX(E:E,ROW())&lt;&gt;0,INDEX(C:C,ROW()-1),0))</f>
        <v>0</v>
      </c>
      <c r="D1009" s="43" cm="1">
        <f t="array" ref="D1009">IF(INDEX(G:G,ROW())&lt;&gt;"",INDEX(G:G,ROW()),IF(INDEX(E:E,ROW())&lt;&gt;0,INDEX(D:D,ROW()-1),0))</f>
        <v>0</v>
      </c>
      <c r="E1009" s="313" cm="1">
        <f t="array" ref="E1009">IF(INDEX(I:I,ROW())&lt;&gt;"",VALUE(TRIM(LEFT(INDEX(I:I,ROW()),6))),0)</f>
        <v>0</v>
      </c>
      <c r="F1009" s="314"/>
      <c r="G1009" s="247"/>
      <c r="H1009" s="261"/>
      <c r="I1009" s="248"/>
      <c r="J1009" s="261"/>
      <c r="K1009" s="261"/>
      <c r="L1009" s="262"/>
      <c r="M1009" s="49"/>
      <c r="N1009" s="49"/>
    </row>
    <row r="1010" spans="1:14">
      <c r="A1010" s="43" cm="1">
        <f t="array" ref="A1010">IF(INDEX(B:B,ROW()), COUNTIF($B$6:INDEX(B:B,ROW()), TRUE), 0)</f>
        <v>0</v>
      </c>
      <c r="B1010" s="43" t="b" cm="1">
        <f t="array" ref="B1010">AND(分科號=INDEX(E:E,ROW()),INDEX(D:D,ROW())&gt;=分起日,INDEX(D:D,ROW())&lt;=分訖日,OR(分專案="全部",INDEX(J:J,ROW())=分專案))</f>
        <v>0</v>
      </c>
      <c r="C1010" s="44" cm="1">
        <f t="array" ref="C1010">IF(INDEX(F:F,ROW())&lt;&gt;"",INDEX(F:F,ROW()),IF(INDEX(E:E,ROW())&lt;&gt;0,INDEX(C:C,ROW()-1),0))</f>
        <v>0</v>
      </c>
      <c r="D1010" s="43" cm="1">
        <f t="array" ref="D1010">IF(INDEX(G:G,ROW())&lt;&gt;"",INDEX(G:G,ROW()),IF(INDEX(E:E,ROW())&lt;&gt;0,INDEX(D:D,ROW()-1),0))</f>
        <v>0</v>
      </c>
      <c r="E1010" s="313" cm="1">
        <f t="array" ref="E1010">IF(INDEX(I:I,ROW())&lt;&gt;"",VALUE(TRIM(LEFT(INDEX(I:I,ROW()),6))),0)</f>
        <v>0</v>
      </c>
      <c r="F1010" s="314"/>
      <c r="G1010" s="247"/>
      <c r="H1010" s="261"/>
      <c r="I1010" s="248"/>
      <c r="J1010" s="261"/>
      <c r="K1010" s="261"/>
      <c r="L1010" s="262"/>
      <c r="M1010" s="49"/>
      <c r="N1010" s="49"/>
    </row>
    <row r="1011" spans="1:14">
      <c r="A1011" s="43" cm="1">
        <f t="array" ref="A1011">IF(INDEX(B:B,ROW()), COUNTIF($B$6:INDEX(B:B,ROW()), TRUE), 0)</f>
        <v>0</v>
      </c>
      <c r="B1011" s="43" t="b" cm="1">
        <f t="array" ref="B1011">AND(分科號=INDEX(E:E,ROW()),INDEX(D:D,ROW())&gt;=分起日,INDEX(D:D,ROW())&lt;=分訖日,OR(分專案="全部",INDEX(J:J,ROW())=分專案))</f>
        <v>0</v>
      </c>
      <c r="C1011" s="44" cm="1">
        <f t="array" ref="C1011">IF(INDEX(F:F,ROW())&lt;&gt;"",INDEX(F:F,ROW()),IF(INDEX(E:E,ROW())&lt;&gt;0,INDEX(C:C,ROW()-1),0))</f>
        <v>0</v>
      </c>
      <c r="D1011" s="43" cm="1">
        <f t="array" ref="D1011">IF(INDEX(G:G,ROW())&lt;&gt;"",INDEX(G:G,ROW()),IF(INDEX(E:E,ROW())&lt;&gt;0,INDEX(D:D,ROW()-1),0))</f>
        <v>0</v>
      </c>
      <c r="E1011" s="313" cm="1">
        <f t="array" ref="E1011">IF(INDEX(I:I,ROW())&lt;&gt;"",VALUE(TRIM(LEFT(INDEX(I:I,ROW()),6))),0)</f>
        <v>0</v>
      </c>
      <c r="F1011" s="314"/>
      <c r="G1011" s="247"/>
      <c r="H1011" s="261"/>
      <c r="I1011" s="248"/>
      <c r="J1011" s="261"/>
      <c r="K1011" s="261"/>
      <c r="L1011" s="262"/>
      <c r="M1011" s="49"/>
      <c r="N1011" s="49"/>
    </row>
    <row r="1012" spans="1:14">
      <c r="A1012" s="43" cm="1">
        <f t="array" ref="A1012">IF(INDEX(B:B,ROW()), COUNTIF($B$6:INDEX(B:B,ROW()), TRUE), 0)</f>
        <v>0</v>
      </c>
      <c r="B1012" s="43" t="b" cm="1">
        <f t="array" ref="B1012">AND(分科號=INDEX(E:E,ROW()),INDEX(D:D,ROW())&gt;=分起日,INDEX(D:D,ROW())&lt;=分訖日,OR(分專案="全部",INDEX(J:J,ROW())=分專案))</f>
        <v>0</v>
      </c>
      <c r="C1012" s="44" cm="1">
        <f t="array" ref="C1012">IF(INDEX(F:F,ROW())&lt;&gt;"",INDEX(F:F,ROW()),IF(INDEX(E:E,ROW())&lt;&gt;0,INDEX(C:C,ROW()-1),0))</f>
        <v>0</v>
      </c>
      <c r="D1012" s="43" cm="1">
        <f t="array" ref="D1012">IF(INDEX(G:G,ROW())&lt;&gt;"",INDEX(G:G,ROW()),IF(INDEX(E:E,ROW())&lt;&gt;0,INDEX(D:D,ROW()-1),0))</f>
        <v>0</v>
      </c>
      <c r="E1012" s="313" cm="1">
        <f t="array" ref="E1012">IF(INDEX(I:I,ROW())&lt;&gt;"",VALUE(TRIM(LEFT(INDEX(I:I,ROW()),6))),0)</f>
        <v>0</v>
      </c>
      <c r="F1012" s="314"/>
      <c r="G1012" s="247"/>
      <c r="H1012" s="261"/>
      <c r="I1012" s="248"/>
      <c r="J1012" s="261"/>
      <c r="K1012" s="261"/>
      <c r="L1012" s="262"/>
      <c r="M1012" s="49"/>
      <c r="N1012" s="49"/>
    </row>
    <row r="1013" spans="1:14">
      <c r="A1013" s="43" cm="1">
        <f t="array" ref="A1013">IF(INDEX(B:B,ROW()), COUNTIF($B$6:INDEX(B:B,ROW()), TRUE), 0)</f>
        <v>0</v>
      </c>
      <c r="B1013" s="43" t="b" cm="1">
        <f t="array" ref="B1013">AND(分科號=INDEX(E:E,ROW()),INDEX(D:D,ROW())&gt;=分起日,INDEX(D:D,ROW())&lt;=分訖日,OR(分專案="全部",INDEX(J:J,ROW())=分專案))</f>
        <v>0</v>
      </c>
      <c r="C1013" s="44" cm="1">
        <f t="array" ref="C1013">IF(INDEX(F:F,ROW())&lt;&gt;"",INDEX(F:F,ROW()),IF(INDEX(E:E,ROW())&lt;&gt;0,INDEX(C:C,ROW()-1),0))</f>
        <v>0</v>
      </c>
      <c r="D1013" s="43" cm="1">
        <f t="array" ref="D1013">IF(INDEX(G:G,ROW())&lt;&gt;"",INDEX(G:G,ROW()),IF(INDEX(E:E,ROW())&lt;&gt;0,INDEX(D:D,ROW()-1),0))</f>
        <v>0</v>
      </c>
      <c r="E1013" s="313" cm="1">
        <f t="array" ref="E1013">IF(INDEX(I:I,ROW())&lt;&gt;"",VALUE(TRIM(LEFT(INDEX(I:I,ROW()),6))),0)</f>
        <v>0</v>
      </c>
      <c r="F1013" s="314"/>
      <c r="G1013" s="247"/>
      <c r="H1013" s="261"/>
      <c r="I1013" s="248"/>
      <c r="J1013" s="261"/>
      <c r="K1013" s="261"/>
      <c r="L1013" s="262"/>
      <c r="M1013" s="49"/>
      <c r="N1013" s="49"/>
    </row>
    <row r="1014" spans="1:14">
      <c r="A1014" s="43" cm="1">
        <f t="array" ref="A1014">IF(INDEX(B:B,ROW()), COUNTIF($B$6:INDEX(B:B,ROW()), TRUE), 0)</f>
        <v>0</v>
      </c>
      <c r="B1014" s="43" t="b" cm="1">
        <f t="array" ref="B1014">AND(分科號=INDEX(E:E,ROW()),INDEX(D:D,ROW())&gt;=分起日,INDEX(D:D,ROW())&lt;=分訖日,OR(分專案="全部",INDEX(J:J,ROW())=分專案))</f>
        <v>0</v>
      </c>
      <c r="C1014" s="44" cm="1">
        <f t="array" ref="C1014">IF(INDEX(F:F,ROW())&lt;&gt;"",INDEX(F:F,ROW()),IF(INDEX(E:E,ROW())&lt;&gt;0,INDEX(C:C,ROW()-1),0))</f>
        <v>0</v>
      </c>
      <c r="D1014" s="43" cm="1">
        <f t="array" ref="D1014">IF(INDEX(G:G,ROW())&lt;&gt;"",INDEX(G:G,ROW()),IF(INDEX(E:E,ROW())&lt;&gt;0,INDEX(D:D,ROW()-1),0))</f>
        <v>0</v>
      </c>
      <c r="E1014" s="313" cm="1">
        <f t="array" ref="E1014">IF(INDEX(I:I,ROW())&lt;&gt;"",VALUE(TRIM(LEFT(INDEX(I:I,ROW()),6))),0)</f>
        <v>0</v>
      </c>
      <c r="F1014" s="314"/>
      <c r="G1014" s="247"/>
      <c r="H1014" s="261"/>
      <c r="I1014" s="248"/>
      <c r="J1014" s="261"/>
      <c r="K1014" s="261"/>
      <c r="L1014" s="262"/>
      <c r="M1014" s="49"/>
      <c r="N1014" s="49"/>
    </row>
    <row r="1015" spans="1:14">
      <c r="A1015" s="43" cm="1">
        <f t="array" ref="A1015">IF(INDEX(B:B,ROW()), COUNTIF($B$6:INDEX(B:B,ROW()), TRUE), 0)</f>
        <v>0</v>
      </c>
      <c r="B1015" s="43" t="b" cm="1">
        <f t="array" ref="B1015">AND(分科號=INDEX(E:E,ROW()),INDEX(D:D,ROW())&gt;=分起日,INDEX(D:D,ROW())&lt;=分訖日,OR(分專案="全部",INDEX(J:J,ROW())=分專案))</f>
        <v>0</v>
      </c>
      <c r="C1015" s="44" cm="1">
        <f t="array" ref="C1015">IF(INDEX(F:F,ROW())&lt;&gt;"",INDEX(F:F,ROW()),IF(INDEX(E:E,ROW())&lt;&gt;0,INDEX(C:C,ROW()-1),0))</f>
        <v>0</v>
      </c>
      <c r="D1015" s="43" cm="1">
        <f t="array" ref="D1015">IF(INDEX(G:G,ROW())&lt;&gt;"",INDEX(G:G,ROW()),IF(INDEX(E:E,ROW())&lt;&gt;0,INDEX(D:D,ROW()-1),0))</f>
        <v>0</v>
      </c>
      <c r="E1015" s="313" cm="1">
        <f t="array" ref="E1015">IF(INDEX(I:I,ROW())&lt;&gt;"",VALUE(TRIM(LEFT(INDEX(I:I,ROW()),6))),0)</f>
        <v>0</v>
      </c>
      <c r="F1015" s="314"/>
      <c r="G1015" s="247"/>
      <c r="H1015" s="261"/>
      <c r="I1015" s="248"/>
      <c r="J1015" s="261"/>
      <c r="K1015" s="261"/>
      <c r="L1015" s="262"/>
      <c r="M1015" s="49"/>
      <c r="N1015" s="49"/>
    </row>
    <row r="1016" spans="1:14">
      <c r="A1016" s="43" cm="1">
        <f t="array" ref="A1016">IF(INDEX(B:B,ROW()), COUNTIF($B$6:INDEX(B:B,ROW()), TRUE), 0)</f>
        <v>0</v>
      </c>
      <c r="B1016" s="43" t="b" cm="1">
        <f t="array" ref="B1016">AND(分科號=INDEX(E:E,ROW()),INDEX(D:D,ROW())&gt;=分起日,INDEX(D:D,ROW())&lt;=分訖日,OR(分專案="全部",INDEX(J:J,ROW())=分專案))</f>
        <v>0</v>
      </c>
      <c r="C1016" s="44" cm="1">
        <f t="array" ref="C1016">IF(INDEX(F:F,ROW())&lt;&gt;"",INDEX(F:F,ROW()),IF(INDEX(E:E,ROW())&lt;&gt;0,INDEX(C:C,ROW()-1),0))</f>
        <v>0</v>
      </c>
      <c r="D1016" s="43" cm="1">
        <f t="array" ref="D1016">IF(INDEX(G:G,ROW())&lt;&gt;"",INDEX(G:G,ROW()),IF(INDEX(E:E,ROW())&lt;&gt;0,INDEX(D:D,ROW()-1),0))</f>
        <v>0</v>
      </c>
      <c r="E1016" s="313" cm="1">
        <f t="array" ref="E1016">IF(INDEX(I:I,ROW())&lt;&gt;"",VALUE(TRIM(LEFT(INDEX(I:I,ROW()),6))),0)</f>
        <v>0</v>
      </c>
      <c r="F1016" s="314"/>
      <c r="G1016" s="247"/>
      <c r="H1016" s="261"/>
      <c r="I1016" s="248"/>
      <c r="J1016" s="261"/>
      <c r="K1016" s="261"/>
      <c r="L1016" s="262"/>
      <c r="M1016" s="49"/>
      <c r="N1016" s="49"/>
    </row>
    <row r="1017" spans="1:14">
      <c r="A1017" s="43" cm="1">
        <f t="array" ref="A1017">IF(INDEX(B:B,ROW()), COUNTIF($B$6:INDEX(B:B,ROW()), TRUE), 0)</f>
        <v>0</v>
      </c>
      <c r="B1017" s="43" t="b" cm="1">
        <f t="array" ref="B1017">AND(分科號=INDEX(E:E,ROW()),INDEX(D:D,ROW())&gt;=分起日,INDEX(D:D,ROW())&lt;=分訖日,OR(分專案="全部",INDEX(J:J,ROW())=分專案))</f>
        <v>0</v>
      </c>
      <c r="C1017" s="44" cm="1">
        <f t="array" ref="C1017">IF(INDEX(F:F,ROW())&lt;&gt;"",INDEX(F:F,ROW()),IF(INDEX(E:E,ROW())&lt;&gt;0,INDEX(C:C,ROW()-1),0))</f>
        <v>0</v>
      </c>
      <c r="D1017" s="43" cm="1">
        <f t="array" ref="D1017">IF(INDEX(G:G,ROW())&lt;&gt;"",INDEX(G:G,ROW()),IF(INDEX(E:E,ROW())&lt;&gt;0,INDEX(D:D,ROW()-1),0))</f>
        <v>0</v>
      </c>
      <c r="E1017" s="313" cm="1">
        <f t="array" ref="E1017">IF(INDEX(I:I,ROW())&lt;&gt;"",VALUE(TRIM(LEFT(INDEX(I:I,ROW()),6))),0)</f>
        <v>0</v>
      </c>
      <c r="F1017" s="314"/>
      <c r="G1017" s="247"/>
      <c r="H1017" s="261"/>
      <c r="I1017" s="248"/>
      <c r="J1017" s="261"/>
      <c r="K1017" s="261"/>
      <c r="L1017" s="262"/>
      <c r="M1017" s="49"/>
      <c r="N1017" s="49"/>
    </row>
    <row r="1018" spans="1:14">
      <c r="A1018" s="43" cm="1">
        <f t="array" ref="A1018">IF(INDEX(B:B,ROW()), COUNTIF($B$6:INDEX(B:B,ROW()), TRUE), 0)</f>
        <v>0</v>
      </c>
      <c r="B1018" s="43" t="b" cm="1">
        <f t="array" ref="B1018">AND(分科號=INDEX(E:E,ROW()),INDEX(D:D,ROW())&gt;=分起日,INDEX(D:D,ROW())&lt;=分訖日,OR(分專案="全部",INDEX(J:J,ROW())=分專案))</f>
        <v>0</v>
      </c>
      <c r="C1018" s="44" cm="1">
        <f t="array" ref="C1018">IF(INDEX(F:F,ROW())&lt;&gt;"",INDEX(F:F,ROW()),IF(INDEX(E:E,ROW())&lt;&gt;0,INDEX(C:C,ROW()-1),0))</f>
        <v>0</v>
      </c>
      <c r="D1018" s="43" cm="1">
        <f t="array" ref="D1018">IF(INDEX(G:G,ROW())&lt;&gt;"",INDEX(G:G,ROW()),IF(INDEX(E:E,ROW())&lt;&gt;0,INDEX(D:D,ROW()-1),0))</f>
        <v>0</v>
      </c>
      <c r="E1018" s="313" cm="1">
        <f t="array" ref="E1018">IF(INDEX(I:I,ROW())&lt;&gt;"",VALUE(TRIM(LEFT(INDEX(I:I,ROW()),6))),0)</f>
        <v>0</v>
      </c>
      <c r="F1018" s="314"/>
      <c r="G1018" s="247"/>
      <c r="H1018" s="261"/>
      <c r="I1018" s="248"/>
      <c r="J1018" s="261"/>
      <c r="K1018" s="261"/>
      <c r="L1018" s="262"/>
      <c r="M1018" s="49"/>
      <c r="N1018" s="49"/>
    </row>
    <row r="1019" spans="1:14">
      <c r="A1019" s="43" cm="1">
        <f t="array" ref="A1019">IF(INDEX(B:B,ROW()), COUNTIF($B$6:INDEX(B:B,ROW()), TRUE), 0)</f>
        <v>0</v>
      </c>
      <c r="B1019" s="43" t="b" cm="1">
        <f t="array" ref="B1019">AND(分科號=INDEX(E:E,ROW()),INDEX(D:D,ROW())&gt;=分起日,INDEX(D:D,ROW())&lt;=分訖日,OR(分專案="全部",INDEX(J:J,ROW())=分專案))</f>
        <v>0</v>
      </c>
      <c r="C1019" s="44" cm="1">
        <f t="array" ref="C1019">IF(INDEX(F:F,ROW())&lt;&gt;"",INDEX(F:F,ROW()),IF(INDEX(E:E,ROW())&lt;&gt;0,INDEX(C:C,ROW()-1),0))</f>
        <v>0</v>
      </c>
      <c r="D1019" s="43" cm="1">
        <f t="array" ref="D1019">IF(INDEX(G:G,ROW())&lt;&gt;"",INDEX(G:G,ROW()),IF(INDEX(E:E,ROW())&lt;&gt;0,INDEX(D:D,ROW()-1),0))</f>
        <v>0</v>
      </c>
      <c r="E1019" s="313" cm="1">
        <f t="array" ref="E1019">IF(INDEX(I:I,ROW())&lt;&gt;"",VALUE(TRIM(LEFT(INDEX(I:I,ROW()),6))),0)</f>
        <v>0</v>
      </c>
      <c r="F1019" s="314"/>
      <c r="G1019" s="247"/>
      <c r="H1019" s="261"/>
      <c r="I1019" s="248"/>
      <c r="J1019" s="261"/>
      <c r="K1019" s="261"/>
      <c r="L1019" s="262"/>
      <c r="M1019" s="49"/>
      <c r="N1019" s="49"/>
    </row>
    <row r="1020" spans="1:14">
      <c r="A1020" s="43" cm="1">
        <f t="array" ref="A1020">IF(INDEX(B:B,ROW()), COUNTIF($B$6:INDEX(B:B,ROW()), TRUE), 0)</f>
        <v>0</v>
      </c>
      <c r="B1020" s="43" t="b" cm="1">
        <f t="array" ref="B1020">AND(分科號=INDEX(E:E,ROW()),INDEX(D:D,ROW())&gt;=分起日,INDEX(D:D,ROW())&lt;=分訖日,OR(分專案="全部",INDEX(J:J,ROW())=分專案))</f>
        <v>0</v>
      </c>
      <c r="C1020" s="44" cm="1">
        <f t="array" ref="C1020">IF(INDEX(F:F,ROW())&lt;&gt;"",INDEX(F:F,ROW()),IF(INDEX(E:E,ROW())&lt;&gt;0,INDEX(C:C,ROW()-1),0))</f>
        <v>0</v>
      </c>
      <c r="D1020" s="43" cm="1">
        <f t="array" ref="D1020">IF(INDEX(G:G,ROW())&lt;&gt;"",INDEX(G:G,ROW()),IF(INDEX(E:E,ROW())&lt;&gt;0,INDEX(D:D,ROW()-1),0))</f>
        <v>0</v>
      </c>
      <c r="E1020" s="313" cm="1">
        <f t="array" ref="E1020">IF(INDEX(I:I,ROW())&lt;&gt;"",VALUE(TRIM(LEFT(INDEX(I:I,ROW()),6))),0)</f>
        <v>0</v>
      </c>
      <c r="F1020" s="314"/>
      <c r="G1020" s="247"/>
      <c r="H1020" s="261"/>
      <c r="I1020" s="248"/>
      <c r="J1020" s="261"/>
      <c r="K1020" s="261"/>
      <c r="L1020" s="262"/>
      <c r="M1020" s="49"/>
      <c r="N1020" s="49"/>
    </row>
    <row r="1021" spans="1:14">
      <c r="A1021" s="43" cm="1">
        <f t="array" ref="A1021">IF(INDEX(B:B,ROW()), COUNTIF($B$6:INDEX(B:B,ROW()), TRUE), 0)</f>
        <v>0</v>
      </c>
      <c r="B1021" s="43" t="b" cm="1">
        <f t="array" ref="B1021">AND(分科號=INDEX(E:E,ROW()),INDEX(D:D,ROW())&gt;=分起日,INDEX(D:D,ROW())&lt;=分訖日,OR(分專案="全部",INDEX(J:J,ROW())=分專案))</f>
        <v>0</v>
      </c>
      <c r="C1021" s="44" cm="1">
        <f t="array" ref="C1021">IF(INDEX(F:F,ROW())&lt;&gt;"",INDEX(F:F,ROW()),IF(INDEX(E:E,ROW())&lt;&gt;0,INDEX(C:C,ROW()-1),0))</f>
        <v>0</v>
      </c>
      <c r="D1021" s="43" cm="1">
        <f t="array" ref="D1021">IF(INDEX(G:G,ROW())&lt;&gt;"",INDEX(G:G,ROW()),IF(INDEX(E:E,ROW())&lt;&gt;0,INDEX(D:D,ROW()-1),0))</f>
        <v>0</v>
      </c>
      <c r="E1021" s="313" cm="1">
        <f t="array" ref="E1021">IF(INDEX(I:I,ROW())&lt;&gt;"",VALUE(TRIM(LEFT(INDEX(I:I,ROW()),6))),0)</f>
        <v>0</v>
      </c>
      <c r="F1021" s="314"/>
      <c r="G1021" s="247"/>
      <c r="H1021" s="261"/>
      <c r="I1021" s="248"/>
      <c r="J1021" s="261"/>
      <c r="K1021" s="261"/>
      <c r="L1021" s="262"/>
      <c r="M1021" s="49"/>
      <c r="N1021" s="49"/>
    </row>
    <row r="1022" spans="1:14">
      <c r="A1022" s="43" cm="1">
        <f t="array" ref="A1022">IF(INDEX(B:B,ROW()), COUNTIF($B$6:INDEX(B:B,ROW()), TRUE), 0)</f>
        <v>0</v>
      </c>
      <c r="B1022" s="43" t="b" cm="1">
        <f t="array" ref="B1022">AND(分科號=INDEX(E:E,ROW()),INDEX(D:D,ROW())&gt;=分起日,INDEX(D:D,ROW())&lt;=分訖日,OR(分專案="全部",INDEX(J:J,ROW())=分專案))</f>
        <v>0</v>
      </c>
      <c r="C1022" s="44" cm="1">
        <f t="array" ref="C1022">IF(INDEX(F:F,ROW())&lt;&gt;"",INDEX(F:F,ROW()),IF(INDEX(E:E,ROW())&lt;&gt;0,INDEX(C:C,ROW()-1),0))</f>
        <v>0</v>
      </c>
      <c r="D1022" s="43" cm="1">
        <f t="array" ref="D1022">IF(INDEX(G:G,ROW())&lt;&gt;"",INDEX(G:G,ROW()),IF(INDEX(E:E,ROW())&lt;&gt;0,INDEX(D:D,ROW()-1),0))</f>
        <v>0</v>
      </c>
      <c r="E1022" s="313" cm="1">
        <f t="array" ref="E1022">IF(INDEX(I:I,ROW())&lt;&gt;"",VALUE(TRIM(LEFT(INDEX(I:I,ROW()),6))),0)</f>
        <v>0</v>
      </c>
      <c r="F1022" s="314"/>
      <c r="G1022" s="247"/>
      <c r="H1022" s="261"/>
      <c r="I1022" s="248"/>
      <c r="J1022" s="261"/>
      <c r="K1022" s="261"/>
      <c r="L1022" s="262"/>
      <c r="M1022" s="49"/>
      <c r="N1022" s="49"/>
    </row>
    <row r="1023" spans="1:14">
      <c r="A1023" s="43" cm="1">
        <f t="array" ref="A1023">IF(INDEX(B:B,ROW()), COUNTIF($B$6:INDEX(B:B,ROW()), TRUE), 0)</f>
        <v>0</v>
      </c>
      <c r="B1023" s="43" t="b" cm="1">
        <f t="array" ref="B1023">AND(分科號=INDEX(E:E,ROW()),INDEX(D:D,ROW())&gt;=分起日,INDEX(D:D,ROW())&lt;=分訖日,OR(分專案="全部",INDEX(J:J,ROW())=分專案))</f>
        <v>0</v>
      </c>
      <c r="C1023" s="44" cm="1">
        <f t="array" ref="C1023">IF(INDEX(F:F,ROW())&lt;&gt;"",INDEX(F:F,ROW()),IF(INDEX(E:E,ROW())&lt;&gt;0,INDEX(C:C,ROW()-1),0))</f>
        <v>0</v>
      </c>
      <c r="D1023" s="43" cm="1">
        <f t="array" ref="D1023">IF(INDEX(G:G,ROW())&lt;&gt;"",INDEX(G:G,ROW()),IF(INDEX(E:E,ROW())&lt;&gt;0,INDEX(D:D,ROW()-1),0))</f>
        <v>0</v>
      </c>
      <c r="E1023" s="313" cm="1">
        <f t="array" ref="E1023">IF(INDEX(I:I,ROW())&lt;&gt;"",VALUE(TRIM(LEFT(INDEX(I:I,ROW()),6))),0)</f>
        <v>0</v>
      </c>
      <c r="F1023" s="314"/>
      <c r="G1023" s="247"/>
      <c r="H1023" s="261"/>
      <c r="I1023" s="248"/>
      <c r="J1023" s="261"/>
      <c r="K1023" s="261"/>
      <c r="L1023" s="262"/>
      <c r="M1023" s="49"/>
      <c r="N1023" s="49"/>
    </row>
    <row r="1024" spans="1:14">
      <c r="A1024" s="43" cm="1">
        <f t="array" ref="A1024">IF(INDEX(B:B,ROW()), COUNTIF($B$6:INDEX(B:B,ROW()), TRUE), 0)</f>
        <v>0</v>
      </c>
      <c r="B1024" s="43" t="b" cm="1">
        <f t="array" ref="B1024">AND(分科號=INDEX(E:E,ROW()),INDEX(D:D,ROW())&gt;=分起日,INDEX(D:D,ROW())&lt;=分訖日,OR(分專案="全部",INDEX(J:J,ROW())=分專案))</f>
        <v>0</v>
      </c>
      <c r="C1024" s="44" cm="1">
        <f t="array" ref="C1024">IF(INDEX(F:F,ROW())&lt;&gt;"",INDEX(F:F,ROW()),IF(INDEX(E:E,ROW())&lt;&gt;0,INDEX(C:C,ROW()-1),0))</f>
        <v>0</v>
      </c>
      <c r="D1024" s="43" cm="1">
        <f t="array" ref="D1024">IF(INDEX(G:G,ROW())&lt;&gt;"",INDEX(G:G,ROW()),IF(INDEX(E:E,ROW())&lt;&gt;0,INDEX(D:D,ROW()-1),0))</f>
        <v>0</v>
      </c>
      <c r="E1024" s="313" cm="1">
        <f t="array" ref="E1024">IF(INDEX(I:I,ROW())&lt;&gt;"",VALUE(TRIM(LEFT(INDEX(I:I,ROW()),6))),0)</f>
        <v>0</v>
      </c>
      <c r="F1024" s="314"/>
      <c r="G1024" s="247"/>
      <c r="H1024" s="261"/>
      <c r="I1024" s="248"/>
      <c r="J1024" s="261"/>
      <c r="K1024" s="261"/>
      <c r="L1024" s="262"/>
      <c r="M1024" s="49"/>
      <c r="N1024" s="49"/>
    </row>
    <row r="1025" spans="1:14">
      <c r="A1025" s="43" cm="1">
        <f t="array" ref="A1025">IF(INDEX(B:B,ROW()), COUNTIF($B$6:INDEX(B:B,ROW()), TRUE), 0)</f>
        <v>0</v>
      </c>
      <c r="B1025" s="43" t="b" cm="1">
        <f t="array" ref="B1025">AND(分科號=INDEX(E:E,ROW()),INDEX(D:D,ROW())&gt;=分起日,INDEX(D:D,ROW())&lt;=分訖日,OR(分專案="全部",INDEX(J:J,ROW())=分專案))</f>
        <v>0</v>
      </c>
      <c r="C1025" s="44" cm="1">
        <f t="array" ref="C1025">IF(INDEX(F:F,ROW())&lt;&gt;"",INDEX(F:F,ROW()),IF(INDEX(E:E,ROW())&lt;&gt;0,INDEX(C:C,ROW()-1),0))</f>
        <v>0</v>
      </c>
      <c r="D1025" s="43" cm="1">
        <f t="array" ref="D1025">IF(INDEX(G:G,ROW())&lt;&gt;"",INDEX(G:G,ROW()),IF(INDEX(E:E,ROW())&lt;&gt;0,INDEX(D:D,ROW()-1),0))</f>
        <v>0</v>
      </c>
      <c r="E1025" s="313" cm="1">
        <f t="array" ref="E1025">IF(INDEX(I:I,ROW())&lt;&gt;"",VALUE(TRIM(LEFT(INDEX(I:I,ROW()),6))),0)</f>
        <v>0</v>
      </c>
      <c r="F1025" s="314"/>
      <c r="G1025" s="247"/>
      <c r="H1025" s="261"/>
      <c r="I1025" s="248"/>
      <c r="J1025" s="261"/>
      <c r="K1025" s="261"/>
      <c r="L1025" s="262"/>
      <c r="M1025" s="49"/>
      <c r="N1025" s="49"/>
    </row>
    <row r="1026" spans="1:14">
      <c r="A1026" s="43" cm="1">
        <f t="array" ref="A1026">IF(INDEX(B:B,ROW()), COUNTIF($B$6:INDEX(B:B,ROW()), TRUE), 0)</f>
        <v>0</v>
      </c>
      <c r="B1026" s="43" t="b" cm="1">
        <f t="array" ref="B1026">AND(分科號=INDEX(E:E,ROW()),INDEX(D:D,ROW())&gt;=分起日,INDEX(D:D,ROW())&lt;=分訖日,OR(分專案="全部",INDEX(J:J,ROW())=分專案))</f>
        <v>0</v>
      </c>
      <c r="C1026" s="44" cm="1">
        <f t="array" ref="C1026">IF(INDEX(F:F,ROW())&lt;&gt;"",INDEX(F:F,ROW()),IF(INDEX(E:E,ROW())&lt;&gt;0,INDEX(C:C,ROW()-1),0))</f>
        <v>0</v>
      </c>
      <c r="D1026" s="43" cm="1">
        <f t="array" ref="D1026">IF(INDEX(G:G,ROW())&lt;&gt;"",INDEX(G:G,ROW()),IF(INDEX(E:E,ROW())&lt;&gt;0,INDEX(D:D,ROW()-1),0))</f>
        <v>0</v>
      </c>
      <c r="E1026" s="313" cm="1">
        <f t="array" ref="E1026">IF(INDEX(I:I,ROW())&lt;&gt;"",VALUE(TRIM(LEFT(INDEX(I:I,ROW()),6))),0)</f>
        <v>0</v>
      </c>
      <c r="F1026" s="314"/>
      <c r="G1026" s="247"/>
      <c r="H1026" s="261"/>
      <c r="I1026" s="248"/>
      <c r="J1026" s="261"/>
      <c r="K1026" s="261"/>
      <c r="L1026" s="262"/>
      <c r="M1026" s="49"/>
      <c r="N1026" s="49"/>
    </row>
    <row r="1027" spans="1:14">
      <c r="A1027" s="43" cm="1">
        <f t="array" ref="A1027">IF(INDEX(B:B,ROW()), COUNTIF($B$6:INDEX(B:B,ROW()), TRUE), 0)</f>
        <v>0</v>
      </c>
      <c r="B1027" s="43" t="b" cm="1">
        <f t="array" ref="B1027">AND(分科號=INDEX(E:E,ROW()),INDEX(D:D,ROW())&gt;=分起日,INDEX(D:D,ROW())&lt;=分訖日,OR(分專案="全部",INDEX(J:J,ROW())=分專案))</f>
        <v>0</v>
      </c>
      <c r="C1027" s="44" cm="1">
        <f t="array" ref="C1027">IF(INDEX(F:F,ROW())&lt;&gt;"",INDEX(F:F,ROW()),IF(INDEX(E:E,ROW())&lt;&gt;0,INDEX(C:C,ROW()-1),0))</f>
        <v>0</v>
      </c>
      <c r="D1027" s="43" cm="1">
        <f t="array" ref="D1027">IF(INDEX(G:G,ROW())&lt;&gt;"",INDEX(G:G,ROW()),IF(INDEX(E:E,ROW())&lt;&gt;0,INDEX(D:D,ROW()-1),0))</f>
        <v>0</v>
      </c>
      <c r="E1027" s="313" cm="1">
        <f t="array" ref="E1027">IF(INDEX(I:I,ROW())&lt;&gt;"",VALUE(TRIM(LEFT(INDEX(I:I,ROW()),6))),0)</f>
        <v>0</v>
      </c>
      <c r="F1027" s="314"/>
      <c r="G1027" s="247"/>
      <c r="H1027" s="261"/>
      <c r="I1027" s="248"/>
      <c r="J1027" s="261"/>
      <c r="K1027" s="261"/>
      <c r="L1027" s="262"/>
      <c r="M1027" s="49"/>
      <c r="N1027" s="49"/>
    </row>
    <row r="1028" spans="1:14">
      <c r="A1028" s="43" cm="1">
        <f t="array" ref="A1028">IF(INDEX(B:B,ROW()), COUNTIF($B$6:INDEX(B:B,ROW()), TRUE), 0)</f>
        <v>0</v>
      </c>
      <c r="B1028" s="43" t="b" cm="1">
        <f t="array" ref="B1028">AND(分科號=INDEX(E:E,ROW()),INDEX(D:D,ROW())&gt;=分起日,INDEX(D:D,ROW())&lt;=分訖日,OR(分專案="全部",INDEX(J:J,ROW())=分專案))</f>
        <v>0</v>
      </c>
      <c r="C1028" s="44" cm="1">
        <f t="array" ref="C1028">IF(INDEX(F:F,ROW())&lt;&gt;"",INDEX(F:F,ROW()),IF(INDEX(E:E,ROW())&lt;&gt;0,INDEX(C:C,ROW()-1),0))</f>
        <v>0</v>
      </c>
      <c r="D1028" s="43" cm="1">
        <f t="array" ref="D1028">IF(INDEX(G:G,ROW())&lt;&gt;"",INDEX(G:G,ROW()),IF(INDEX(E:E,ROW())&lt;&gt;0,INDEX(D:D,ROW()-1),0))</f>
        <v>0</v>
      </c>
      <c r="E1028" s="313" cm="1">
        <f t="array" ref="E1028">IF(INDEX(I:I,ROW())&lt;&gt;"",VALUE(TRIM(LEFT(INDEX(I:I,ROW()),6))),0)</f>
        <v>0</v>
      </c>
      <c r="F1028" s="314"/>
      <c r="G1028" s="247"/>
      <c r="H1028" s="261"/>
      <c r="I1028" s="248"/>
      <c r="J1028" s="261"/>
      <c r="K1028" s="261"/>
      <c r="L1028" s="262"/>
      <c r="M1028" s="49"/>
      <c r="N1028" s="49"/>
    </row>
    <row r="1029" spans="1:14">
      <c r="A1029" s="43" cm="1">
        <f t="array" ref="A1029">IF(INDEX(B:B,ROW()), COUNTIF($B$6:INDEX(B:B,ROW()), TRUE), 0)</f>
        <v>0</v>
      </c>
      <c r="B1029" s="43" t="b" cm="1">
        <f t="array" ref="B1029">AND(分科號=INDEX(E:E,ROW()),INDEX(D:D,ROW())&gt;=分起日,INDEX(D:D,ROW())&lt;=分訖日,OR(分專案="全部",INDEX(J:J,ROW())=分專案))</f>
        <v>0</v>
      </c>
      <c r="C1029" s="44" cm="1">
        <f t="array" ref="C1029">IF(INDEX(F:F,ROW())&lt;&gt;"",INDEX(F:F,ROW()),IF(INDEX(E:E,ROW())&lt;&gt;0,INDEX(C:C,ROW()-1),0))</f>
        <v>0</v>
      </c>
      <c r="D1029" s="43" cm="1">
        <f t="array" ref="D1029">IF(INDEX(G:G,ROW())&lt;&gt;"",INDEX(G:G,ROW()),IF(INDEX(E:E,ROW())&lt;&gt;0,INDEX(D:D,ROW()-1),0))</f>
        <v>0</v>
      </c>
      <c r="E1029" s="313" cm="1">
        <f t="array" ref="E1029">IF(INDEX(I:I,ROW())&lt;&gt;"",VALUE(TRIM(LEFT(INDEX(I:I,ROW()),6))),0)</f>
        <v>0</v>
      </c>
      <c r="F1029" s="314"/>
      <c r="G1029" s="247"/>
      <c r="H1029" s="261"/>
      <c r="I1029" s="248"/>
      <c r="J1029" s="261"/>
      <c r="K1029" s="261"/>
      <c r="L1029" s="262"/>
      <c r="M1029" s="49"/>
      <c r="N1029" s="49"/>
    </row>
    <row r="1030" spans="1:14">
      <c r="A1030" s="43" cm="1">
        <f t="array" ref="A1030">IF(INDEX(B:B,ROW()), COUNTIF($B$6:INDEX(B:B,ROW()), TRUE), 0)</f>
        <v>0</v>
      </c>
      <c r="B1030" s="43" t="b" cm="1">
        <f t="array" ref="B1030">AND(分科號=INDEX(E:E,ROW()),INDEX(D:D,ROW())&gt;=分起日,INDEX(D:D,ROW())&lt;=分訖日,OR(分專案="全部",INDEX(J:J,ROW())=分專案))</f>
        <v>0</v>
      </c>
      <c r="C1030" s="44" cm="1">
        <f t="array" ref="C1030">IF(INDEX(F:F,ROW())&lt;&gt;"",INDEX(F:F,ROW()),IF(INDEX(E:E,ROW())&lt;&gt;0,INDEX(C:C,ROW()-1),0))</f>
        <v>0</v>
      </c>
      <c r="D1030" s="43" cm="1">
        <f t="array" ref="D1030">IF(INDEX(G:G,ROW())&lt;&gt;"",INDEX(G:G,ROW()),IF(INDEX(E:E,ROW())&lt;&gt;0,INDEX(D:D,ROW()-1),0))</f>
        <v>0</v>
      </c>
      <c r="E1030" s="313" cm="1">
        <f t="array" ref="E1030">IF(INDEX(I:I,ROW())&lt;&gt;"",VALUE(TRIM(LEFT(INDEX(I:I,ROW()),6))),0)</f>
        <v>0</v>
      </c>
      <c r="F1030" s="314"/>
      <c r="G1030" s="247"/>
      <c r="H1030" s="261"/>
      <c r="I1030" s="248"/>
      <c r="J1030" s="261"/>
      <c r="K1030" s="261"/>
      <c r="L1030" s="262"/>
      <c r="M1030" s="49"/>
      <c r="N1030" s="49"/>
    </row>
    <row r="1031" spans="1:14">
      <c r="A1031" s="43" cm="1">
        <f t="array" ref="A1031">IF(INDEX(B:B,ROW()), COUNTIF($B$6:INDEX(B:B,ROW()), TRUE), 0)</f>
        <v>0</v>
      </c>
      <c r="B1031" s="43" t="b" cm="1">
        <f t="array" ref="B1031">AND(分科號=INDEX(E:E,ROW()),INDEX(D:D,ROW())&gt;=分起日,INDEX(D:D,ROW())&lt;=分訖日,OR(分專案="全部",INDEX(J:J,ROW())=分專案))</f>
        <v>0</v>
      </c>
      <c r="C1031" s="44" cm="1">
        <f t="array" ref="C1031">IF(INDEX(F:F,ROW())&lt;&gt;"",INDEX(F:F,ROW()),IF(INDEX(E:E,ROW())&lt;&gt;0,INDEX(C:C,ROW()-1),0))</f>
        <v>0</v>
      </c>
      <c r="D1031" s="43" cm="1">
        <f t="array" ref="D1031">IF(INDEX(G:G,ROW())&lt;&gt;"",INDEX(G:G,ROW()),IF(INDEX(E:E,ROW())&lt;&gt;0,INDEX(D:D,ROW()-1),0))</f>
        <v>0</v>
      </c>
      <c r="E1031" s="313" cm="1">
        <f t="array" ref="E1031">IF(INDEX(I:I,ROW())&lt;&gt;"",VALUE(TRIM(LEFT(INDEX(I:I,ROW()),6))),0)</f>
        <v>0</v>
      </c>
      <c r="F1031" s="314"/>
      <c r="G1031" s="247"/>
      <c r="H1031" s="261"/>
      <c r="I1031" s="248"/>
      <c r="J1031" s="261"/>
      <c r="K1031" s="261"/>
      <c r="L1031" s="262"/>
      <c r="M1031" s="49"/>
      <c r="N1031" s="49"/>
    </row>
    <row r="1032" spans="1:14">
      <c r="A1032" s="43" cm="1">
        <f t="array" ref="A1032">IF(INDEX(B:B,ROW()), COUNTIF($B$6:INDEX(B:B,ROW()), TRUE), 0)</f>
        <v>0</v>
      </c>
      <c r="B1032" s="43" t="b" cm="1">
        <f t="array" ref="B1032">AND(分科號=INDEX(E:E,ROW()),INDEX(D:D,ROW())&gt;=分起日,INDEX(D:D,ROW())&lt;=分訖日,OR(分專案="全部",INDEX(J:J,ROW())=分專案))</f>
        <v>0</v>
      </c>
      <c r="C1032" s="44" cm="1">
        <f t="array" ref="C1032">IF(INDEX(F:F,ROW())&lt;&gt;"",INDEX(F:F,ROW()),IF(INDEX(E:E,ROW())&lt;&gt;0,INDEX(C:C,ROW()-1),0))</f>
        <v>0</v>
      </c>
      <c r="D1032" s="43" cm="1">
        <f t="array" ref="D1032">IF(INDEX(G:G,ROW())&lt;&gt;"",INDEX(G:G,ROW()),IF(INDEX(E:E,ROW())&lt;&gt;0,INDEX(D:D,ROW()-1),0))</f>
        <v>0</v>
      </c>
      <c r="E1032" s="313" cm="1">
        <f t="array" ref="E1032">IF(INDEX(I:I,ROW())&lt;&gt;"",VALUE(TRIM(LEFT(INDEX(I:I,ROW()),6))),0)</f>
        <v>0</v>
      </c>
      <c r="F1032" s="314"/>
      <c r="G1032" s="247"/>
      <c r="H1032" s="261"/>
      <c r="I1032" s="248"/>
      <c r="J1032" s="261"/>
      <c r="K1032" s="261"/>
      <c r="L1032" s="262"/>
      <c r="M1032" s="49"/>
      <c r="N1032" s="49"/>
    </row>
    <row r="1033" spans="1:14">
      <c r="A1033" s="43" cm="1">
        <f t="array" ref="A1033">IF(INDEX(B:B,ROW()), COUNTIF($B$6:INDEX(B:B,ROW()), TRUE), 0)</f>
        <v>0</v>
      </c>
      <c r="B1033" s="43" t="b" cm="1">
        <f t="array" ref="B1033">AND(分科號=INDEX(E:E,ROW()),INDEX(D:D,ROW())&gt;=分起日,INDEX(D:D,ROW())&lt;=分訖日,OR(分專案="全部",INDEX(J:J,ROW())=分專案))</f>
        <v>0</v>
      </c>
      <c r="C1033" s="44" cm="1">
        <f t="array" ref="C1033">IF(INDEX(F:F,ROW())&lt;&gt;"",INDEX(F:F,ROW()),IF(INDEX(E:E,ROW())&lt;&gt;0,INDEX(C:C,ROW()-1),0))</f>
        <v>0</v>
      </c>
      <c r="D1033" s="43" cm="1">
        <f t="array" ref="D1033">IF(INDEX(G:G,ROW())&lt;&gt;"",INDEX(G:G,ROW()),IF(INDEX(E:E,ROW())&lt;&gt;0,INDEX(D:D,ROW()-1),0))</f>
        <v>0</v>
      </c>
      <c r="E1033" s="313" cm="1">
        <f t="array" ref="E1033">IF(INDEX(I:I,ROW())&lt;&gt;"",VALUE(TRIM(LEFT(INDEX(I:I,ROW()),6))),0)</f>
        <v>0</v>
      </c>
      <c r="F1033" s="314"/>
      <c r="G1033" s="247"/>
      <c r="H1033" s="261"/>
      <c r="I1033" s="248"/>
      <c r="J1033" s="261"/>
      <c r="K1033" s="261"/>
      <c r="L1033" s="262"/>
      <c r="M1033" s="49"/>
      <c r="N1033" s="49"/>
    </row>
    <row r="1034" spans="1:14">
      <c r="A1034" s="43" cm="1">
        <f t="array" ref="A1034">IF(INDEX(B:B,ROW()), COUNTIF($B$6:INDEX(B:B,ROW()), TRUE), 0)</f>
        <v>0</v>
      </c>
      <c r="B1034" s="43" t="b" cm="1">
        <f t="array" ref="B1034">AND(分科號=INDEX(E:E,ROW()),INDEX(D:D,ROW())&gt;=分起日,INDEX(D:D,ROW())&lt;=分訖日,OR(分專案="全部",INDEX(J:J,ROW())=分專案))</f>
        <v>0</v>
      </c>
      <c r="C1034" s="44" cm="1">
        <f t="array" ref="C1034">IF(INDEX(F:F,ROW())&lt;&gt;"",INDEX(F:F,ROW()),IF(INDEX(E:E,ROW())&lt;&gt;0,INDEX(C:C,ROW()-1),0))</f>
        <v>0</v>
      </c>
      <c r="D1034" s="43" cm="1">
        <f t="array" ref="D1034">IF(INDEX(G:G,ROW())&lt;&gt;"",INDEX(G:G,ROW()),IF(INDEX(E:E,ROW())&lt;&gt;0,INDEX(D:D,ROW()-1),0))</f>
        <v>0</v>
      </c>
      <c r="E1034" s="313" cm="1">
        <f t="array" ref="E1034">IF(INDEX(I:I,ROW())&lt;&gt;"",VALUE(TRIM(LEFT(INDEX(I:I,ROW()),6))),0)</f>
        <v>0</v>
      </c>
      <c r="F1034" s="314"/>
      <c r="G1034" s="247"/>
      <c r="H1034" s="261"/>
      <c r="I1034" s="248"/>
      <c r="J1034" s="261"/>
      <c r="K1034" s="261"/>
      <c r="L1034" s="262"/>
      <c r="M1034" s="49"/>
      <c r="N1034" s="49"/>
    </row>
    <row r="1035" spans="1:14">
      <c r="A1035" s="43" cm="1">
        <f t="array" ref="A1035">IF(INDEX(B:B,ROW()), COUNTIF($B$6:INDEX(B:B,ROW()), TRUE), 0)</f>
        <v>0</v>
      </c>
      <c r="B1035" s="43" t="b" cm="1">
        <f t="array" ref="B1035">AND(分科號=INDEX(E:E,ROW()),INDEX(D:D,ROW())&gt;=分起日,INDEX(D:D,ROW())&lt;=分訖日,OR(分專案="全部",INDEX(J:J,ROW())=分專案))</f>
        <v>0</v>
      </c>
      <c r="C1035" s="44" cm="1">
        <f t="array" ref="C1035">IF(INDEX(F:F,ROW())&lt;&gt;"",INDEX(F:F,ROW()),IF(INDEX(E:E,ROW())&lt;&gt;0,INDEX(C:C,ROW()-1),0))</f>
        <v>0</v>
      </c>
      <c r="D1035" s="43" cm="1">
        <f t="array" ref="D1035">IF(INDEX(G:G,ROW())&lt;&gt;"",INDEX(G:G,ROW()),IF(INDEX(E:E,ROW())&lt;&gt;0,INDEX(D:D,ROW()-1),0))</f>
        <v>0</v>
      </c>
      <c r="E1035" s="313" cm="1">
        <f t="array" ref="E1035">IF(INDEX(I:I,ROW())&lt;&gt;"",VALUE(TRIM(LEFT(INDEX(I:I,ROW()),6))),0)</f>
        <v>0</v>
      </c>
      <c r="F1035" s="314"/>
      <c r="G1035" s="247"/>
      <c r="H1035" s="261"/>
      <c r="I1035" s="248"/>
      <c r="J1035" s="261"/>
      <c r="K1035" s="261"/>
      <c r="L1035" s="262"/>
      <c r="M1035" s="49"/>
      <c r="N1035" s="49"/>
    </row>
    <row r="1036" spans="1:14">
      <c r="A1036" s="43" cm="1">
        <f t="array" ref="A1036">IF(INDEX(B:B,ROW()), COUNTIF($B$6:INDEX(B:B,ROW()), TRUE), 0)</f>
        <v>0</v>
      </c>
      <c r="B1036" s="43" t="b" cm="1">
        <f t="array" ref="B1036">AND(分科號=INDEX(E:E,ROW()),INDEX(D:D,ROW())&gt;=分起日,INDEX(D:D,ROW())&lt;=分訖日,OR(分專案="全部",INDEX(J:J,ROW())=分專案))</f>
        <v>0</v>
      </c>
      <c r="C1036" s="44" cm="1">
        <f t="array" ref="C1036">IF(INDEX(F:F,ROW())&lt;&gt;"",INDEX(F:F,ROW()),IF(INDEX(E:E,ROW())&lt;&gt;0,INDEX(C:C,ROW()-1),0))</f>
        <v>0</v>
      </c>
      <c r="D1036" s="43" cm="1">
        <f t="array" ref="D1036">IF(INDEX(G:G,ROW())&lt;&gt;"",INDEX(G:G,ROW()),IF(INDEX(E:E,ROW())&lt;&gt;0,INDEX(D:D,ROW()-1),0))</f>
        <v>0</v>
      </c>
      <c r="E1036" s="313" cm="1">
        <f t="array" ref="E1036">IF(INDEX(I:I,ROW())&lt;&gt;"",VALUE(TRIM(LEFT(INDEX(I:I,ROW()),6))),0)</f>
        <v>0</v>
      </c>
      <c r="F1036" s="314"/>
      <c r="G1036" s="247"/>
      <c r="H1036" s="261"/>
      <c r="I1036" s="248"/>
      <c r="J1036" s="261"/>
      <c r="K1036" s="261"/>
      <c r="L1036" s="262"/>
      <c r="M1036" s="49"/>
      <c r="N1036" s="49"/>
    </row>
    <row r="1037" spans="1:14">
      <c r="A1037" s="43" cm="1">
        <f t="array" ref="A1037">IF(INDEX(B:B,ROW()), COUNTIF($B$6:INDEX(B:B,ROW()), TRUE), 0)</f>
        <v>0</v>
      </c>
      <c r="B1037" s="43" t="b" cm="1">
        <f t="array" ref="B1037">AND(分科號=INDEX(E:E,ROW()),INDEX(D:D,ROW())&gt;=分起日,INDEX(D:D,ROW())&lt;=分訖日,OR(分專案="全部",INDEX(J:J,ROW())=分專案))</f>
        <v>0</v>
      </c>
      <c r="C1037" s="44" cm="1">
        <f t="array" ref="C1037">IF(INDEX(F:F,ROW())&lt;&gt;"",INDEX(F:F,ROW()),IF(INDEX(E:E,ROW())&lt;&gt;0,INDEX(C:C,ROW()-1),0))</f>
        <v>0</v>
      </c>
      <c r="D1037" s="43" cm="1">
        <f t="array" ref="D1037">IF(INDEX(G:G,ROW())&lt;&gt;"",INDEX(G:G,ROW()),IF(INDEX(E:E,ROW())&lt;&gt;0,INDEX(D:D,ROW()-1),0))</f>
        <v>0</v>
      </c>
      <c r="E1037" s="313" cm="1">
        <f t="array" ref="E1037">IF(INDEX(I:I,ROW())&lt;&gt;"",VALUE(TRIM(LEFT(INDEX(I:I,ROW()),6))),0)</f>
        <v>0</v>
      </c>
      <c r="F1037" s="314"/>
      <c r="G1037" s="247"/>
      <c r="H1037" s="261"/>
      <c r="I1037" s="248"/>
      <c r="J1037" s="261"/>
      <c r="K1037" s="261"/>
      <c r="L1037" s="262"/>
      <c r="M1037" s="49"/>
      <c r="N1037" s="49"/>
    </row>
    <row r="1038" spans="1:14">
      <c r="A1038" s="43" cm="1">
        <f t="array" ref="A1038">IF(INDEX(B:B,ROW()), COUNTIF($B$6:INDEX(B:B,ROW()), TRUE), 0)</f>
        <v>0</v>
      </c>
      <c r="B1038" s="43" t="b" cm="1">
        <f t="array" ref="B1038">AND(分科號=INDEX(E:E,ROW()),INDEX(D:D,ROW())&gt;=分起日,INDEX(D:D,ROW())&lt;=分訖日,OR(分專案="全部",INDEX(J:J,ROW())=分專案))</f>
        <v>0</v>
      </c>
      <c r="C1038" s="44" cm="1">
        <f t="array" ref="C1038">IF(INDEX(F:F,ROW())&lt;&gt;"",INDEX(F:F,ROW()),IF(INDEX(E:E,ROW())&lt;&gt;0,INDEX(C:C,ROW()-1),0))</f>
        <v>0</v>
      </c>
      <c r="D1038" s="43" cm="1">
        <f t="array" ref="D1038">IF(INDEX(G:G,ROW())&lt;&gt;"",INDEX(G:G,ROW()),IF(INDEX(E:E,ROW())&lt;&gt;0,INDEX(D:D,ROW()-1),0))</f>
        <v>0</v>
      </c>
      <c r="E1038" s="313" cm="1">
        <f t="array" ref="E1038">IF(INDEX(I:I,ROW())&lt;&gt;"",VALUE(TRIM(LEFT(INDEX(I:I,ROW()),6))),0)</f>
        <v>0</v>
      </c>
      <c r="F1038" s="314"/>
      <c r="G1038" s="247"/>
      <c r="H1038" s="261"/>
      <c r="I1038" s="248"/>
      <c r="J1038" s="261"/>
      <c r="K1038" s="261"/>
      <c r="L1038" s="262"/>
      <c r="M1038" s="49"/>
      <c r="N1038" s="49"/>
    </row>
    <row r="1039" spans="1:14">
      <c r="A1039" s="43" cm="1">
        <f t="array" ref="A1039">IF(INDEX(B:B,ROW()), COUNTIF($B$6:INDEX(B:B,ROW()), TRUE), 0)</f>
        <v>0</v>
      </c>
      <c r="B1039" s="43" t="b" cm="1">
        <f t="array" ref="B1039">AND(分科號=INDEX(E:E,ROW()),INDEX(D:D,ROW())&gt;=分起日,INDEX(D:D,ROW())&lt;=分訖日,OR(分專案="全部",INDEX(J:J,ROW())=分專案))</f>
        <v>0</v>
      </c>
      <c r="C1039" s="44" cm="1">
        <f t="array" ref="C1039">IF(INDEX(F:F,ROW())&lt;&gt;"",INDEX(F:F,ROW()),IF(INDEX(E:E,ROW())&lt;&gt;0,INDEX(C:C,ROW()-1),0))</f>
        <v>0</v>
      </c>
      <c r="D1039" s="43" cm="1">
        <f t="array" ref="D1039">IF(INDEX(G:G,ROW())&lt;&gt;"",INDEX(G:G,ROW()),IF(INDEX(E:E,ROW())&lt;&gt;0,INDEX(D:D,ROW()-1),0))</f>
        <v>0</v>
      </c>
      <c r="E1039" s="313" cm="1">
        <f t="array" ref="E1039">IF(INDEX(I:I,ROW())&lt;&gt;"",VALUE(TRIM(LEFT(INDEX(I:I,ROW()),6))),0)</f>
        <v>0</v>
      </c>
      <c r="F1039" s="314"/>
      <c r="G1039" s="247"/>
      <c r="H1039" s="261"/>
      <c r="I1039" s="248"/>
      <c r="J1039" s="261"/>
      <c r="K1039" s="261"/>
      <c r="L1039" s="262"/>
      <c r="M1039" s="49"/>
      <c r="N1039" s="49"/>
    </row>
    <row r="1040" spans="1:14">
      <c r="A1040" s="43" cm="1">
        <f t="array" ref="A1040">IF(INDEX(B:B,ROW()), COUNTIF($B$6:INDEX(B:B,ROW()), TRUE), 0)</f>
        <v>0</v>
      </c>
      <c r="B1040" s="43" t="b" cm="1">
        <f t="array" ref="B1040">AND(分科號=INDEX(E:E,ROW()),INDEX(D:D,ROW())&gt;=分起日,INDEX(D:D,ROW())&lt;=分訖日,OR(分專案="全部",INDEX(J:J,ROW())=分專案))</f>
        <v>0</v>
      </c>
      <c r="C1040" s="44" cm="1">
        <f t="array" ref="C1040">IF(INDEX(F:F,ROW())&lt;&gt;"",INDEX(F:F,ROW()),IF(INDEX(E:E,ROW())&lt;&gt;0,INDEX(C:C,ROW()-1),0))</f>
        <v>0</v>
      </c>
      <c r="D1040" s="43" cm="1">
        <f t="array" ref="D1040">IF(INDEX(G:G,ROW())&lt;&gt;"",INDEX(G:G,ROW()),IF(INDEX(E:E,ROW())&lt;&gt;0,INDEX(D:D,ROW()-1),0))</f>
        <v>0</v>
      </c>
      <c r="E1040" s="313" cm="1">
        <f t="array" ref="E1040">IF(INDEX(I:I,ROW())&lt;&gt;"",VALUE(TRIM(LEFT(INDEX(I:I,ROW()),6))),0)</f>
        <v>0</v>
      </c>
      <c r="F1040" s="314"/>
      <c r="G1040" s="247"/>
      <c r="H1040" s="261"/>
      <c r="I1040" s="248"/>
      <c r="J1040" s="261"/>
      <c r="K1040" s="261"/>
      <c r="L1040" s="262"/>
      <c r="M1040" s="49"/>
      <c r="N1040" s="49"/>
    </row>
    <row r="1041" spans="1:14">
      <c r="A1041" s="43" cm="1">
        <f t="array" ref="A1041">IF(INDEX(B:B,ROW()), COUNTIF($B$6:INDEX(B:B,ROW()), TRUE), 0)</f>
        <v>0</v>
      </c>
      <c r="B1041" s="43" t="b" cm="1">
        <f t="array" ref="B1041">AND(分科號=INDEX(E:E,ROW()),INDEX(D:D,ROW())&gt;=分起日,INDEX(D:D,ROW())&lt;=分訖日,OR(分專案="全部",INDEX(J:J,ROW())=分專案))</f>
        <v>0</v>
      </c>
      <c r="C1041" s="44" cm="1">
        <f t="array" ref="C1041">IF(INDEX(F:F,ROW())&lt;&gt;"",INDEX(F:F,ROW()),IF(INDEX(E:E,ROW())&lt;&gt;0,INDEX(C:C,ROW()-1),0))</f>
        <v>0</v>
      </c>
      <c r="D1041" s="43" cm="1">
        <f t="array" ref="D1041">IF(INDEX(G:G,ROW())&lt;&gt;"",INDEX(G:G,ROW()),IF(INDEX(E:E,ROW())&lt;&gt;0,INDEX(D:D,ROW()-1),0))</f>
        <v>0</v>
      </c>
      <c r="E1041" s="313" cm="1">
        <f t="array" ref="E1041">IF(INDEX(I:I,ROW())&lt;&gt;"",VALUE(TRIM(LEFT(INDEX(I:I,ROW()),6))),0)</f>
        <v>0</v>
      </c>
      <c r="F1041" s="314"/>
      <c r="G1041" s="247"/>
      <c r="H1041" s="261"/>
      <c r="I1041" s="248"/>
      <c r="J1041" s="261"/>
      <c r="K1041" s="261"/>
      <c r="L1041" s="262"/>
      <c r="M1041" s="49"/>
      <c r="N1041" s="49"/>
    </row>
    <row r="1042" spans="1:14">
      <c r="A1042" s="43" cm="1">
        <f t="array" ref="A1042">IF(INDEX(B:B,ROW()), COUNTIF($B$6:INDEX(B:B,ROW()), TRUE), 0)</f>
        <v>0</v>
      </c>
      <c r="B1042" s="43" t="b" cm="1">
        <f t="array" ref="B1042">AND(分科號=INDEX(E:E,ROW()),INDEX(D:D,ROW())&gt;=分起日,INDEX(D:D,ROW())&lt;=分訖日,OR(分專案="全部",INDEX(J:J,ROW())=分專案))</f>
        <v>0</v>
      </c>
      <c r="C1042" s="44" cm="1">
        <f t="array" ref="C1042">IF(INDEX(F:F,ROW())&lt;&gt;"",INDEX(F:F,ROW()),IF(INDEX(E:E,ROW())&lt;&gt;0,INDEX(C:C,ROW()-1),0))</f>
        <v>0</v>
      </c>
      <c r="D1042" s="43" cm="1">
        <f t="array" ref="D1042">IF(INDEX(G:G,ROW())&lt;&gt;"",INDEX(G:G,ROW()),IF(INDEX(E:E,ROW())&lt;&gt;0,INDEX(D:D,ROW()-1),0))</f>
        <v>0</v>
      </c>
      <c r="E1042" s="313" cm="1">
        <f t="array" ref="E1042">IF(INDEX(I:I,ROW())&lt;&gt;"",VALUE(TRIM(LEFT(INDEX(I:I,ROW()),6))),0)</f>
        <v>0</v>
      </c>
      <c r="F1042" s="314"/>
      <c r="G1042" s="247"/>
      <c r="H1042" s="261"/>
      <c r="I1042" s="248"/>
      <c r="J1042" s="261"/>
      <c r="K1042" s="261"/>
      <c r="L1042" s="262"/>
      <c r="M1042" s="49"/>
      <c r="N1042" s="49"/>
    </row>
    <row r="1043" spans="1:14">
      <c r="A1043" s="43" cm="1">
        <f t="array" ref="A1043">IF(INDEX(B:B,ROW()), COUNTIF($B$6:INDEX(B:B,ROW()), TRUE), 0)</f>
        <v>0</v>
      </c>
      <c r="B1043" s="43" t="b" cm="1">
        <f t="array" ref="B1043">AND(分科號=INDEX(E:E,ROW()),INDEX(D:D,ROW())&gt;=分起日,INDEX(D:D,ROW())&lt;=分訖日,OR(分專案="全部",INDEX(J:J,ROW())=分專案))</f>
        <v>0</v>
      </c>
      <c r="C1043" s="44" cm="1">
        <f t="array" ref="C1043">IF(INDEX(F:F,ROW())&lt;&gt;"",INDEX(F:F,ROW()),IF(INDEX(E:E,ROW())&lt;&gt;0,INDEX(C:C,ROW()-1),0))</f>
        <v>0</v>
      </c>
      <c r="D1043" s="43" cm="1">
        <f t="array" ref="D1043">IF(INDEX(G:G,ROW())&lt;&gt;"",INDEX(G:G,ROW()),IF(INDEX(E:E,ROW())&lt;&gt;0,INDEX(D:D,ROW()-1),0))</f>
        <v>0</v>
      </c>
      <c r="E1043" s="313" cm="1">
        <f t="array" ref="E1043">IF(INDEX(I:I,ROW())&lt;&gt;"",VALUE(TRIM(LEFT(INDEX(I:I,ROW()),6))),0)</f>
        <v>0</v>
      </c>
      <c r="F1043" s="314"/>
      <c r="G1043" s="247"/>
      <c r="H1043" s="261"/>
      <c r="I1043" s="248"/>
      <c r="J1043" s="261"/>
      <c r="K1043" s="261"/>
      <c r="L1043" s="262"/>
      <c r="M1043" s="49"/>
      <c r="N1043" s="49"/>
    </row>
    <row r="1044" spans="1:14">
      <c r="A1044" s="43" cm="1">
        <f t="array" ref="A1044">IF(INDEX(B:B,ROW()), COUNTIF($B$6:INDEX(B:B,ROW()), TRUE), 0)</f>
        <v>0</v>
      </c>
      <c r="B1044" s="43" t="b" cm="1">
        <f t="array" ref="B1044">AND(分科號=INDEX(E:E,ROW()),INDEX(D:D,ROW())&gt;=分起日,INDEX(D:D,ROW())&lt;=分訖日,OR(分專案="全部",INDEX(J:J,ROW())=分專案))</f>
        <v>0</v>
      </c>
      <c r="C1044" s="44" cm="1">
        <f t="array" ref="C1044">IF(INDEX(F:F,ROW())&lt;&gt;"",INDEX(F:F,ROW()),IF(INDEX(E:E,ROW())&lt;&gt;0,INDEX(C:C,ROW()-1),0))</f>
        <v>0</v>
      </c>
      <c r="D1044" s="43" cm="1">
        <f t="array" ref="D1044">IF(INDEX(G:G,ROW())&lt;&gt;"",INDEX(G:G,ROW()),IF(INDEX(E:E,ROW())&lt;&gt;0,INDEX(D:D,ROW()-1),0))</f>
        <v>0</v>
      </c>
      <c r="E1044" s="313" cm="1">
        <f t="array" ref="E1044">IF(INDEX(I:I,ROW())&lt;&gt;"",VALUE(TRIM(LEFT(INDEX(I:I,ROW()),6))),0)</f>
        <v>0</v>
      </c>
      <c r="F1044" s="314"/>
      <c r="G1044" s="247"/>
      <c r="H1044" s="261"/>
      <c r="I1044" s="248"/>
      <c r="J1044" s="261"/>
      <c r="K1044" s="261"/>
      <c r="L1044" s="262"/>
      <c r="M1044" s="49"/>
      <c r="N1044" s="49"/>
    </row>
    <row r="1045" spans="1:14">
      <c r="A1045" s="43" cm="1">
        <f t="array" ref="A1045">IF(INDEX(B:B,ROW()), COUNTIF($B$6:INDEX(B:B,ROW()), TRUE), 0)</f>
        <v>0</v>
      </c>
      <c r="B1045" s="43" t="b" cm="1">
        <f t="array" ref="B1045">AND(分科號=INDEX(E:E,ROW()),INDEX(D:D,ROW())&gt;=分起日,INDEX(D:D,ROW())&lt;=分訖日,OR(分專案="全部",INDEX(J:J,ROW())=分專案))</f>
        <v>0</v>
      </c>
      <c r="C1045" s="44" cm="1">
        <f t="array" ref="C1045">IF(INDEX(F:F,ROW())&lt;&gt;"",INDEX(F:F,ROW()),IF(INDEX(E:E,ROW())&lt;&gt;0,INDEX(C:C,ROW()-1),0))</f>
        <v>0</v>
      </c>
      <c r="D1045" s="43" cm="1">
        <f t="array" ref="D1045">IF(INDEX(G:G,ROW())&lt;&gt;"",INDEX(G:G,ROW()),IF(INDEX(E:E,ROW())&lt;&gt;0,INDEX(D:D,ROW()-1),0))</f>
        <v>0</v>
      </c>
      <c r="E1045" s="313" cm="1">
        <f t="array" ref="E1045">IF(INDEX(I:I,ROW())&lt;&gt;"",VALUE(TRIM(LEFT(INDEX(I:I,ROW()),6))),0)</f>
        <v>0</v>
      </c>
      <c r="F1045" s="314"/>
      <c r="G1045" s="247"/>
      <c r="H1045" s="261"/>
      <c r="I1045" s="248"/>
      <c r="J1045" s="261"/>
      <c r="K1045" s="261"/>
      <c r="L1045" s="262"/>
      <c r="M1045" s="49"/>
      <c r="N1045" s="49"/>
    </row>
    <row r="1046" spans="1:14">
      <c r="A1046" s="43" cm="1">
        <f t="array" ref="A1046">IF(INDEX(B:B,ROW()), COUNTIF($B$6:INDEX(B:B,ROW()), TRUE), 0)</f>
        <v>0</v>
      </c>
      <c r="B1046" s="43" t="b" cm="1">
        <f t="array" ref="B1046">AND(分科號=INDEX(E:E,ROW()),INDEX(D:D,ROW())&gt;=分起日,INDEX(D:D,ROW())&lt;=分訖日,OR(分專案="全部",INDEX(J:J,ROW())=分專案))</f>
        <v>0</v>
      </c>
      <c r="C1046" s="44" cm="1">
        <f t="array" ref="C1046">IF(INDEX(F:F,ROW())&lt;&gt;"",INDEX(F:F,ROW()),IF(INDEX(E:E,ROW())&lt;&gt;0,INDEX(C:C,ROW()-1),0))</f>
        <v>0</v>
      </c>
      <c r="D1046" s="43" cm="1">
        <f t="array" ref="D1046">IF(INDEX(G:G,ROW())&lt;&gt;"",INDEX(G:G,ROW()),IF(INDEX(E:E,ROW())&lt;&gt;0,INDEX(D:D,ROW()-1),0))</f>
        <v>0</v>
      </c>
      <c r="E1046" s="313" cm="1">
        <f t="array" ref="E1046">IF(INDEX(I:I,ROW())&lt;&gt;"",VALUE(TRIM(LEFT(INDEX(I:I,ROW()),6))),0)</f>
        <v>0</v>
      </c>
      <c r="F1046" s="314"/>
      <c r="G1046" s="247"/>
      <c r="H1046" s="261"/>
      <c r="I1046" s="248"/>
      <c r="J1046" s="261"/>
      <c r="K1046" s="261"/>
      <c r="L1046" s="262"/>
      <c r="M1046" s="49"/>
      <c r="N1046" s="49"/>
    </row>
    <row r="1047" spans="1:14">
      <c r="A1047" s="43" cm="1">
        <f t="array" ref="A1047">IF(INDEX(B:B,ROW()), COUNTIF($B$6:INDEX(B:B,ROW()), TRUE), 0)</f>
        <v>0</v>
      </c>
      <c r="B1047" s="43" t="b" cm="1">
        <f t="array" ref="B1047">AND(分科號=INDEX(E:E,ROW()),INDEX(D:D,ROW())&gt;=分起日,INDEX(D:D,ROW())&lt;=分訖日,OR(分專案="全部",INDEX(J:J,ROW())=分專案))</f>
        <v>0</v>
      </c>
      <c r="C1047" s="44" cm="1">
        <f t="array" ref="C1047">IF(INDEX(F:F,ROW())&lt;&gt;"",INDEX(F:F,ROW()),IF(INDEX(E:E,ROW())&lt;&gt;0,INDEX(C:C,ROW()-1),0))</f>
        <v>0</v>
      </c>
      <c r="D1047" s="43" cm="1">
        <f t="array" ref="D1047">IF(INDEX(G:G,ROW())&lt;&gt;"",INDEX(G:G,ROW()),IF(INDEX(E:E,ROW())&lt;&gt;0,INDEX(D:D,ROW()-1),0))</f>
        <v>0</v>
      </c>
      <c r="E1047" s="313" cm="1">
        <f t="array" ref="E1047">IF(INDEX(I:I,ROW())&lt;&gt;"",VALUE(TRIM(LEFT(INDEX(I:I,ROW()),6))),0)</f>
        <v>0</v>
      </c>
      <c r="F1047" s="314"/>
      <c r="G1047" s="247"/>
      <c r="H1047" s="261"/>
      <c r="I1047" s="248"/>
      <c r="J1047" s="261"/>
      <c r="K1047" s="261"/>
      <c r="L1047" s="262"/>
      <c r="M1047" s="49"/>
      <c r="N1047" s="49"/>
    </row>
    <row r="1048" spans="1:14">
      <c r="A1048" s="43" cm="1">
        <f t="array" ref="A1048">IF(INDEX(B:B,ROW()), COUNTIF($B$6:INDEX(B:B,ROW()), TRUE), 0)</f>
        <v>0</v>
      </c>
      <c r="B1048" s="43" t="b" cm="1">
        <f t="array" ref="B1048">AND(分科號=INDEX(E:E,ROW()),INDEX(D:D,ROW())&gt;=分起日,INDEX(D:D,ROW())&lt;=分訖日,OR(分專案="全部",INDEX(J:J,ROW())=分專案))</f>
        <v>0</v>
      </c>
      <c r="C1048" s="44" cm="1">
        <f t="array" ref="C1048">IF(INDEX(F:F,ROW())&lt;&gt;"",INDEX(F:F,ROW()),IF(INDEX(E:E,ROW())&lt;&gt;0,INDEX(C:C,ROW()-1),0))</f>
        <v>0</v>
      </c>
      <c r="D1048" s="43" cm="1">
        <f t="array" ref="D1048">IF(INDEX(G:G,ROW())&lt;&gt;"",INDEX(G:G,ROW()),IF(INDEX(E:E,ROW())&lt;&gt;0,INDEX(D:D,ROW()-1),0))</f>
        <v>0</v>
      </c>
      <c r="E1048" s="313" cm="1">
        <f t="array" ref="E1048">IF(INDEX(I:I,ROW())&lt;&gt;"",VALUE(TRIM(LEFT(INDEX(I:I,ROW()),6))),0)</f>
        <v>0</v>
      </c>
      <c r="F1048" s="314"/>
      <c r="G1048" s="247"/>
      <c r="H1048" s="261"/>
      <c r="I1048" s="248"/>
      <c r="J1048" s="261"/>
      <c r="K1048" s="261"/>
      <c r="L1048" s="262"/>
      <c r="M1048" s="49"/>
      <c r="N1048" s="49"/>
    </row>
    <row r="1049" spans="1:14">
      <c r="A1049" s="43" cm="1">
        <f t="array" ref="A1049">IF(INDEX(B:B,ROW()), COUNTIF($B$6:INDEX(B:B,ROW()), TRUE), 0)</f>
        <v>0</v>
      </c>
      <c r="B1049" s="43" t="b" cm="1">
        <f t="array" ref="B1049">AND(分科號=INDEX(E:E,ROW()),INDEX(D:D,ROW())&gt;=分起日,INDEX(D:D,ROW())&lt;=分訖日,OR(分專案="全部",INDEX(J:J,ROW())=分專案))</f>
        <v>0</v>
      </c>
      <c r="C1049" s="44" cm="1">
        <f t="array" ref="C1049">IF(INDEX(F:F,ROW())&lt;&gt;"",INDEX(F:F,ROW()),IF(INDEX(E:E,ROW())&lt;&gt;0,INDEX(C:C,ROW()-1),0))</f>
        <v>0</v>
      </c>
      <c r="D1049" s="43" cm="1">
        <f t="array" ref="D1049">IF(INDEX(G:G,ROW())&lt;&gt;"",INDEX(G:G,ROW()),IF(INDEX(E:E,ROW())&lt;&gt;0,INDEX(D:D,ROW()-1),0))</f>
        <v>0</v>
      </c>
      <c r="E1049" s="313" cm="1">
        <f t="array" ref="E1049">IF(INDEX(I:I,ROW())&lt;&gt;"",VALUE(TRIM(LEFT(INDEX(I:I,ROW()),6))),0)</f>
        <v>0</v>
      </c>
      <c r="F1049" s="314"/>
      <c r="G1049" s="247"/>
      <c r="H1049" s="261"/>
      <c r="I1049" s="248"/>
      <c r="J1049" s="261"/>
      <c r="K1049" s="261"/>
      <c r="L1049" s="262"/>
      <c r="M1049" s="49"/>
      <c r="N1049" s="49"/>
    </row>
    <row r="1050" spans="1:14">
      <c r="A1050" s="43" cm="1">
        <f t="array" ref="A1050">IF(INDEX(B:B,ROW()), COUNTIF($B$6:INDEX(B:B,ROW()), TRUE), 0)</f>
        <v>0</v>
      </c>
      <c r="B1050" s="43" t="b" cm="1">
        <f t="array" ref="B1050">AND(分科號=INDEX(E:E,ROW()),INDEX(D:D,ROW())&gt;=分起日,INDEX(D:D,ROW())&lt;=分訖日,OR(分專案="全部",INDEX(J:J,ROW())=分專案))</f>
        <v>0</v>
      </c>
      <c r="C1050" s="44" cm="1">
        <f t="array" ref="C1050">IF(INDEX(F:F,ROW())&lt;&gt;"",INDEX(F:F,ROW()),IF(INDEX(E:E,ROW())&lt;&gt;0,INDEX(C:C,ROW()-1),0))</f>
        <v>0</v>
      </c>
      <c r="D1050" s="43" cm="1">
        <f t="array" ref="D1050">IF(INDEX(G:G,ROW())&lt;&gt;"",INDEX(G:G,ROW()),IF(INDEX(E:E,ROW())&lt;&gt;0,INDEX(D:D,ROW()-1),0))</f>
        <v>0</v>
      </c>
      <c r="E1050" s="313" cm="1">
        <f t="array" ref="E1050">IF(INDEX(I:I,ROW())&lt;&gt;"",VALUE(TRIM(LEFT(INDEX(I:I,ROW()),6))),0)</f>
        <v>0</v>
      </c>
      <c r="F1050" s="314"/>
      <c r="G1050" s="247"/>
      <c r="H1050" s="261"/>
      <c r="I1050" s="248"/>
      <c r="J1050" s="261"/>
      <c r="K1050" s="261"/>
      <c r="L1050" s="262"/>
      <c r="M1050" s="49"/>
      <c r="N1050" s="49"/>
    </row>
    <row r="1051" spans="1:14">
      <c r="A1051" s="43" cm="1">
        <f t="array" ref="A1051">IF(INDEX(B:B,ROW()), COUNTIF($B$6:INDEX(B:B,ROW()), TRUE), 0)</f>
        <v>0</v>
      </c>
      <c r="B1051" s="43" t="b" cm="1">
        <f t="array" ref="B1051">AND(分科號=INDEX(E:E,ROW()),INDEX(D:D,ROW())&gt;=分起日,INDEX(D:D,ROW())&lt;=分訖日,OR(分專案="全部",INDEX(J:J,ROW())=分專案))</f>
        <v>0</v>
      </c>
      <c r="C1051" s="44" cm="1">
        <f t="array" ref="C1051">IF(INDEX(F:F,ROW())&lt;&gt;"",INDEX(F:F,ROW()),IF(INDEX(E:E,ROW())&lt;&gt;0,INDEX(C:C,ROW()-1),0))</f>
        <v>0</v>
      </c>
      <c r="D1051" s="43" cm="1">
        <f t="array" ref="D1051">IF(INDEX(G:G,ROW())&lt;&gt;"",INDEX(G:G,ROW()),IF(INDEX(E:E,ROW())&lt;&gt;0,INDEX(D:D,ROW()-1),0))</f>
        <v>0</v>
      </c>
      <c r="E1051" s="313" cm="1">
        <f t="array" ref="E1051">IF(INDEX(I:I,ROW())&lt;&gt;"",VALUE(TRIM(LEFT(INDEX(I:I,ROW()),6))),0)</f>
        <v>0</v>
      </c>
      <c r="F1051" s="314"/>
      <c r="G1051" s="247"/>
      <c r="H1051" s="261"/>
      <c r="I1051" s="248"/>
      <c r="J1051" s="261"/>
      <c r="K1051" s="261"/>
      <c r="L1051" s="262"/>
      <c r="M1051" s="49"/>
      <c r="N1051" s="49"/>
    </row>
    <row r="1052" spans="1:14">
      <c r="A1052" s="43" cm="1">
        <f t="array" ref="A1052">IF(INDEX(B:B,ROW()), COUNTIF($B$6:INDEX(B:B,ROW()), TRUE), 0)</f>
        <v>0</v>
      </c>
      <c r="B1052" s="43" t="b" cm="1">
        <f t="array" ref="B1052">AND(分科號=INDEX(E:E,ROW()),INDEX(D:D,ROW())&gt;=分起日,INDEX(D:D,ROW())&lt;=分訖日,OR(分專案="全部",INDEX(J:J,ROW())=分專案))</f>
        <v>0</v>
      </c>
      <c r="C1052" s="44" cm="1">
        <f t="array" ref="C1052">IF(INDEX(F:F,ROW())&lt;&gt;"",INDEX(F:F,ROW()),IF(INDEX(E:E,ROW())&lt;&gt;0,INDEX(C:C,ROW()-1),0))</f>
        <v>0</v>
      </c>
      <c r="D1052" s="43" cm="1">
        <f t="array" ref="D1052">IF(INDEX(G:G,ROW())&lt;&gt;"",INDEX(G:G,ROW()),IF(INDEX(E:E,ROW())&lt;&gt;0,INDEX(D:D,ROW()-1),0))</f>
        <v>0</v>
      </c>
      <c r="E1052" s="313" cm="1">
        <f t="array" ref="E1052">IF(INDEX(I:I,ROW())&lt;&gt;"",VALUE(TRIM(LEFT(INDEX(I:I,ROW()),6))),0)</f>
        <v>0</v>
      </c>
      <c r="F1052" s="314"/>
      <c r="G1052" s="247"/>
      <c r="H1052" s="261"/>
      <c r="I1052" s="248"/>
      <c r="J1052" s="261"/>
      <c r="K1052" s="261"/>
      <c r="L1052" s="262"/>
      <c r="M1052" s="49"/>
      <c r="N1052" s="49"/>
    </row>
    <row r="1053" spans="1:14">
      <c r="A1053" s="43" cm="1">
        <f t="array" ref="A1053">IF(INDEX(B:B,ROW()), COUNTIF($B$6:INDEX(B:B,ROW()), TRUE), 0)</f>
        <v>0</v>
      </c>
      <c r="B1053" s="43" t="b" cm="1">
        <f t="array" ref="B1053">AND(分科號=INDEX(E:E,ROW()),INDEX(D:D,ROW())&gt;=分起日,INDEX(D:D,ROW())&lt;=分訖日,OR(分專案="全部",INDEX(J:J,ROW())=分專案))</f>
        <v>0</v>
      </c>
      <c r="C1053" s="44" cm="1">
        <f t="array" ref="C1053">IF(INDEX(F:F,ROW())&lt;&gt;"",INDEX(F:F,ROW()),IF(INDEX(E:E,ROW())&lt;&gt;0,INDEX(C:C,ROW()-1),0))</f>
        <v>0</v>
      </c>
      <c r="D1053" s="43" cm="1">
        <f t="array" ref="D1053">IF(INDEX(G:G,ROW())&lt;&gt;"",INDEX(G:G,ROW()),IF(INDEX(E:E,ROW())&lt;&gt;0,INDEX(D:D,ROW()-1),0))</f>
        <v>0</v>
      </c>
      <c r="E1053" s="313" cm="1">
        <f t="array" ref="E1053">IF(INDEX(I:I,ROW())&lt;&gt;"",VALUE(TRIM(LEFT(INDEX(I:I,ROW()),6))),0)</f>
        <v>0</v>
      </c>
      <c r="F1053" s="314"/>
      <c r="G1053" s="247"/>
      <c r="H1053" s="261"/>
      <c r="I1053" s="248"/>
      <c r="J1053" s="261"/>
      <c r="K1053" s="261"/>
      <c r="L1053" s="262"/>
      <c r="M1053" s="49"/>
      <c r="N1053" s="49"/>
    </row>
    <row r="1054" spans="1:14">
      <c r="A1054" s="43" cm="1">
        <f t="array" ref="A1054">IF(INDEX(B:B,ROW()), COUNTIF($B$6:INDEX(B:B,ROW()), TRUE), 0)</f>
        <v>0</v>
      </c>
      <c r="B1054" s="43" t="b" cm="1">
        <f t="array" ref="B1054">AND(分科號=INDEX(E:E,ROW()),INDEX(D:D,ROW())&gt;=分起日,INDEX(D:D,ROW())&lt;=分訖日,OR(分專案="全部",INDEX(J:J,ROW())=分專案))</f>
        <v>0</v>
      </c>
      <c r="C1054" s="44" cm="1">
        <f t="array" ref="C1054">IF(INDEX(F:F,ROW())&lt;&gt;"",INDEX(F:F,ROW()),IF(INDEX(E:E,ROW())&lt;&gt;0,INDEX(C:C,ROW()-1),0))</f>
        <v>0</v>
      </c>
      <c r="D1054" s="43" cm="1">
        <f t="array" ref="D1054">IF(INDEX(G:G,ROW())&lt;&gt;"",INDEX(G:G,ROW()),IF(INDEX(E:E,ROW())&lt;&gt;0,INDEX(D:D,ROW()-1),0))</f>
        <v>0</v>
      </c>
      <c r="E1054" s="313" cm="1">
        <f t="array" ref="E1054">IF(INDEX(I:I,ROW())&lt;&gt;"",VALUE(TRIM(LEFT(INDEX(I:I,ROW()),6))),0)</f>
        <v>0</v>
      </c>
      <c r="F1054" s="314"/>
      <c r="G1054" s="247"/>
      <c r="H1054" s="261"/>
      <c r="I1054" s="248"/>
      <c r="J1054" s="261"/>
      <c r="K1054" s="261"/>
      <c r="L1054" s="262"/>
      <c r="M1054" s="49"/>
      <c r="N1054" s="49"/>
    </row>
    <row r="1055" spans="1:14">
      <c r="A1055" s="43" cm="1">
        <f t="array" ref="A1055">IF(INDEX(B:B,ROW()), COUNTIF($B$6:INDEX(B:B,ROW()), TRUE), 0)</f>
        <v>0</v>
      </c>
      <c r="B1055" s="43" t="b" cm="1">
        <f t="array" ref="B1055">AND(分科號=INDEX(E:E,ROW()),INDEX(D:D,ROW())&gt;=分起日,INDEX(D:D,ROW())&lt;=分訖日,OR(分專案="全部",INDEX(J:J,ROW())=分專案))</f>
        <v>0</v>
      </c>
      <c r="C1055" s="44" cm="1">
        <f t="array" ref="C1055">IF(INDEX(F:F,ROW())&lt;&gt;"",INDEX(F:F,ROW()),IF(INDEX(E:E,ROW())&lt;&gt;0,INDEX(C:C,ROW()-1),0))</f>
        <v>0</v>
      </c>
      <c r="D1055" s="43" cm="1">
        <f t="array" ref="D1055">IF(INDEX(G:G,ROW())&lt;&gt;"",INDEX(G:G,ROW()),IF(INDEX(E:E,ROW())&lt;&gt;0,INDEX(D:D,ROW()-1),0))</f>
        <v>0</v>
      </c>
      <c r="E1055" s="313" cm="1">
        <f t="array" ref="E1055">IF(INDEX(I:I,ROW())&lt;&gt;"",VALUE(TRIM(LEFT(INDEX(I:I,ROW()),6))),0)</f>
        <v>0</v>
      </c>
      <c r="F1055" s="314"/>
      <c r="G1055" s="247"/>
      <c r="H1055" s="261"/>
      <c r="I1055" s="248"/>
      <c r="J1055" s="261"/>
      <c r="K1055" s="261"/>
      <c r="L1055" s="262"/>
      <c r="M1055" s="49"/>
      <c r="N1055" s="49"/>
    </row>
    <row r="1056" spans="1:14">
      <c r="A1056" s="43" cm="1">
        <f t="array" ref="A1056">IF(INDEX(B:B,ROW()), COUNTIF($B$6:INDEX(B:B,ROW()), TRUE), 0)</f>
        <v>0</v>
      </c>
      <c r="B1056" s="43" t="b" cm="1">
        <f t="array" ref="B1056">AND(分科號=INDEX(E:E,ROW()),INDEX(D:D,ROW())&gt;=分起日,INDEX(D:D,ROW())&lt;=分訖日,OR(分專案="全部",INDEX(J:J,ROW())=分專案))</f>
        <v>0</v>
      </c>
      <c r="C1056" s="44" cm="1">
        <f t="array" ref="C1056">IF(INDEX(F:F,ROW())&lt;&gt;"",INDEX(F:F,ROW()),IF(INDEX(E:E,ROW())&lt;&gt;0,INDEX(C:C,ROW()-1),0))</f>
        <v>0</v>
      </c>
      <c r="D1056" s="43" cm="1">
        <f t="array" ref="D1056">IF(INDEX(G:G,ROW())&lt;&gt;"",INDEX(G:G,ROW()),IF(INDEX(E:E,ROW())&lt;&gt;0,INDEX(D:D,ROW()-1),0))</f>
        <v>0</v>
      </c>
      <c r="E1056" s="313" cm="1">
        <f t="array" ref="E1056">IF(INDEX(I:I,ROW())&lt;&gt;"",VALUE(TRIM(LEFT(INDEX(I:I,ROW()),6))),0)</f>
        <v>0</v>
      </c>
      <c r="F1056" s="314"/>
      <c r="G1056" s="247"/>
      <c r="H1056" s="261"/>
      <c r="I1056" s="248"/>
      <c r="J1056" s="261"/>
      <c r="K1056" s="261"/>
      <c r="L1056" s="262"/>
      <c r="M1056" s="49"/>
      <c r="N1056" s="49"/>
    </row>
    <row r="1057" spans="1:14">
      <c r="A1057" s="43" cm="1">
        <f t="array" ref="A1057">IF(INDEX(B:B,ROW()), COUNTIF($B$6:INDEX(B:B,ROW()), TRUE), 0)</f>
        <v>0</v>
      </c>
      <c r="B1057" s="43" t="b" cm="1">
        <f t="array" ref="B1057">AND(分科號=INDEX(E:E,ROW()),INDEX(D:D,ROW())&gt;=分起日,INDEX(D:D,ROW())&lt;=分訖日,OR(分專案="全部",INDEX(J:J,ROW())=分專案))</f>
        <v>0</v>
      </c>
      <c r="C1057" s="44" cm="1">
        <f t="array" ref="C1057">IF(INDEX(F:F,ROW())&lt;&gt;"",INDEX(F:F,ROW()),IF(INDEX(E:E,ROW())&lt;&gt;0,INDEX(C:C,ROW()-1),0))</f>
        <v>0</v>
      </c>
      <c r="D1057" s="43" cm="1">
        <f t="array" ref="D1057">IF(INDEX(G:G,ROW())&lt;&gt;"",INDEX(G:G,ROW()),IF(INDEX(E:E,ROW())&lt;&gt;0,INDEX(D:D,ROW()-1),0))</f>
        <v>0</v>
      </c>
      <c r="E1057" s="313" cm="1">
        <f t="array" ref="E1057">IF(INDEX(I:I,ROW())&lt;&gt;"",VALUE(TRIM(LEFT(INDEX(I:I,ROW()),6))),0)</f>
        <v>0</v>
      </c>
      <c r="F1057" s="314"/>
      <c r="G1057" s="247"/>
      <c r="H1057" s="261"/>
      <c r="I1057" s="248"/>
      <c r="J1057" s="261"/>
      <c r="K1057" s="261"/>
      <c r="L1057" s="262"/>
      <c r="M1057" s="49"/>
      <c r="N1057" s="49"/>
    </row>
    <row r="1058" spans="1:14">
      <c r="A1058" s="43" cm="1">
        <f t="array" ref="A1058">IF(INDEX(B:B,ROW()), COUNTIF($B$6:INDEX(B:B,ROW()), TRUE), 0)</f>
        <v>0</v>
      </c>
      <c r="B1058" s="43" t="b" cm="1">
        <f t="array" ref="B1058">AND(分科號=INDEX(E:E,ROW()),INDEX(D:D,ROW())&gt;=分起日,INDEX(D:D,ROW())&lt;=分訖日,OR(分專案="全部",INDEX(J:J,ROW())=分專案))</f>
        <v>0</v>
      </c>
      <c r="C1058" s="44" cm="1">
        <f t="array" ref="C1058">IF(INDEX(F:F,ROW())&lt;&gt;"",INDEX(F:F,ROW()),IF(INDEX(E:E,ROW())&lt;&gt;0,INDEX(C:C,ROW()-1),0))</f>
        <v>0</v>
      </c>
      <c r="D1058" s="43" cm="1">
        <f t="array" ref="D1058">IF(INDEX(G:G,ROW())&lt;&gt;"",INDEX(G:G,ROW()),IF(INDEX(E:E,ROW())&lt;&gt;0,INDEX(D:D,ROW()-1),0))</f>
        <v>0</v>
      </c>
      <c r="E1058" s="313" cm="1">
        <f t="array" ref="E1058">IF(INDEX(I:I,ROW())&lt;&gt;"",VALUE(TRIM(LEFT(INDEX(I:I,ROW()),6))),0)</f>
        <v>0</v>
      </c>
      <c r="F1058" s="314"/>
      <c r="G1058" s="247"/>
      <c r="H1058" s="261"/>
      <c r="I1058" s="248"/>
      <c r="J1058" s="261"/>
      <c r="K1058" s="261"/>
      <c r="L1058" s="262"/>
      <c r="M1058" s="49"/>
      <c r="N1058" s="49"/>
    </row>
    <row r="1059" spans="1:14">
      <c r="A1059" s="43" cm="1">
        <f t="array" ref="A1059">IF(INDEX(B:B,ROW()), COUNTIF($B$6:INDEX(B:B,ROW()), TRUE), 0)</f>
        <v>0</v>
      </c>
      <c r="B1059" s="43" t="b" cm="1">
        <f t="array" ref="B1059">AND(分科號=INDEX(E:E,ROW()),INDEX(D:D,ROW())&gt;=分起日,INDEX(D:D,ROW())&lt;=分訖日,OR(分專案="全部",INDEX(J:J,ROW())=分專案))</f>
        <v>0</v>
      </c>
      <c r="C1059" s="44" cm="1">
        <f t="array" ref="C1059">IF(INDEX(F:F,ROW())&lt;&gt;"",INDEX(F:F,ROW()),IF(INDEX(E:E,ROW())&lt;&gt;0,INDEX(C:C,ROW()-1),0))</f>
        <v>0</v>
      </c>
      <c r="D1059" s="43" cm="1">
        <f t="array" ref="D1059">IF(INDEX(G:G,ROW())&lt;&gt;"",INDEX(G:G,ROW()),IF(INDEX(E:E,ROW())&lt;&gt;0,INDEX(D:D,ROW()-1),0))</f>
        <v>0</v>
      </c>
      <c r="E1059" s="313" cm="1">
        <f t="array" ref="E1059">IF(INDEX(I:I,ROW())&lt;&gt;"",VALUE(TRIM(LEFT(INDEX(I:I,ROW()),6))),0)</f>
        <v>0</v>
      </c>
      <c r="F1059" s="314"/>
      <c r="G1059" s="247"/>
      <c r="H1059" s="261"/>
      <c r="I1059" s="248"/>
      <c r="J1059" s="261"/>
      <c r="K1059" s="261"/>
      <c r="L1059" s="262"/>
      <c r="M1059" s="49"/>
      <c r="N1059" s="49"/>
    </row>
    <row r="1060" spans="1:14">
      <c r="A1060" s="43" cm="1">
        <f t="array" ref="A1060">IF(INDEX(B:B,ROW()), COUNTIF($B$6:INDEX(B:B,ROW()), TRUE), 0)</f>
        <v>0</v>
      </c>
      <c r="B1060" s="43" t="b" cm="1">
        <f t="array" ref="B1060">AND(分科號=INDEX(E:E,ROW()),INDEX(D:D,ROW())&gt;=分起日,INDEX(D:D,ROW())&lt;=分訖日,OR(分專案="全部",INDEX(J:J,ROW())=分專案))</f>
        <v>0</v>
      </c>
      <c r="C1060" s="44" cm="1">
        <f t="array" ref="C1060">IF(INDEX(F:F,ROW())&lt;&gt;"",INDEX(F:F,ROW()),IF(INDEX(E:E,ROW())&lt;&gt;0,INDEX(C:C,ROW()-1),0))</f>
        <v>0</v>
      </c>
      <c r="D1060" s="43" cm="1">
        <f t="array" ref="D1060">IF(INDEX(G:G,ROW())&lt;&gt;"",INDEX(G:G,ROW()),IF(INDEX(E:E,ROW())&lt;&gt;0,INDEX(D:D,ROW()-1),0))</f>
        <v>0</v>
      </c>
      <c r="E1060" s="313" cm="1">
        <f t="array" ref="E1060">IF(INDEX(I:I,ROW())&lt;&gt;"",VALUE(TRIM(LEFT(INDEX(I:I,ROW()),6))),0)</f>
        <v>0</v>
      </c>
      <c r="F1060" s="314"/>
      <c r="G1060" s="247"/>
      <c r="H1060" s="261"/>
      <c r="I1060" s="248"/>
      <c r="J1060" s="261"/>
      <c r="K1060" s="261"/>
      <c r="L1060" s="262"/>
      <c r="M1060" s="49"/>
      <c r="N1060" s="49"/>
    </row>
    <row r="1061" spans="1:14">
      <c r="A1061" s="43" cm="1">
        <f t="array" ref="A1061">IF(INDEX(B:B,ROW()), COUNTIF($B$6:INDEX(B:B,ROW()), TRUE), 0)</f>
        <v>0</v>
      </c>
      <c r="B1061" s="43" t="b" cm="1">
        <f t="array" ref="B1061">AND(分科號=INDEX(E:E,ROW()),INDEX(D:D,ROW())&gt;=分起日,INDEX(D:D,ROW())&lt;=分訖日,OR(分專案="全部",INDEX(J:J,ROW())=分專案))</f>
        <v>0</v>
      </c>
      <c r="C1061" s="44" cm="1">
        <f t="array" ref="C1061">IF(INDEX(F:F,ROW())&lt;&gt;"",INDEX(F:F,ROW()),IF(INDEX(E:E,ROW())&lt;&gt;0,INDEX(C:C,ROW()-1),0))</f>
        <v>0</v>
      </c>
      <c r="D1061" s="43" cm="1">
        <f t="array" ref="D1061">IF(INDEX(G:G,ROW())&lt;&gt;"",INDEX(G:G,ROW()),IF(INDEX(E:E,ROW())&lt;&gt;0,INDEX(D:D,ROW()-1),0))</f>
        <v>0</v>
      </c>
      <c r="E1061" s="313" cm="1">
        <f t="array" ref="E1061">IF(INDEX(I:I,ROW())&lt;&gt;"",VALUE(TRIM(LEFT(INDEX(I:I,ROW()),6))),0)</f>
        <v>0</v>
      </c>
      <c r="F1061" s="314"/>
      <c r="G1061" s="247"/>
      <c r="H1061" s="261"/>
      <c r="I1061" s="248"/>
      <c r="J1061" s="261"/>
      <c r="K1061" s="261"/>
      <c r="L1061" s="262"/>
      <c r="M1061" s="49"/>
      <c r="N1061" s="49"/>
    </row>
    <row r="1062" spans="1:14">
      <c r="A1062" s="43" cm="1">
        <f t="array" ref="A1062">IF(INDEX(B:B,ROW()), COUNTIF($B$6:INDEX(B:B,ROW()), TRUE), 0)</f>
        <v>0</v>
      </c>
      <c r="B1062" s="43" t="b" cm="1">
        <f t="array" ref="B1062">AND(分科號=INDEX(E:E,ROW()),INDEX(D:D,ROW())&gt;=分起日,INDEX(D:D,ROW())&lt;=分訖日,OR(分專案="全部",INDEX(J:J,ROW())=分專案))</f>
        <v>0</v>
      </c>
      <c r="C1062" s="44" cm="1">
        <f t="array" ref="C1062">IF(INDEX(F:F,ROW())&lt;&gt;"",INDEX(F:F,ROW()),IF(INDEX(E:E,ROW())&lt;&gt;0,INDEX(C:C,ROW()-1),0))</f>
        <v>0</v>
      </c>
      <c r="D1062" s="43" cm="1">
        <f t="array" ref="D1062">IF(INDEX(G:G,ROW())&lt;&gt;"",INDEX(G:G,ROW()),IF(INDEX(E:E,ROW())&lt;&gt;0,INDEX(D:D,ROW()-1),0))</f>
        <v>0</v>
      </c>
      <c r="E1062" s="313" cm="1">
        <f t="array" ref="E1062">IF(INDEX(I:I,ROW())&lt;&gt;"",VALUE(TRIM(LEFT(INDEX(I:I,ROW()),6))),0)</f>
        <v>0</v>
      </c>
      <c r="F1062" s="314"/>
      <c r="G1062" s="247"/>
      <c r="H1062" s="261"/>
      <c r="I1062" s="248"/>
      <c r="J1062" s="261"/>
      <c r="K1062" s="261"/>
      <c r="L1062" s="262"/>
      <c r="M1062" s="49"/>
      <c r="N1062" s="49"/>
    </row>
    <row r="1063" spans="1:14">
      <c r="A1063" s="43" cm="1">
        <f t="array" ref="A1063">IF(INDEX(B:B,ROW()), COUNTIF($B$6:INDEX(B:B,ROW()), TRUE), 0)</f>
        <v>0</v>
      </c>
      <c r="B1063" s="43" t="b" cm="1">
        <f t="array" ref="B1063">AND(分科號=INDEX(E:E,ROW()),INDEX(D:D,ROW())&gt;=分起日,INDEX(D:D,ROW())&lt;=分訖日,OR(分專案="全部",INDEX(J:J,ROW())=分專案))</f>
        <v>0</v>
      </c>
      <c r="C1063" s="44" cm="1">
        <f t="array" ref="C1063">IF(INDEX(F:F,ROW())&lt;&gt;"",INDEX(F:F,ROW()),IF(INDEX(E:E,ROW())&lt;&gt;0,INDEX(C:C,ROW()-1),0))</f>
        <v>0</v>
      </c>
      <c r="D1063" s="43" cm="1">
        <f t="array" ref="D1063">IF(INDEX(G:G,ROW())&lt;&gt;"",INDEX(G:G,ROW()),IF(INDEX(E:E,ROW())&lt;&gt;0,INDEX(D:D,ROW()-1),0))</f>
        <v>0</v>
      </c>
      <c r="E1063" s="313" cm="1">
        <f t="array" ref="E1063">IF(INDEX(I:I,ROW())&lt;&gt;"",VALUE(TRIM(LEFT(INDEX(I:I,ROW()),6))),0)</f>
        <v>0</v>
      </c>
      <c r="F1063" s="314"/>
      <c r="G1063" s="247"/>
      <c r="H1063" s="261"/>
      <c r="I1063" s="248"/>
      <c r="J1063" s="261"/>
      <c r="K1063" s="261"/>
      <c r="L1063" s="262"/>
      <c r="M1063" s="49"/>
      <c r="N1063" s="49"/>
    </row>
    <row r="1064" spans="1:14">
      <c r="A1064" s="43" cm="1">
        <f t="array" ref="A1064">IF(INDEX(B:B,ROW()), COUNTIF($B$6:INDEX(B:B,ROW()), TRUE), 0)</f>
        <v>0</v>
      </c>
      <c r="B1064" s="43" t="b" cm="1">
        <f t="array" ref="B1064">AND(分科號=INDEX(E:E,ROW()),INDEX(D:D,ROW())&gt;=分起日,INDEX(D:D,ROW())&lt;=分訖日,OR(分專案="全部",INDEX(J:J,ROW())=分專案))</f>
        <v>0</v>
      </c>
      <c r="C1064" s="44" cm="1">
        <f t="array" ref="C1064">IF(INDEX(F:F,ROW())&lt;&gt;"",INDEX(F:F,ROW()),IF(INDEX(E:E,ROW())&lt;&gt;0,INDEX(C:C,ROW()-1),0))</f>
        <v>0</v>
      </c>
      <c r="D1064" s="43" cm="1">
        <f t="array" ref="D1064">IF(INDEX(G:G,ROW())&lt;&gt;"",INDEX(G:G,ROW()),IF(INDEX(E:E,ROW())&lt;&gt;0,INDEX(D:D,ROW()-1),0))</f>
        <v>0</v>
      </c>
      <c r="E1064" s="313" cm="1">
        <f t="array" ref="E1064">IF(INDEX(I:I,ROW())&lt;&gt;"",VALUE(TRIM(LEFT(INDEX(I:I,ROW()),6))),0)</f>
        <v>0</v>
      </c>
      <c r="F1064" s="314"/>
      <c r="G1064" s="247"/>
      <c r="H1064" s="261"/>
      <c r="I1064" s="248"/>
      <c r="J1064" s="261"/>
      <c r="K1064" s="261"/>
      <c r="L1064" s="262"/>
      <c r="M1064" s="49"/>
      <c r="N1064" s="49"/>
    </row>
    <row r="1065" spans="1:14">
      <c r="A1065" s="43" cm="1">
        <f t="array" ref="A1065">IF(INDEX(B:B,ROW()), COUNTIF($B$6:INDEX(B:B,ROW()), TRUE), 0)</f>
        <v>0</v>
      </c>
      <c r="B1065" s="43" t="b" cm="1">
        <f t="array" ref="B1065">AND(分科號=INDEX(E:E,ROW()),INDEX(D:D,ROW())&gt;=分起日,INDEX(D:D,ROW())&lt;=分訖日,OR(分專案="全部",INDEX(J:J,ROW())=分專案))</f>
        <v>0</v>
      </c>
      <c r="C1065" s="44" cm="1">
        <f t="array" ref="C1065">IF(INDEX(F:F,ROW())&lt;&gt;"",INDEX(F:F,ROW()),IF(INDEX(E:E,ROW())&lt;&gt;0,INDEX(C:C,ROW()-1),0))</f>
        <v>0</v>
      </c>
      <c r="D1065" s="43" cm="1">
        <f t="array" ref="D1065">IF(INDEX(G:G,ROW())&lt;&gt;"",INDEX(G:G,ROW()),IF(INDEX(E:E,ROW())&lt;&gt;0,INDEX(D:D,ROW()-1),0))</f>
        <v>0</v>
      </c>
      <c r="E1065" s="313" cm="1">
        <f t="array" ref="E1065">IF(INDEX(I:I,ROW())&lt;&gt;"",VALUE(TRIM(LEFT(INDEX(I:I,ROW()),6))),0)</f>
        <v>0</v>
      </c>
      <c r="F1065" s="314"/>
      <c r="G1065" s="247"/>
      <c r="H1065" s="261"/>
      <c r="I1065" s="248"/>
      <c r="J1065" s="261"/>
      <c r="K1065" s="261"/>
      <c r="L1065" s="262"/>
      <c r="M1065" s="49"/>
      <c r="N1065" s="49"/>
    </row>
    <row r="1066" spans="1:14">
      <c r="A1066" s="43" cm="1">
        <f t="array" ref="A1066">IF(INDEX(B:B,ROW()), COUNTIF($B$6:INDEX(B:B,ROW()), TRUE), 0)</f>
        <v>0</v>
      </c>
      <c r="B1066" s="43" t="b" cm="1">
        <f t="array" ref="B1066">AND(分科號=INDEX(E:E,ROW()),INDEX(D:D,ROW())&gt;=分起日,INDEX(D:D,ROW())&lt;=分訖日,OR(分專案="全部",INDEX(J:J,ROW())=分專案))</f>
        <v>0</v>
      </c>
      <c r="C1066" s="44" cm="1">
        <f t="array" ref="C1066">IF(INDEX(F:F,ROW())&lt;&gt;"",INDEX(F:F,ROW()),IF(INDEX(E:E,ROW())&lt;&gt;0,INDEX(C:C,ROW()-1),0))</f>
        <v>0</v>
      </c>
      <c r="D1066" s="43" cm="1">
        <f t="array" ref="D1066">IF(INDEX(G:G,ROW())&lt;&gt;"",INDEX(G:G,ROW()),IF(INDEX(E:E,ROW())&lt;&gt;0,INDEX(D:D,ROW()-1),0))</f>
        <v>0</v>
      </c>
      <c r="E1066" s="313" cm="1">
        <f t="array" ref="E1066">IF(INDEX(I:I,ROW())&lt;&gt;"",VALUE(TRIM(LEFT(INDEX(I:I,ROW()),6))),0)</f>
        <v>0</v>
      </c>
      <c r="F1066" s="314"/>
      <c r="G1066" s="247"/>
      <c r="H1066" s="261"/>
      <c r="I1066" s="248"/>
      <c r="J1066" s="261"/>
      <c r="K1066" s="261"/>
      <c r="L1066" s="262"/>
      <c r="M1066" s="49"/>
      <c r="N1066" s="49"/>
    </row>
    <row r="1067" spans="1:14">
      <c r="A1067" s="43" cm="1">
        <f t="array" ref="A1067">IF(INDEX(B:B,ROW()), COUNTIF($B$6:INDEX(B:B,ROW()), TRUE), 0)</f>
        <v>0</v>
      </c>
      <c r="B1067" s="43" t="b" cm="1">
        <f t="array" ref="B1067">AND(分科號=INDEX(E:E,ROW()),INDEX(D:D,ROW())&gt;=分起日,INDEX(D:D,ROW())&lt;=分訖日,OR(分專案="全部",INDEX(J:J,ROW())=分專案))</f>
        <v>0</v>
      </c>
      <c r="C1067" s="44" cm="1">
        <f t="array" ref="C1067">IF(INDEX(F:F,ROW())&lt;&gt;"",INDEX(F:F,ROW()),IF(INDEX(E:E,ROW())&lt;&gt;0,INDEX(C:C,ROW()-1),0))</f>
        <v>0</v>
      </c>
      <c r="D1067" s="43" cm="1">
        <f t="array" ref="D1067">IF(INDEX(G:G,ROW())&lt;&gt;"",INDEX(G:G,ROW()),IF(INDEX(E:E,ROW())&lt;&gt;0,INDEX(D:D,ROW()-1),0))</f>
        <v>0</v>
      </c>
      <c r="E1067" s="313" cm="1">
        <f t="array" ref="E1067">IF(INDEX(I:I,ROW())&lt;&gt;"",VALUE(TRIM(LEFT(INDEX(I:I,ROW()),6))),0)</f>
        <v>0</v>
      </c>
      <c r="F1067" s="314"/>
      <c r="G1067" s="247"/>
      <c r="H1067" s="261"/>
      <c r="I1067" s="248"/>
      <c r="J1067" s="261"/>
      <c r="K1067" s="261"/>
      <c r="L1067" s="262"/>
      <c r="M1067" s="49"/>
      <c r="N1067" s="49"/>
    </row>
    <row r="1068" spans="1:14">
      <c r="A1068" s="43" cm="1">
        <f t="array" ref="A1068">IF(INDEX(B:B,ROW()), COUNTIF($B$6:INDEX(B:B,ROW()), TRUE), 0)</f>
        <v>0</v>
      </c>
      <c r="B1068" s="43" t="b" cm="1">
        <f t="array" ref="B1068">AND(分科號=INDEX(E:E,ROW()),INDEX(D:D,ROW())&gt;=分起日,INDEX(D:D,ROW())&lt;=分訖日,OR(分專案="全部",INDEX(J:J,ROW())=分專案))</f>
        <v>0</v>
      </c>
      <c r="C1068" s="44" cm="1">
        <f t="array" ref="C1068">IF(INDEX(F:F,ROW())&lt;&gt;"",INDEX(F:F,ROW()),IF(INDEX(E:E,ROW())&lt;&gt;0,INDEX(C:C,ROW()-1),0))</f>
        <v>0</v>
      </c>
      <c r="D1068" s="43" cm="1">
        <f t="array" ref="D1068">IF(INDEX(G:G,ROW())&lt;&gt;"",INDEX(G:G,ROW()),IF(INDEX(E:E,ROW())&lt;&gt;0,INDEX(D:D,ROW()-1),0))</f>
        <v>0</v>
      </c>
      <c r="E1068" s="313" cm="1">
        <f t="array" ref="E1068">IF(INDEX(I:I,ROW())&lt;&gt;"",VALUE(TRIM(LEFT(INDEX(I:I,ROW()),6))),0)</f>
        <v>0</v>
      </c>
      <c r="F1068" s="314"/>
      <c r="G1068" s="247"/>
      <c r="H1068" s="261"/>
      <c r="I1068" s="248"/>
      <c r="J1068" s="261"/>
      <c r="K1068" s="261"/>
      <c r="L1068" s="262"/>
      <c r="M1068" s="49"/>
      <c r="N1068" s="49"/>
    </row>
    <row r="1069" spans="1:14">
      <c r="A1069" s="43" cm="1">
        <f t="array" ref="A1069">IF(INDEX(B:B,ROW()), COUNTIF($B$6:INDEX(B:B,ROW()), TRUE), 0)</f>
        <v>0</v>
      </c>
      <c r="B1069" s="43" t="b" cm="1">
        <f t="array" ref="B1069">AND(分科號=INDEX(E:E,ROW()),INDEX(D:D,ROW())&gt;=分起日,INDEX(D:D,ROW())&lt;=分訖日,OR(分專案="全部",INDEX(J:J,ROW())=分專案))</f>
        <v>0</v>
      </c>
      <c r="C1069" s="44" cm="1">
        <f t="array" ref="C1069">IF(INDEX(F:F,ROW())&lt;&gt;"",INDEX(F:F,ROW()),IF(INDEX(E:E,ROW())&lt;&gt;0,INDEX(C:C,ROW()-1),0))</f>
        <v>0</v>
      </c>
      <c r="D1069" s="43" cm="1">
        <f t="array" ref="D1069">IF(INDEX(G:G,ROW())&lt;&gt;"",INDEX(G:G,ROW()),IF(INDEX(E:E,ROW())&lt;&gt;0,INDEX(D:D,ROW()-1),0))</f>
        <v>0</v>
      </c>
      <c r="E1069" s="313" cm="1">
        <f t="array" ref="E1069">IF(INDEX(I:I,ROW())&lt;&gt;"",VALUE(TRIM(LEFT(INDEX(I:I,ROW()),6))),0)</f>
        <v>0</v>
      </c>
      <c r="F1069" s="314"/>
      <c r="G1069" s="247"/>
      <c r="H1069" s="261"/>
      <c r="I1069" s="248"/>
      <c r="J1069" s="261"/>
      <c r="K1069" s="261"/>
      <c r="L1069" s="262"/>
      <c r="M1069" s="49"/>
      <c r="N1069" s="49"/>
    </row>
    <row r="1070" spans="1:14">
      <c r="A1070" s="43" cm="1">
        <f t="array" ref="A1070">IF(INDEX(B:B,ROW()), COUNTIF($B$6:INDEX(B:B,ROW()), TRUE), 0)</f>
        <v>0</v>
      </c>
      <c r="B1070" s="43" t="b" cm="1">
        <f t="array" ref="B1070">AND(分科號=INDEX(E:E,ROW()),INDEX(D:D,ROW())&gt;=分起日,INDEX(D:D,ROW())&lt;=分訖日,OR(分專案="全部",INDEX(J:J,ROW())=分專案))</f>
        <v>0</v>
      </c>
      <c r="C1070" s="44" cm="1">
        <f t="array" ref="C1070">IF(INDEX(F:F,ROW())&lt;&gt;"",INDEX(F:F,ROW()),IF(INDEX(E:E,ROW())&lt;&gt;0,INDEX(C:C,ROW()-1),0))</f>
        <v>0</v>
      </c>
      <c r="D1070" s="43" cm="1">
        <f t="array" ref="D1070">IF(INDEX(G:G,ROW())&lt;&gt;"",INDEX(G:G,ROW()),IF(INDEX(E:E,ROW())&lt;&gt;0,INDEX(D:D,ROW()-1),0))</f>
        <v>0</v>
      </c>
      <c r="E1070" s="313" cm="1">
        <f t="array" ref="E1070">IF(INDEX(I:I,ROW())&lt;&gt;"",VALUE(TRIM(LEFT(INDEX(I:I,ROW()),6))),0)</f>
        <v>0</v>
      </c>
      <c r="F1070" s="314"/>
      <c r="G1070" s="247"/>
      <c r="H1070" s="261"/>
      <c r="I1070" s="248"/>
      <c r="J1070" s="261"/>
      <c r="K1070" s="261"/>
      <c r="L1070" s="262"/>
      <c r="M1070" s="49"/>
      <c r="N1070" s="49"/>
    </row>
    <row r="1071" spans="1:14">
      <c r="A1071" s="43" cm="1">
        <f t="array" ref="A1071">IF(INDEX(B:B,ROW()), COUNTIF($B$6:INDEX(B:B,ROW()), TRUE), 0)</f>
        <v>0</v>
      </c>
      <c r="B1071" s="43" t="b" cm="1">
        <f t="array" ref="B1071">AND(分科號=INDEX(E:E,ROW()),INDEX(D:D,ROW())&gt;=分起日,INDEX(D:D,ROW())&lt;=分訖日,OR(分專案="全部",INDEX(J:J,ROW())=分專案))</f>
        <v>0</v>
      </c>
      <c r="C1071" s="44" cm="1">
        <f t="array" ref="C1071">IF(INDEX(F:F,ROW())&lt;&gt;"",INDEX(F:F,ROW()),IF(INDEX(E:E,ROW())&lt;&gt;0,INDEX(C:C,ROW()-1),0))</f>
        <v>0</v>
      </c>
      <c r="D1071" s="43" cm="1">
        <f t="array" ref="D1071">IF(INDEX(G:G,ROW())&lt;&gt;"",INDEX(G:G,ROW()),IF(INDEX(E:E,ROW())&lt;&gt;0,INDEX(D:D,ROW()-1),0))</f>
        <v>0</v>
      </c>
      <c r="E1071" s="313" cm="1">
        <f t="array" ref="E1071">IF(INDEX(I:I,ROW())&lt;&gt;"",VALUE(TRIM(LEFT(INDEX(I:I,ROW()),6))),0)</f>
        <v>0</v>
      </c>
      <c r="F1071" s="314"/>
      <c r="G1071" s="247"/>
      <c r="H1071" s="261"/>
      <c r="I1071" s="248"/>
      <c r="J1071" s="261"/>
      <c r="K1071" s="261"/>
      <c r="L1071" s="262"/>
      <c r="M1071" s="49"/>
      <c r="N1071" s="49"/>
    </row>
    <row r="1072" spans="1:14">
      <c r="A1072" s="43" cm="1">
        <f t="array" ref="A1072">IF(INDEX(B:B,ROW()), COUNTIF($B$6:INDEX(B:B,ROW()), TRUE), 0)</f>
        <v>0</v>
      </c>
      <c r="B1072" s="43" t="b" cm="1">
        <f t="array" ref="B1072">AND(分科號=INDEX(E:E,ROW()),INDEX(D:D,ROW())&gt;=分起日,INDEX(D:D,ROW())&lt;=分訖日,OR(分專案="全部",INDEX(J:J,ROW())=分專案))</f>
        <v>0</v>
      </c>
      <c r="C1072" s="44" cm="1">
        <f t="array" ref="C1072">IF(INDEX(F:F,ROW())&lt;&gt;"",INDEX(F:F,ROW()),IF(INDEX(E:E,ROW())&lt;&gt;0,INDEX(C:C,ROW()-1),0))</f>
        <v>0</v>
      </c>
      <c r="D1072" s="43" cm="1">
        <f t="array" ref="D1072">IF(INDEX(G:G,ROW())&lt;&gt;"",INDEX(G:G,ROW()),IF(INDEX(E:E,ROW())&lt;&gt;0,INDEX(D:D,ROW()-1),0))</f>
        <v>0</v>
      </c>
      <c r="E1072" s="313" cm="1">
        <f t="array" ref="E1072">IF(INDEX(I:I,ROW())&lt;&gt;"",VALUE(TRIM(LEFT(INDEX(I:I,ROW()),6))),0)</f>
        <v>0</v>
      </c>
      <c r="F1072" s="314"/>
      <c r="G1072" s="247"/>
      <c r="H1072" s="261"/>
      <c r="I1072" s="248"/>
      <c r="J1072" s="261"/>
      <c r="K1072" s="261"/>
      <c r="L1072" s="262"/>
      <c r="M1072" s="49"/>
      <c r="N1072" s="49"/>
    </row>
    <row r="1073" spans="1:14">
      <c r="A1073" s="43" cm="1">
        <f t="array" ref="A1073">IF(INDEX(B:B,ROW()), COUNTIF($B$6:INDEX(B:B,ROW()), TRUE), 0)</f>
        <v>0</v>
      </c>
      <c r="B1073" s="43" t="b" cm="1">
        <f t="array" ref="B1073">AND(分科號=INDEX(E:E,ROW()),INDEX(D:D,ROW())&gt;=分起日,INDEX(D:D,ROW())&lt;=分訖日,OR(分專案="全部",INDEX(J:J,ROW())=分專案))</f>
        <v>0</v>
      </c>
      <c r="C1073" s="44" cm="1">
        <f t="array" ref="C1073">IF(INDEX(F:F,ROW())&lt;&gt;"",INDEX(F:F,ROW()),IF(INDEX(E:E,ROW())&lt;&gt;0,INDEX(C:C,ROW()-1),0))</f>
        <v>0</v>
      </c>
      <c r="D1073" s="43" cm="1">
        <f t="array" ref="D1073">IF(INDEX(G:G,ROW())&lt;&gt;"",INDEX(G:G,ROW()),IF(INDEX(E:E,ROW())&lt;&gt;0,INDEX(D:D,ROW()-1),0))</f>
        <v>0</v>
      </c>
      <c r="E1073" s="313" cm="1">
        <f t="array" ref="E1073">IF(INDEX(I:I,ROW())&lt;&gt;"",VALUE(TRIM(LEFT(INDEX(I:I,ROW()),6))),0)</f>
        <v>0</v>
      </c>
      <c r="F1073" s="314"/>
      <c r="G1073" s="247"/>
      <c r="H1073" s="261"/>
      <c r="I1073" s="248"/>
      <c r="J1073" s="261"/>
      <c r="K1073" s="261"/>
      <c r="L1073" s="262"/>
      <c r="M1073" s="49"/>
      <c r="N1073" s="49"/>
    </row>
    <row r="1074" spans="1:14">
      <c r="A1074" s="43" cm="1">
        <f t="array" ref="A1074">IF(INDEX(B:B,ROW()), COUNTIF($B$6:INDEX(B:B,ROW()), TRUE), 0)</f>
        <v>0</v>
      </c>
      <c r="B1074" s="43" t="b" cm="1">
        <f t="array" ref="B1074">AND(分科號=INDEX(E:E,ROW()),INDEX(D:D,ROW())&gt;=分起日,INDEX(D:D,ROW())&lt;=分訖日,OR(分專案="全部",INDEX(J:J,ROW())=分專案))</f>
        <v>0</v>
      </c>
      <c r="C1074" s="44" cm="1">
        <f t="array" ref="C1074">IF(INDEX(F:F,ROW())&lt;&gt;"",INDEX(F:F,ROW()),IF(INDEX(E:E,ROW())&lt;&gt;0,INDEX(C:C,ROW()-1),0))</f>
        <v>0</v>
      </c>
      <c r="D1074" s="43" cm="1">
        <f t="array" ref="D1074">IF(INDEX(G:G,ROW())&lt;&gt;"",INDEX(G:G,ROW()),IF(INDEX(E:E,ROW())&lt;&gt;0,INDEX(D:D,ROW()-1),0))</f>
        <v>0</v>
      </c>
      <c r="E1074" s="313" cm="1">
        <f t="array" ref="E1074">IF(INDEX(I:I,ROW())&lt;&gt;"",VALUE(TRIM(LEFT(INDEX(I:I,ROW()),6))),0)</f>
        <v>0</v>
      </c>
      <c r="F1074" s="314"/>
      <c r="G1074" s="247"/>
      <c r="H1074" s="261"/>
      <c r="I1074" s="248"/>
      <c r="J1074" s="261"/>
      <c r="K1074" s="261"/>
      <c r="L1074" s="262"/>
      <c r="M1074" s="49"/>
      <c r="N1074" s="49"/>
    </row>
    <row r="1075" spans="1:14">
      <c r="A1075" s="43" cm="1">
        <f t="array" ref="A1075">IF(INDEX(B:B,ROW()), COUNTIF($B$6:INDEX(B:B,ROW()), TRUE), 0)</f>
        <v>0</v>
      </c>
      <c r="B1075" s="43" t="b" cm="1">
        <f t="array" ref="B1075">AND(分科號=INDEX(E:E,ROW()),INDEX(D:D,ROW())&gt;=分起日,INDEX(D:D,ROW())&lt;=分訖日,OR(分專案="全部",INDEX(J:J,ROW())=分專案))</f>
        <v>0</v>
      </c>
      <c r="C1075" s="44" cm="1">
        <f t="array" ref="C1075">IF(INDEX(F:F,ROW())&lt;&gt;"",INDEX(F:F,ROW()),IF(INDEX(E:E,ROW())&lt;&gt;0,INDEX(C:C,ROW()-1),0))</f>
        <v>0</v>
      </c>
      <c r="D1075" s="43" cm="1">
        <f t="array" ref="D1075">IF(INDEX(G:G,ROW())&lt;&gt;"",INDEX(G:G,ROW()),IF(INDEX(E:E,ROW())&lt;&gt;0,INDEX(D:D,ROW()-1),0))</f>
        <v>0</v>
      </c>
      <c r="E1075" s="313" cm="1">
        <f t="array" ref="E1075">IF(INDEX(I:I,ROW())&lt;&gt;"",VALUE(TRIM(LEFT(INDEX(I:I,ROW()),6))),0)</f>
        <v>0</v>
      </c>
      <c r="F1075" s="314"/>
      <c r="G1075" s="247"/>
      <c r="H1075" s="261"/>
      <c r="I1075" s="248"/>
      <c r="J1075" s="261"/>
      <c r="K1075" s="261"/>
      <c r="L1075" s="262"/>
      <c r="M1075" s="49"/>
      <c r="N1075" s="49"/>
    </row>
    <row r="1076" spans="1:14">
      <c r="A1076" s="43" cm="1">
        <f t="array" ref="A1076">IF(INDEX(B:B,ROW()), COUNTIF($B$6:INDEX(B:B,ROW()), TRUE), 0)</f>
        <v>0</v>
      </c>
      <c r="B1076" s="43" t="b" cm="1">
        <f t="array" ref="B1076">AND(分科號=INDEX(E:E,ROW()),INDEX(D:D,ROW())&gt;=分起日,INDEX(D:D,ROW())&lt;=分訖日,OR(分專案="全部",INDEX(J:J,ROW())=分專案))</f>
        <v>0</v>
      </c>
      <c r="C1076" s="44" cm="1">
        <f t="array" ref="C1076">IF(INDEX(F:F,ROW())&lt;&gt;"",INDEX(F:F,ROW()),IF(INDEX(E:E,ROW())&lt;&gt;0,INDEX(C:C,ROW()-1),0))</f>
        <v>0</v>
      </c>
      <c r="D1076" s="43" cm="1">
        <f t="array" ref="D1076">IF(INDEX(G:G,ROW())&lt;&gt;"",INDEX(G:G,ROW()),IF(INDEX(E:E,ROW())&lt;&gt;0,INDEX(D:D,ROW()-1),0))</f>
        <v>0</v>
      </c>
      <c r="E1076" s="313" cm="1">
        <f t="array" ref="E1076">IF(INDEX(I:I,ROW())&lt;&gt;"",VALUE(TRIM(LEFT(INDEX(I:I,ROW()),6))),0)</f>
        <v>0</v>
      </c>
      <c r="F1076" s="314"/>
      <c r="G1076" s="247"/>
      <c r="H1076" s="261"/>
      <c r="I1076" s="248"/>
      <c r="J1076" s="261"/>
      <c r="K1076" s="261"/>
      <c r="L1076" s="262"/>
      <c r="M1076" s="49"/>
      <c r="N1076" s="49"/>
    </row>
    <row r="1077" spans="1:14">
      <c r="A1077" s="43" cm="1">
        <f t="array" ref="A1077">IF(INDEX(B:B,ROW()), COUNTIF($B$6:INDEX(B:B,ROW()), TRUE), 0)</f>
        <v>0</v>
      </c>
      <c r="B1077" s="43" t="b" cm="1">
        <f t="array" ref="B1077">AND(分科號=INDEX(E:E,ROW()),INDEX(D:D,ROW())&gt;=分起日,INDEX(D:D,ROW())&lt;=分訖日,OR(分專案="全部",INDEX(J:J,ROW())=分專案))</f>
        <v>0</v>
      </c>
      <c r="C1077" s="44" cm="1">
        <f t="array" ref="C1077">IF(INDEX(F:F,ROW())&lt;&gt;"",INDEX(F:F,ROW()),IF(INDEX(E:E,ROW())&lt;&gt;0,INDEX(C:C,ROW()-1),0))</f>
        <v>0</v>
      </c>
      <c r="D1077" s="43" cm="1">
        <f t="array" ref="D1077">IF(INDEX(G:G,ROW())&lt;&gt;"",INDEX(G:G,ROW()),IF(INDEX(E:E,ROW())&lt;&gt;0,INDEX(D:D,ROW()-1),0))</f>
        <v>0</v>
      </c>
      <c r="E1077" s="313" cm="1">
        <f t="array" ref="E1077">IF(INDEX(I:I,ROW())&lt;&gt;"",VALUE(TRIM(LEFT(INDEX(I:I,ROW()),6))),0)</f>
        <v>0</v>
      </c>
      <c r="F1077" s="314"/>
      <c r="G1077" s="247"/>
      <c r="H1077" s="261"/>
      <c r="I1077" s="248"/>
      <c r="J1077" s="261"/>
      <c r="K1077" s="261"/>
      <c r="L1077" s="262"/>
      <c r="M1077" s="49"/>
      <c r="N1077" s="49"/>
    </row>
    <row r="1078" spans="1:14">
      <c r="A1078" s="43" cm="1">
        <f t="array" ref="A1078">IF(INDEX(B:B,ROW()), COUNTIF($B$6:INDEX(B:B,ROW()), TRUE), 0)</f>
        <v>0</v>
      </c>
      <c r="B1078" s="43" t="b" cm="1">
        <f t="array" ref="B1078">AND(分科號=INDEX(E:E,ROW()),INDEX(D:D,ROW())&gt;=分起日,INDEX(D:D,ROW())&lt;=分訖日,OR(分專案="全部",INDEX(J:J,ROW())=分專案))</f>
        <v>0</v>
      </c>
      <c r="C1078" s="44" cm="1">
        <f t="array" ref="C1078">IF(INDEX(F:F,ROW())&lt;&gt;"",INDEX(F:F,ROW()),IF(INDEX(E:E,ROW())&lt;&gt;0,INDEX(C:C,ROW()-1),0))</f>
        <v>0</v>
      </c>
      <c r="D1078" s="43" cm="1">
        <f t="array" ref="D1078">IF(INDEX(G:G,ROW())&lt;&gt;"",INDEX(G:G,ROW()),IF(INDEX(E:E,ROW())&lt;&gt;0,INDEX(D:D,ROW()-1),0))</f>
        <v>0</v>
      </c>
      <c r="E1078" s="313" cm="1">
        <f t="array" ref="E1078">IF(INDEX(I:I,ROW())&lt;&gt;"",VALUE(TRIM(LEFT(INDEX(I:I,ROW()),6))),0)</f>
        <v>0</v>
      </c>
      <c r="F1078" s="314"/>
      <c r="G1078" s="247"/>
      <c r="H1078" s="261"/>
      <c r="I1078" s="248"/>
      <c r="J1078" s="261"/>
      <c r="K1078" s="261"/>
      <c r="L1078" s="262"/>
      <c r="M1078" s="49"/>
      <c r="N1078" s="49"/>
    </row>
    <row r="1079" spans="1:14">
      <c r="A1079" s="43" cm="1">
        <f t="array" ref="A1079">IF(INDEX(B:B,ROW()), COUNTIF($B$6:INDEX(B:B,ROW()), TRUE), 0)</f>
        <v>0</v>
      </c>
      <c r="B1079" s="43" t="b" cm="1">
        <f t="array" ref="B1079">AND(分科號=INDEX(E:E,ROW()),INDEX(D:D,ROW())&gt;=分起日,INDEX(D:D,ROW())&lt;=分訖日,OR(分專案="全部",INDEX(J:J,ROW())=分專案))</f>
        <v>0</v>
      </c>
      <c r="C1079" s="44" cm="1">
        <f t="array" ref="C1079">IF(INDEX(F:F,ROW())&lt;&gt;"",INDEX(F:F,ROW()),IF(INDEX(E:E,ROW())&lt;&gt;0,INDEX(C:C,ROW()-1),0))</f>
        <v>0</v>
      </c>
      <c r="D1079" s="43" cm="1">
        <f t="array" ref="D1079">IF(INDEX(G:G,ROW())&lt;&gt;"",INDEX(G:G,ROW()),IF(INDEX(E:E,ROW())&lt;&gt;0,INDEX(D:D,ROW()-1),0))</f>
        <v>0</v>
      </c>
      <c r="E1079" s="313" cm="1">
        <f t="array" ref="E1079">IF(INDEX(I:I,ROW())&lt;&gt;"",VALUE(TRIM(LEFT(INDEX(I:I,ROW()),6))),0)</f>
        <v>0</v>
      </c>
      <c r="F1079" s="314"/>
      <c r="G1079" s="247"/>
      <c r="H1079" s="261"/>
      <c r="I1079" s="248"/>
      <c r="J1079" s="261"/>
      <c r="K1079" s="261"/>
      <c r="L1079" s="262"/>
      <c r="M1079" s="49"/>
      <c r="N1079" s="49"/>
    </row>
    <row r="1080" spans="1:14">
      <c r="A1080" s="43" cm="1">
        <f t="array" ref="A1080">IF(INDEX(B:B,ROW()), COUNTIF($B$6:INDEX(B:B,ROW()), TRUE), 0)</f>
        <v>0</v>
      </c>
      <c r="B1080" s="43" t="b" cm="1">
        <f t="array" ref="B1080">AND(分科號=INDEX(E:E,ROW()),INDEX(D:D,ROW())&gt;=分起日,INDEX(D:D,ROW())&lt;=分訖日,OR(分專案="全部",INDEX(J:J,ROW())=分專案))</f>
        <v>0</v>
      </c>
      <c r="C1080" s="44" cm="1">
        <f t="array" ref="C1080">IF(INDEX(F:F,ROW())&lt;&gt;"",INDEX(F:F,ROW()),IF(INDEX(E:E,ROW())&lt;&gt;0,INDEX(C:C,ROW()-1),0))</f>
        <v>0</v>
      </c>
      <c r="D1080" s="43" cm="1">
        <f t="array" ref="D1080">IF(INDEX(G:G,ROW())&lt;&gt;"",INDEX(G:G,ROW()),IF(INDEX(E:E,ROW())&lt;&gt;0,INDEX(D:D,ROW()-1),0))</f>
        <v>0</v>
      </c>
      <c r="E1080" s="313" cm="1">
        <f t="array" ref="E1080">IF(INDEX(I:I,ROW())&lt;&gt;"",VALUE(TRIM(LEFT(INDEX(I:I,ROW()),6))),0)</f>
        <v>0</v>
      </c>
      <c r="F1080" s="314"/>
      <c r="G1080" s="247"/>
      <c r="H1080" s="261"/>
      <c r="I1080" s="248"/>
      <c r="J1080" s="261"/>
      <c r="K1080" s="261"/>
      <c r="L1080" s="262"/>
      <c r="M1080" s="49"/>
      <c r="N1080" s="49"/>
    </row>
    <row r="1081" spans="1:14">
      <c r="A1081" s="43" cm="1">
        <f t="array" ref="A1081">IF(INDEX(B:B,ROW()), COUNTIF($B$6:INDEX(B:B,ROW()), TRUE), 0)</f>
        <v>0</v>
      </c>
      <c r="B1081" s="43" t="b" cm="1">
        <f t="array" ref="B1081">AND(分科號=INDEX(E:E,ROW()),INDEX(D:D,ROW())&gt;=分起日,INDEX(D:D,ROW())&lt;=分訖日,OR(分專案="全部",INDEX(J:J,ROW())=分專案))</f>
        <v>0</v>
      </c>
      <c r="C1081" s="44" cm="1">
        <f t="array" ref="C1081">IF(INDEX(F:F,ROW())&lt;&gt;"",INDEX(F:F,ROW()),IF(INDEX(E:E,ROW())&lt;&gt;0,INDEX(C:C,ROW()-1),0))</f>
        <v>0</v>
      </c>
      <c r="D1081" s="43" cm="1">
        <f t="array" ref="D1081">IF(INDEX(G:G,ROW())&lt;&gt;"",INDEX(G:G,ROW()),IF(INDEX(E:E,ROW())&lt;&gt;0,INDEX(D:D,ROW()-1),0))</f>
        <v>0</v>
      </c>
      <c r="E1081" s="313" cm="1">
        <f t="array" ref="E1081">IF(INDEX(I:I,ROW())&lt;&gt;"",VALUE(TRIM(LEFT(INDEX(I:I,ROW()),6))),0)</f>
        <v>0</v>
      </c>
      <c r="F1081" s="314"/>
      <c r="G1081" s="247"/>
      <c r="H1081" s="261"/>
      <c r="I1081" s="248"/>
      <c r="J1081" s="261"/>
      <c r="K1081" s="261"/>
      <c r="L1081" s="262"/>
      <c r="M1081" s="49"/>
      <c r="N1081" s="49"/>
    </row>
    <row r="1082" spans="1:14">
      <c r="A1082" s="43" cm="1">
        <f t="array" ref="A1082">IF(INDEX(B:B,ROW()), COUNTIF($B$6:INDEX(B:B,ROW()), TRUE), 0)</f>
        <v>0</v>
      </c>
      <c r="B1082" s="43" t="b" cm="1">
        <f t="array" ref="B1082">AND(分科號=INDEX(E:E,ROW()),INDEX(D:D,ROW())&gt;=分起日,INDEX(D:D,ROW())&lt;=分訖日,OR(分專案="全部",INDEX(J:J,ROW())=分專案))</f>
        <v>0</v>
      </c>
      <c r="C1082" s="44" cm="1">
        <f t="array" ref="C1082">IF(INDEX(F:F,ROW())&lt;&gt;"",INDEX(F:F,ROW()),IF(INDEX(E:E,ROW())&lt;&gt;0,INDEX(C:C,ROW()-1),0))</f>
        <v>0</v>
      </c>
      <c r="D1082" s="43" cm="1">
        <f t="array" ref="D1082">IF(INDEX(G:G,ROW())&lt;&gt;"",INDEX(G:G,ROW()),IF(INDEX(E:E,ROW())&lt;&gt;0,INDEX(D:D,ROW()-1),0))</f>
        <v>0</v>
      </c>
      <c r="E1082" s="313" cm="1">
        <f t="array" ref="E1082">IF(INDEX(I:I,ROW())&lt;&gt;"",VALUE(TRIM(LEFT(INDEX(I:I,ROW()),6))),0)</f>
        <v>0</v>
      </c>
      <c r="F1082" s="314"/>
      <c r="G1082" s="247"/>
      <c r="H1082" s="261"/>
      <c r="I1082" s="248"/>
      <c r="J1082" s="261"/>
      <c r="K1082" s="261"/>
      <c r="L1082" s="262"/>
      <c r="M1082" s="49"/>
      <c r="N1082" s="49"/>
    </row>
    <row r="1083" spans="1:14">
      <c r="A1083" s="43" cm="1">
        <f t="array" ref="A1083">IF(INDEX(B:B,ROW()), COUNTIF($B$6:INDEX(B:B,ROW()), TRUE), 0)</f>
        <v>0</v>
      </c>
      <c r="B1083" s="43" t="b" cm="1">
        <f t="array" ref="B1083">AND(分科號=INDEX(E:E,ROW()),INDEX(D:D,ROW())&gt;=分起日,INDEX(D:D,ROW())&lt;=分訖日,OR(分專案="全部",INDEX(J:J,ROW())=分專案))</f>
        <v>0</v>
      </c>
      <c r="C1083" s="44" cm="1">
        <f t="array" ref="C1083">IF(INDEX(F:F,ROW())&lt;&gt;"",INDEX(F:F,ROW()),IF(INDEX(E:E,ROW())&lt;&gt;0,INDEX(C:C,ROW()-1),0))</f>
        <v>0</v>
      </c>
      <c r="D1083" s="43" cm="1">
        <f t="array" ref="D1083">IF(INDEX(G:G,ROW())&lt;&gt;"",INDEX(G:G,ROW()),IF(INDEX(E:E,ROW())&lt;&gt;0,INDEX(D:D,ROW()-1),0))</f>
        <v>0</v>
      </c>
      <c r="E1083" s="313" cm="1">
        <f t="array" ref="E1083">IF(INDEX(I:I,ROW())&lt;&gt;"",VALUE(TRIM(LEFT(INDEX(I:I,ROW()),6))),0)</f>
        <v>0</v>
      </c>
      <c r="F1083" s="314"/>
      <c r="G1083" s="247"/>
      <c r="H1083" s="261"/>
      <c r="I1083" s="248"/>
      <c r="J1083" s="261"/>
      <c r="K1083" s="261"/>
      <c r="L1083" s="262"/>
      <c r="M1083" s="49"/>
      <c r="N1083" s="49"/>
    </row>
    <row r="1084" spans="1:14">
      <c r="A1084" s="43" cm="1">
        <f t="array" ref="A1084">IF(INDEX(B:B,ROW()), COUNTIF($B$6:INDEX(B:B,ROW()), TRUE), 0)</f>
        <v>0</v>
      </c>
      <c r="B1084" s="43" t="b" cm="1">
        <f t="array" ref="B1084">AND(分科號=INDEX(E:E,ROW()),INDEX(D:D,ROW())&gt;=分起日,INDEX(D:D,ROW())&lt;=分訖日,OR(分專案="全部",INDEX(J:J,ROW())=分專案))</f>
        <v>0</v>
      </c>
      <c r="C1084" s="44" cm="1">
        <f t="array" ref="C1084">IF(INDEX(F:F,ROW())&lt;&gt;"",INDEX(F:F,ROW()),IF(INDEX(E:E,ROW())&lt;&gt;0,INDEX(C:C,ROW()-1),0))</f>
        <v>0</v>
      </c>
      <c r="D1084" s="43" cm="1">
        <f t="array" ref="D1084">IF(INDEX(G:G,ROW())&lt;&gt;"",INDEX(G:G,ROW()),IF(INDEX(E:E,ROW())&lt;&gt;0,INDEX(D:D,ROW()-1),0))</f>
        <v>0</v>
      </c>
      <c r="E1084" s="313" cm="1">
        <f t="array" ref="E1084">IF(INDEX(I:I,ROW())&lt;&gt;"",VALUE(TRIM(LEFT(INDEX(I:I,ROW()),6))),0)</f>
        <v>0</v>
      </c>
      <c r="F1084" s="314"/>
      <c r="G1084" s="247"/>
      <c r="H1084" s="261"/>
      <c r="I1084" s="248"/>
      <c r="J1084" s="261"/>
      <c r="K1084" s="261"/>
      <c r="L1084" s="262"/>
      <c r="M1084" s="49"/>
      <c r="N1084" s="49"/>
    </row>
    <row r="1085" spans="1:14">
      <c r="A1085" s="43" cm="1">
        <f t="array" ref="A1085">IF(INDEX(B:B,ROW()), COUNTIF($B$6:INDEX(B:B,ROW()), TRUE), 0)</f>
        <v>0</v>
      </c>
      <c r="B1085" s="43" t="b" cm="1">
        <f t="array" ref="B1085">AND(分科號=INDEX(E:E,ROW()),INDEX(D:D,ROW())&gt;=分起日,INDEX(D:D,ROW())&lt;=分訖日,OR(分專案="全部",INDEX(J:J,ROW())=分專案))</f>
        <v>0</v>
      </c>
      <c r="C1085" s="44" cm="1">
        <f t="array" ref="C1085">IF(INDEX(F:F,ROW())&lt;&gt;"",INDEX(F:F,ROW()),IF(INDEX(E:E,ROW())&lt;&gt;0,INDEX(C:C,ROW()-1),0))</f>
        <v>0</v>
      </c>
      <c r="D1085" s="43" cm="1">
        <f t="array" ref="D1085">IF(INDEX(G:G,ROW())&lt;&gt;"",INDEX(G:G,ROW()),IF(INDEX(E:E,ROW())&lt;&gt;0,INDEX(D:D,ROW()-1),0))</f>
        <v>0</v>
      </c>
      <c r="E1085" s="313" cm="1">
        <f t="array" ref="E1085">IF(INDEX(I:I,ROW())&lt;&gt;"",VALUE(TRIM(LEFT(INDEX(I:I,ROW()),6))),0)</f>
        <v>0</v>
      </c>
      <c r="F1085" s="314"/>
      <c r="G1085" s="247"/>
      <c r="H1085" s="261"/>
      <c r="I1085" s="248"/>
      <c r="J1085" s="261"/>
      <c r="K1085" s="261"/>
      <c r="L1085" s="262"/>
      <c r="M1085" s="49"/>
      <c r="N1085" s="49"/>
    </row>
    <row r="1086" spans="1:14">
      <c r="A1086" s="43" cm="1">
        <f t="array" ref="A1086">IF(INDEX(B:B,ROW()), COUNTIF($B$6:INDEX(B:B,ROW()), TRUE), 0)</f>
        <v>0</v>
      </c>
      <c r="B1086" s="43" t="b" cm="1">
        <f t="array" ref="B1086">AND(分科號=INDEX(E:E,ROW()),INDEX(D:D,ROW())&gt;=分起日,INDEX(D:D,ROW())&lt;=分訖日,OR(分專案="全部",INDEX(J:J,ROW())=分專案))</f>
        <v>0</v>
      </c>
      <c r="C1086" s="44" cm="1">
        <f t="array" ref="C1086">IF(INDEX(F:F,ROW())&lt;&gt;"",INDEX(F:F,ROW()),IF(INDEX(E:E,ROW())&lt;&gt;0,INDEX(C:C,ROW()-1),0))</f>
        <v>0</v>
      </c>
      <c r="D1086" s="43" cm="1">
        <f t="array" ref="D1086">IF(INDEX(G:G,ROW())&lt;&gt;"",INDEX(G:G,ROW()),IF(INDEX(E:E,ROW())&lt;&gt;0,INDEX(D:D,ROW()-1),0))</f>
        <v>0</v>
      </c>
      <c r="E1086" s="313" cm="1">
        <f t="array" ref="E1086">IF(INDEX(I:I,ROW())&lt;&gt;"",VALUE(TRIM(LEFT(INDEX(I:I,ROW()),6))),0)</f>
        <v>0</v>
      </c>
      <c r="F1086" s="314"/>
      <c r="G1086" s="247"/>
      <c r="H1086" s="261"/>
      <c r="I1086" s="248"/>
      <c r="J1086" s="261"/>
      <c r="K1086" s="261"/>
      <c r="L1086" s="262"/>
      <c r="M1086" s="49"/>
      <c r="N1086" s="49"/>
    </row>
    <row r="1087" spans="1:14">
      <c r="A1087" s="43" cm="1">
        <f t="array" ref="A1087">IF(INDEX(B:B,ROW()), COUNTIF($B$6:INDEX(B:B,ROW()), TRUE), 0)</f>
        <v>0</v>
      </c>
      <c r="B1087" s="43" t="b" cm="1">
        <f t="array" ref="B1087">AND(分科號=INDEX(E:E,ROW()),INDEX(D:D,ROW())&gt;=分起日,INDEX(D:D,ROW())&lt;=分訖日,OR(分專案="全部",INDEX(J:J,ROW())=分專案))</f>
        <v>0</v>
      </c>
      <c r="C1087" s="44" cm="1">
        <f t="array" ref="C1087">IF(INDEX(F:F,ROW())&lt;&gt;"",INDEX(F:F,ROW()),IF(INDEX(E:E,ROW())&lt;&gt;0,INDEX(C:C,ROW()-1),0))</f>
        <v>0</v>
      </c>
      <c r="D1087" s="43" cm="1">
        <f t="array" ref="D1087">IF(INDEX(G:G,ROW())&lt;&gt;"",INDEX(G:G,ROW()),IF(INDEX(E:E,ROW())&lt;&gt;0,INDEX(D:D,ROW()-1),0))</f>
        <v>0</v>
      </c>
      <c r="E1087" s="313" cm="1">
        <f t="array" ref="E1087">IF(INDEX(I:I,ROW())&lt;&gt;"",VALUE(TRIM(LEFT(INDEX(I:I,ROW()),6))),0)</f>
        <v>0</v>
      </c>
      <c r="F1087" s="314"/>
      <c r="G1087" s="247"/>
      <c r="H1087" s="261"/>
      <c r="I1087" s="248"/>
      <c r="J1087" s="261"/>
      <c r="K1087" s="261"/>
      <c r="L1087" s="262"/>
      <c r="M1087" s="49"/>
      <c r="N1087" s="49"/>
    </row>
    <row r="1088" spans="1:14">
      <c r="A1088" s="43" cm="1">
        <f t="array" ref="A1088">IF(INDEX(B:B,ROW()), COUNTIF($B$6:INDEX(B:B,ROW()), TRUE), 0)</f>
        <v>0</v>
      </c>
      <c r="B1088" s="43" t="b" cm="1">
        <f t="array" ref="B1088">AND(分科號=INDEX(E:E,ROW()),INDEX(D:D,ROW())&gt;=分起日,INDEX(D:D,ROW())&lt;=分訖日,OR(分專案="全部",INDEX(J:J,ROW())=分專案))</f>
        <v>0</v>
      </c>
      <c r="C1088" s="44" cm="1">
        <f t="array" ref="C1088">IF(INDEX(F:F,ROW())&lt;&gt;"",INDEX(F:F,ROW()),IF(INDEX(E:E,ROW())&lt;&gt;0,INDEX(C:C,ROW()-1),0))</f>
        <v>0</v>
      </c>
      <c r="D1088" s="43" cm="1">
        <f t="array" ref="D1088">IF(INDEX(G:G,ROW())&lt;&gt;"",INDEX(G:G,ROW()),IF(INDEX(E:E,ROW())&lt;&gt;0,INDEX(D:D,ROW()-1),0))</f>
        <v>0</v>
      </c>
      <c r="E1088" s="313" cm="1">
        <f t="array" ref="E1088">IF(INDEX(I:I,ROW())&lt;&gt;"",VALUE(TRIM(LEFT(INDEX(I:I,ROW()),6))),0)</f>
        <v>0</v>
      </c>
      <c r="F1088" s="314"/>
      <c r="G1088" s="247"/>
      <c r="H1088" s="261"/>
      <c r="I1088" s="248"/>
      <c r="J1088" s="261"/>
      <c r="K1088" s="261"/>
      <c r="L1088" s="262"/>
      <c r="M1088" s="49"/>
      <c r="N1088" s="49"/>
    </row>
    <row r="1089" spans="1:14">
      <c r="A1089" s="43" cm="1">
        <f t="array" ref="A1089">IF(INDEX(B:B,ROW()), COUNTIF($B$6:INDEX(B:B,ROW()), TRUE), 0)</f>
        <v>0</v>
      </c>
      <c r="B1089" s="43" t="b" cm="1">
        <f t="array" ref="B1089">AND(分科號=INDEX(E:E,ROW()),INDEX(D:D,ROW())&gt;=分起日,INDEX(D:D,ROW())&lt;=分訖日,OR(分專案="全部",INDEX(J:J,ROW())=分專案))</f>
        <v>0</v>
      </c>
      <c r="C1089" s="44" cm="1">
        <f t="array" ref="C1089">IF(INDEX(F:F,ROW())&lt;&gt;"",INDEX(F:F,ROW()),IF(INDEX(E:E,ROW())&lt;&gt;0,INDEX(C:C,ROW()-1),0))</f>
        <v>0</v>
      </c>
      <c r="D1089" s="43" cm="1">
        <f t="array" ref="D1089">IF(INDEX(G:G,ROW())&lt;&gt;"",INDEX(G:G,ROW()),IF(INDEX(E:E,ROW())&lt;&gt;0,INDEX(D:D,ROW()-1),0))</f>
        <v>0</v>
      </c>
      <c r="E1089" s="313" cm="1">
        <f t="array" ref="E1089">IF(INDEX(I:I,ROW())&lt;&gt;"",VALUE(TRIM(LEFT(INDEX(I:I,ROW()),6))),0)</f>
        <v>0</v>
      </c>
      <c r="F1089" s="314"/>
      <c r="G1089" s="247"/>
      <c r="H1089" s="261"/>
      <c r="I1089" s="248"/>
      <c r="J1089" s="261"/>
      <c r="K1089" s="261"/>
      <c r="L1089" s="262"/>
      <c r="M1089" s="49"/>
      <c r="N1089" s="49"/>
    </row>
    <row r="1090" spans="1:14">
      <c r="A1090" s="43" cm="1">
        <f t="array" ref="A1090">IF(INDEX(B:B,ROW()), COUNTIF($B$6:INDEX(B:B,ROW()), TRUE), 0)</f>
        <v>0</v>
      </c>
      <c r="B1090" s="43" t="b" cm="1">
        <f t="array" ref="B1090">AND(分科號=INDEX(E:E,ROW()),INDEX(D:D,ROW())&gt;=分起日,INDEX(D:D,ROW())&lt;=分訖日,OR(分專案="全部",INDEX(J:J,ROW())=分專案))</f>
        <v>0</v>
      </c>
      <c r="C1090" s="44" cm="1">
        <f t="array" ref="C1090">IF(INDEX(F:F,ROW())&lt;&gt;"",INDEX(F:F,ROW()),IF(INDEX(E:E,ROW())&lt;&gt;0,INDEX(C:C,ROW()-1),0))</f>
        <v>0</v>
      </c>
      <c r="D1090" s="43" cm="1">
        <f t="array" ref="D1090">IF(INDEX(G:G,ROW())&lt;&gt;"",INDEX(G:G,ROW()),IF(INDEX(E:E,ROW())&lt;&gt;0,INDEX(D:D,ROW()-1),0))</f>
        <v>0</v>
      </c>
      <c r="E1090" s="313" cm="1">
        <f t="array" ref="E1090">IF(INDEX(I:I,ROW())&lt;&gt;"",VALUE(TRIM(LEFT(INDEX(I:I,ROW()),6))),0)</f>
        <v>0</v>
      </c>
      <c r="F1090" s="314"/>
      <c r="G1090" s="247"/>
      <c r="H1090" s="261"/>
      <c r="I1090" s="248"/>
      <c r="J1090" s="261"/>
      <c r="K1090" s="261"/>
      <c r="L1090" s="262"/>
      <c r="M1090" s="49"/>
      <c r="N1090" s="49"/>
    </row>
    <row r="1091" spans="1:14">
      <c r="A1091" s="43" cm="1">
        <f t="array" ref="A1091">IF(INDEX(B:B,ROW()), COUNTIF($B$6:INDEX(B:B,ROW()), TRUE), 0)</f>
        <v>0</v>
      </c>
      <c r="B1091" s="43" t="b" cm="1">
        <f t="array" ref="B1091">AND(分科號=INDEX(E:E,ROW()),INDEX(D:D,ROW())&gt;=分起日,INDEX(D:D,ROW())&lt;=分訖日,OR(分專案="全部",INDEX(J:J,ROW())=分專案))</f>
        <v>0</v>
      </c>
      <c r="C1091" s="44" cm="1">
        <f t="array" ref="C1091">IF(INDEX(F:F,ROW())&lt;&gt;"",INDEX(F:F,ROW()),IF(INDEX(E:E,ROW())&lt;&gt;0,INDEX(C:C,ROW()-1),0))</f>
        <v>0</v>
      </c>
      <c r="D1091" s="43" cm="1">
        <f t="array" ref="D1091">IF(INDEX(G:G,ROW())&lt;&gt;"",INDEX(G:G,ROW()),IF(INDEX(E:E,ROW())&lt;&gt;0,INDEX(D:D,ROW()-1),0))</f>
        <v>0</v>
      </c>
      <c r="E1091" s="313" cm="1">
        <f t="array" ref="E1091">IF(INDEX(I:I,ROW())&lt;&gt;"",VALUE(TRIM(LEFT(INDEX(I:I,ROW()),6))),0)</f>
        <v>0</v>
      </c>
      <c r="F1091" s="314"/>
      <c r="G1091" s="247"/>
      <c r="H1091" s="261"/>
      <c r="I1091" s="248"/>
      <c r="J1091" s="261"/>
      <c r="K1091" s="261"/>
      <c r="L1091" s="262"/>
      <c r="M1091" s="49"/>
      <c r="N1091" s="49"/>
    </row>
    <row r="1092" spans="1:14">
      <c r="A1092" s="43" cm="1">
        <f t="array" ref="A1092">IF(INDEX(B:B,ROW()), COUNTIF($B$6:INDEX(B:B,ROW()), TRUE), 0)</f>
        <v>0</v>
      </c>
      <c r="B1092" s="43" t="b" cm="1">
        <f t="array" ref="B1092">AND(分科號=INDEX(E:E,ROW()),INDEX(D:D,ROW())&gt;=分起日,INDEX(D:D,ROW())&lt;=分訖日,OR(分專案="全部",INDEX(J:J,ROW())=分專案))</f>
        <v>0</v>
      </c>
      <c r="C1092" s="44" cm="1">
        <f t="array" ref="C1092">IF(INDEX(F:F,ROW())&lt;&gt;"",INDEX(F:F,ROW()),IF(INDEX(E:E,ROW())&lt;&gt;0,INDEX(C:C,ROW()-1),0))</f>
        <v>0</v>
      </c>
      <c r="D1092" s="43" cm="1">
        <f t="array" ref="D1092">IF(INDEX(G:G,ROW())&lt;&gt;"",INDEX(G:G,ROW()),IF(INDEX(E:E,ROW())&lt;&gt;0,INDEX(D:D,ROW()-1),0))</f>
        <v>0</v>
      </c>
      <c r="E1092" s="313" cm="1">
        <f t="array" ref="E1092">IF(INDEX(I:I,ROW())&lt;&gt;"",VALUE(TRIM(LEFT(INDEX(I:I,ROW()),6))),0)</f>
        <v>0</v>
      </c>
      <c r="F1092" s="314"/>
      <c r="G1092" s="247"/>
      <c r="H1092" s="261"/>
      <c r="I1092" s="248"/>
      <c r="J1092" s="261"/>
      <c r="K1092" s="261"/>
      <c r="L1092" s="262"/>
      <c r="M1092" s="49"/>
      <c r="N1092" s="49"/>
    </row>
    <row r="1093" spans="1:14">
      <c r="A1093" s="43" cm="1">
        <f t="array" ref="A1093">IF(INDEX(B:B,ROW()), COUNTIF($B$6:INDEX(B:B,ROW()), TRUE), 0)</f>
        <v>0</v>
      </c>
      <c r="B1093" s="43" t="b" cm="1">
        <f t="array" ref="B1093">AND(分科號=INDEX(E:E,ROW()),INDEX(D:D,ROW())&gt;=分起日,INDEX(D:D,ROW())&lt;=分訖日,OR(分專案="全部",INDEX(J:J,ROW())=分專案))</f>
        <v>0</v>
      </c>
      <c r="C1093" s="44" cm="1">
        <f t="array" ref="C1093">IF(INDEX(F:F,ROW())&lt;&gt;"",INDEX(F:F,ROW()),IF(INDEX(E:E,ROW())&lt;&gt;0,INDEX(C:C,ROW()-1),0))</f>
        <v>0</v>
      </c>
      <c r="D1093" s="43" cm="1">
        <f t="array" ref="D1093">IF(INDEX(G:G,ROW())&lt;&gt;"",INDEX(G:G,ROW()),IF(INDEX(E:E,ROW())&lt;&gt;0,INDEX(D:D,ROW()-1),0))</f>
        <v>0</v>
      </c>
      <c r="E1093" s="313" cm="1">
        <f t="array" ref="E1093">IF(INDEX(I:I,ROW())&lt;&gt;"",VALUE(TRIM(LEFT(INDEX(I:I,ROW()),6))),0)</f>
        <v>0</v>
      </c>
      <c r="F1093" s="314"/>
      <c r="G1093" s="247"/>
      <c r="H1093" s="261"/>
      <c r="I1093" s="248"/>
      <c r="J1093" s="261"/>
      <c r="K1093" s="261"/>
      <c r="L1093" s="262"/>
      <c r="M1093" s="49"/>
      <c r="N1093" s="49"/>
    </row>
    <row r="1094" spans="1:14">
      <c r="A1094" s="43" cm="1">
        <f t="array" ref="A1094">IF(INDEX(B:B,ROW()), COUNTIF($B$6:INDEX(B:B,ROW()), TRUE), 0)</f>
        <v>0</v>
      </c>
      <c r="B1094" s="43" t="b" cm="1">
        <f t="array" ref="B1094">AND(分科號=INDEX(E:E,ROW()),INDEX(D:D,ROW())&gt;=分起日,INDEX(D:D,ROW())&lt;=分訖日,OR(分專案="全部",INDEX(J:J,ROW())=分專案))</f>
        <v>0</v>
      </c>
      <c r="C1094" s="44" cm="1">
        <f t="array" ref="C1094">IF(INDEX(F:F,ROW())&lt;&gt;"",INDEX(F:F,ROW()),IF(INDEX(E:E,ROW())&lt;&gt;0,INDEX(C:C,ROW()-1),0))</f>
        <v>0</v>
      </c>
      <c r="D1094" s="43" cm="1">
        <f t="array" ref="D1094">IF(INDEX(G:G,ROW())&lt;&gt;"",INDEX(G:G,ROW()),IF(INDEX(E:E,ROW())&lt;&gt;0,INDEX(D:D,ROW()-1),0))</f>
        <v>0</v>
      </c>
      <c r="E1094" s="313" cm="1">
        <f t="array" ref="E1094">IF(INDEX(I:I,ROW())&lt;&gt;"",VALUE(TRIM(LEFT(INDEX(I:I,ROW()),6))),0)</f>
        <v>0</v>
      </c>
      <c r="F1094" s="314"/>
      <c r="G1094" s="247"/>
      <c r="H1094" s="261"/>
      <c r="I1094" s="248"/>
      <c r="J1094" s="261"/>
      <c r="K1094" s="261"/>
      <c r="L1094" s="262"/>
      <c r="M1094" s="49"/>
      <c r="N1094" s="49"/>
    </row>
    <row r="1095" spans="1:14">
      <c r="A1095" s="43" cm="1">
        <f t="array" ref="A1095">IF(INDEX(B:B,ROW()), COUNTIF($B$6:INDEX(B:B,ROW()), TRUE), 0)</f>
        <v>0</v>
      </c>
      <c r="B1095" s="43" t="b" cm="1">
        <f t="array" ref="B1095">AND(分科號=INDEX(E:E,ROW()),INDEX(D:D,ROW())&gt;=分起日,INDEX(D:D,ROW())&lt;=分訖日,OR(分專案="全部",INDEX(J:J,ROW())=分專案))</f>
        <v>0</v>
      </c>
      <c r="C1095" s="44" cm="1">
        <f t="array" ref="C1095">IF(INDEX(F:F,ROW())&lt;&gt;"",INDEX(F:F,ROW()),IF(INDEX(E:E,ROW())&lt;&gt;0,INDEX(C:C,ROW()-1),0))</f>
        <v>0</v>
      </c>
      <c r="D1095" s="43" cm="1">
        <f t="array" ref="D1095">IF(INDEX(G:G,ROW())&lt;&gt;"",INDEX(G:G,ROW()),IF(INDEX(E:E,ROW())&lt;&gt;0,INDEX(D:D,ROW()-1),0))</f>
        <v>0</v>
      </c>
      <c r="E1095" s="313" cm="1">
        <f t="array" ref="E1095">IF(INDEX(I:I,ROW())&lt;&gt;"",VALUE(TRIM(LEFT(INDEX(I:I,ROW()),6))),0)</f>
        <v>0</v>
      </c>
      <c r="F1095" s="314"/>
      <c r="G1095" s="247"/>
      <c r="H1095" s="261"/>
      <c r="I1095" s="248"/>
      <c r="J1095" s="261"/>
      <c r="K1095" s="261"/>
      <c r="L1095" s="262"/>
      <c r="M1095" s="49"/>
      <c r="N1095" s="49"/>
    </row>
    <row r="1096" spans="1:14">
      <c r="A1096" s="43" cm="1">
        <f t="array" ref="A1096">IF(INDEX(B:B,ROW()), COUNTIF($B$6:INDEX(B:B,ROW()), TRUE), 0)</f>
        <v>0</v>
      </c>
      <c r="B1096" s="43" t="b" cm="1">
        <f t="array" ref="B1096">AND(分科號=INDEX(E:E,ROW()),INDEX(D:D,ROW())&gt;=分起日,INDEX(D:D,ROW())&lt;=分訖日,OR(分專案="全部",INDEX(J:J,ROW())=分專案))</f>
        <v>0</v>
      </c>
      <c r="C1096" s="44" cm="1">
        <f t="array" ref="C1096">IF(INDEX(F:F,ROW())&lt;&gt;"",INDEX(F:F,ROW()),IF(INDEX(E:E,ROW())&lt;&gt;0,INDEX(C:C,ROW()-1),0))</f>
        <v>0</v>
      </c>
      <c r="D1096" s="43" cm="1">
        <f t="array" ref="D1096">IF(INDEX(G:G,ROW())&lt;&gt;"",INDEX(G:G,ROW()),IF(INDEX(E:E,ROW())&lt;&gt;0,INDEX(D:D,ROW()-1),0))</f>
        <v>0</v>
      </c>
      <c r="E1096" s="313" cm="1">
        <f t="array" ref="E1096">IF(INDEX(I:I,ROW())&lt;&gt;"",VALUE(TRIM(LEFT(INDEX(I:I,ROW()),6))),0)</f>
        <v>0</v>
      </c>
      <c r="F1096" s="314"/>
      <c r="G1096" s="247"/>
      <c r="H1096" s="261"/>
      <c r="I1096" s="248"/>
      <c r="J1096" s="261"/>
      <c r="K1096" s="261"/>
      <c r="L1096" s="262"/>
      <c r="M1096" s="49"/>
      <c r="N1096" s="49"/>
    </row>
    <row r="1097" spans="1:14">
      <c r="A1097" s="43" cm="1">
        <f t="array" ref="A1097">IF(INDEX(B:B,ROW()), COUNTIF($B$6:INDEX(B:B,ROW()), TRUE), 0)</f>
        <v>0</v>
      </c>
      <c r="B1097" s="43" t="b" cm="1">
        <f t="array" ref="B1097">AND(分科號=INDEX(E:E,ROW()),INDEX(D:D,ROW())&gt;=分起日,INDEX(D:D,ROW())&lt;=分訖日,OR(分專案="全部",INDEX(J:J,ROW())=分專案))</f>
        <v>0</v>
      </c>
      <c r="C1097" s="44" cm="1">
        <f t="array" ref="C1097">IF(INDEX(F:F,ROW())&lt;&gt;"",INDEX(F:F,ROW()),IF(INDEX(E:E,ROW())&lt;&gt;0,INDEX(C:C,ROW()-1),0))</f>
        <v>0</v>
      </c>
      <c r="D1097" s="43" cm="1">
        <f t="array" ref="D1097">IF(INDEX(G:G,ROW())&lt;&gt;"",INDEX(G:G,ROW()),IF(INDEX(E:E,ROW())&lt;&gt;0,INDEX(D:D,ROW()-1),0))</f>
        <v>0</v>
      </c>
      <c r="E1097" s="313" cm="1">
        <f t="array" ref="E1097">IF(INDEX(I:I,ROW())&lt;&gt;"",VALUE(TRIM(LEFT(INDEX(I:I,ROW()),6))),0)</f>
        <v>0</v>
      </c>
      <c r="F1097" s="314"/>
      <c r="G1097" s="247"/>
      <c r="H1097" s="261"/>
      <c r="I1097" s="248"/>
      <c r="J1097" s="261"/>
      <c r="K1097" s="261"/>
      <c r="L1097" s="262"/>
      <c r="M1097" s="49"/>
      <c r="N1097" s="49"/>
    </row>
    <row r="1098" spans="1:14">
      <c r="A1098" s="43" cm="1">
        <f t="array" ref="A1098">IF(INDEX(B:B,ROW()), COUNTIF($B$6:INDEX(B:B,ROW()), TRUE), 0)</f>
        <v>0</v>
      </c>
      <c r="B1098" s="43" t="b" cm="1">
        <f t="array" ref="B1098">AND(分科號=INDEX(E:E,ROW()),INDEX(D:D,ROW())&gt;=分起日,INDEX(D:D,ROW())&lt;=分訖日,OR(分專案="全部",INDEX(J:J,ROW())=分專案))</f>
        <v>0</v>
      </c>
      <c r="C1098" s="44" cm="1">
        <f t="array" ref="C1098">IF(INDEX(F:F,ROW())&lt;&gt;"",INDEX(F:F,ROW()),IF(INDEX(E:E,ROW())&lt;&gt;0,INDEX(C:C,ROW()-1),0))</f>
        <v>0</v>
      </c>
      <c r="D1098" s="43" cm="1">
        <f t="array" ref="D1098">IF(INDEX(G:G,ROW())&lt;&gt;"",INDEX(G:G,ROW()),IF(INDEX(E:E,ROW())&lt;&gt;0,INDEX(D:D,ROW()-1),0))</f>
        <v>0</v>
      </c>
      <c r="E1098" s="313" cm="1">
        <f t="array" ref="E1098">IF(INDEX(I:I,ROW())&lt;&gt;"",VALUE(TRIM(LEFT(INDEX(I:I,ROW()),6))),0)</f>
        <v>0</v>
      </c>
      <c r="F1098" s="314"/>
      <c r="G1098" s="247"/>
      <c r="H1098" s="261"/>
      <c r="I1098" s="248"/>
      <c r="J1098" s="261"/>
      <c r="K1098" s="261"/>
      <c r="L1098" s="262"/>
      <c r="M1098" s="49"/>
      <c r="N1098" s="49"/>
    </row>
    <row r="1099" spans="1:14">
      <c r="A1099" s="43" cm="1">
        <f t="array" ref="A1099">IF(INDEX(B:B,ROW()), COUNTIF($B$6:INDEX(B:B,ROW()), TRUE), 0)</f>
        <v>0</v>
      </c>
      <c r="B1099" s="43" t="b" cm="1">
        <f t="array" ref="B1099">AND(分科號=INDEX(E:E,ROW()),INDEX(D:D,ROW())&gt;=分起日,INDEX(D:D,ROW())&lt;=分訖日,OR(分專案="全部",INDEX(J:J,ROW())=分專案))</f>
        <v>0</v>
      </c>
      <c r="C1099" s="44" cm="1">
        <f t="array" ref="C1099">IF(INDEX(F:F,ROW())&lt;&gt;"",INDEX(F:F,ROW()),IF(INDEX(E:E,ROW())&lt;&gt;0,INDEX(C:C,ROW()-1),0))</f>
        <v>0</v>
      </c>
      <c r="D1099" s="43" cm="1">
        <f t="array" ref="D1099">IF(INDEX(G:G,ROW())&lt;&gt;"",INDEX(G:G,ROW()),IF(INDEX(E:E,ROW())&lt;&gt;0,INDEX(D:D,ROW()-1),0))</f>
        <v>0</v>
      </c>
      <c r="E1099" s="313" cm="1">
        <f t="array" ref="E1099">IF(INDEX(I:I,ROW())&lt;&gt;"",VALUE(TRIM(LEFT(INDEX(I:I,ROW()),6))),0)</f>
        <v>0</v>
      </c>
      <c r="F1099" s="314"/>
      <c r="G1099" s="247"/>
      <c r="H1099" s="261"/>
      <c r="I1099" s="248"/>
      <c r="J1099" s="261"/>
      <c r="K1099" s="261"/>
      <c r="L1099" s="262"/>
      <c r="M1099" s="49"/>
      <c r="N1099" s="49"/>
    </row>
    <row r="1100" spans="1:14">
      <c r="A1100" s="43" cm="1">
        <f t="array" ref="A1100">IF(INDEX(B:B,ROW()), COUNTIF($B$6:INDEX(B:B,ROW()), TRUE), 0)</f>
        <v>0</v>
      </c>
      <c r="B1100" s="43" t="b" cm="1">
        <f t="array" ref="B1100">AND(分科號=INDEX(E:E,ROW()),INDEX(D:D,ROW())&gt;=分起日,INDEX(D:D,ROW())&lt;=分訖日,OR(分專案="全部",INDEX(J:J,ROW())=分專案))</f>
        <v>0</v>
      </c>
      <c r="C1100" s="44" cm="1">
        <f t="array" ref="C1100">IF(INDEX(F:F,ROW())&lt;&gt;"",INDEX(F:F,ROW()),IF(INDEX(E:E,ROW())&lt;&gt;0,INDEX(C:C,ROW()-1),0))</f>
        <v>0</v>
      </c>
      <c r="D1100" s="43" cm="1">
        <f t="array" ref="D1100">IF(INDEX(G:G,ROW())&lt;&gt;"",INDEX(G:G,ROW()),IF(INDEX(E:E,ROW())&lt;&gt;0,INDEX(D:D,ROW()-1),0))</f>
        <v>0</v>
      </c>
      <c r="E1100" s="313" cm="1">
        <f t="array" ref="E1100">IF(INDEX(I:I,ROW())&lt;&gt;"",VALUE(TRIM(LEFT(INDEX(I:I,ROW()),6))),0)</f>
        <v>0</v>
      </c>
      <c r="F1100" s="314"/>
      <c r="G1100" s="247"/>
      <c r="H1100" s="261"/>
      <c r="I1100" s="248"/>
      <c r="J1100" s="261"/>
      <c r="K1100" s="261"/>
      <c r="L1100" s="262"/>
      <c r="M1100" s="49"/>
      <c r="N1100" s="49"/>
    </row>
    <row r="1101" spans="1:14">
      <c r="A1101" s="43" cm="1">
        <f t="array" ref="A1101">IF(INDEX(B:B,ROW()), COUNTIF($B$6:INDEX(B:B,ROW()), TRUE), 0)</f>
        <v>0</v>
      </c>
      <c r="B1101" s="43" t="b" cm="1">
        <f t="array" ref="B1101">AND(分科號=INDEX(E:E,ROW()),INDEX(D:D,ROW())&gt;=分起日,INDEX(D:D,ROW())&lt;=分訖日,OR(分專案="全部",INDEX(J:J,ROW())=分專案))</f>
        <v>0</v>
      </c>
      <c r="C1101" s="44" cm="1">
        <f t="array" ref="C1101">IF(INDEX(F:F,ROW())&lt;&gt;"",INDEX(F:F,ROW()),IF(INDEX(E:E,ROW())&lt;&gt;0,INDEX(C:C,ROW()-1),0))</f>
        <v>0</v>
      </c>
      <c r="D1101" s="43" cm="1">
        <f t="array" ref="D1101">IF(INDEX(G:G,ROW())&lt;&gt;"",INDEX(G:G,ROW()),IF(INDEX(E:E,ROW())&lt;&gt;0,INDEX(D:D,ROW()-1),0))</f>
        <v>0</v>
      </c>
      <c r="E1101" s="313" cm="1">
        <f t="array" ref="E1101">IF(INDEX(I:I,ROW())&lt;&gt;"",VALUE(TRIM(LEFT(INDEX(I:I,ROW()),6))),0)</f>
        <v>0</v>
      </c>
      <c r="F1101" s="314"/>
      <c r="G1101" s="247"/>
      <c r="H1101" s="261"/>
      <c r="I1101" s="248"/>
      <c r="J1101" s="261"/>
      <c r="K1101" s="261"/>
      <c r="L1101" s="262"/>
      <c r="M1101" s="49"/>
      <c r="N1101" s="49"/>
    </row>
    <row r="1102" spans="1:14">
      <c r="A1102" s="43" cm="1">
        <f t="array" ref="A1102">IF(INDEX(B:B,ROW()), COUNTIF($B$6:INDEX(B:B,ROW()), TRUE), 0)</f>
        <v>0</v>
      </c>
      <c r="B1102" s="43" t="b" cm="1">
        <f t="array" ref="B1102">AND(分科號=INDEX(E:E,ROW()),INDEX(D:D,ROW())&gt;=分起日,INDEX(D:D,ROW())&lt;=分訖日,OR(分專案="全部",INDEX(J:J,ROW())=分專案))</f>
        <v>0</v>
      </c>
      <c r="C1102" s="44" cm="1">
        <f t="array" ref="C1102">IF(INDEX(F:F,ROW())&lt;&gt;"",INDEX(F:F,ROW()),IF(INDEX(E:E,ROW())&lt;&gt;0,INDEX(C:C,ROW()-1),0))</f>
        <v>0</v>
      </c>
      <c r="D1102" s="43" cm="1">
        <f t="array" ref="D1102">IF(INDEX(G:G,ROW())&lt;&gt;"",INDEX(G:G,ROW()),IF(INDEX(E:E,ROW())&lt;&gt;0,INDEX(D:D,ROW()-1),0))</f>
        <v>0</v>
      </c>
      <c r="E1102" s="313" cm="1">
        <f t="array" ref="E1102">IF(INDEX(I:I,ROW())&lt;&gt;"",VALUE(TRIM(LEFT(INDEX(I:I,ROW()),6))),0)</f>
        <v>0</v>
      </c>
      <c r="F1102" s="314"/>
      <c r="G1102" s="247"/>
      <c r="H1102" s="261"/>
      <c r="I1102" s="248"/>
      <c r="J1102" s="261"/>
      <c r="K1102" s="261"/>
      <c r="L1102" s="262"/>
      <c r="M1102" s="49"/>
      <c r="N1102" s="49"/>
    </row>
    <row r="1103" spans="1:14">
      <c r="A1103" s="43" cm="1">
        <f t="array" ref="A1103">IF(INDEX(B:B,ROW()), COUNTIF($B$6:INDEX(B:B,ROW()), TRUE), 0)</f>
        <v>0</v>
      </c>
      <c r="B1103" s="43" t="b" cm="1">
        <f t="array" ref="B1103">AND(分科號=INDEX(E:E,ROW()),INDEX(D:D,ROW())&gt;=分起日,INDEX(D:D,ROW())&lt;=分訖日,OR(分專案="全部",INDEX(J:J,ROW())=分專案))</f>
        <v>0</v>
      </c>
      <c r="C1103" s="44" cm="1">
        <f t="array" ref="C1103">IF(INDEX(F:F,ROW())&lt;&gt;"",INDEX(F:F,ROW()),IF(INDEX(E:E,ROW())&lt;&gt;0,INDEX(C:C,ROW()-1),0))</f>
        <v>0</v>
      </c>
      <c r="D1103" s="43" cm="1">
        <f t="array" ref="D1103">IF(INDEX(G:G,ROW())&lt;&gt;"",INDEX(G:G,ROW()),IF(INDEX(E:E,ROW())&lt;&gt;0,INDEX(D:D,ROW()-1),0))</f>
        <v>0</v>
      </c>
      <c r="E1103" s="313" cm="1">
        <f t="array" ref="E1103">IF(INDEX(I:I,ROW())&lt;&gt;"",VALUE(TRIM(LEFT(INDEX(I:I,ROW()),6))),0)</f>
        <v>0</v>
      </c>
      <c r="F1103" s="314"/>
      <c r="G1103" s="247"/>
      <c r="H1103" s="261"/>
      <c r="I1103" s="248"/>
      <c r="J1103" s="261"/>
      <c r="K1103" s="261"/>
      <c r="L1103" s="262"/>
      <c r="M1103" s="49"/>
      <c r="N1103" s="49"/>
    </row>
    <row r="1104" spans="1:14">
      <c r="A1104" s="43" cm="1">
        <f t="array" ref="A1104">IF(INDEX(B:B,ROW()), COUNTIF($B$6:INDEX(B:B,ROW()), TRUE), 0)</f>
        <v>0</v>
      </c>
      <c r="B1104" s="43" t="b" cm="1">
        <f t="array" ref="B1104">AND(分科號=INDEX(E:E,ROW()),INDEX(D:D,ROW())&gt;=分起日,INDEX(D:D,ROW())&lt;=分訖日,OR(分專案="全部",INDEX(J:J,ROW())=分專案))</f>
        <v>0</v>
      </c>
      <c r="C1104" s="44" cm="1">
        <f t="array" ref="C1104">IF(INDEX(F:F,ROW())&lt;&gt;"",INDEX(F:F,ROW()),IF(INDEX(E:E,ROW())&lt;&gt;0,INDEX(C:C,ROW()-1),0))</f>
        <v>0</v>
      </c>
      <c r="D1104" s="43" cm="1">
        <f t="array" ref="D1104">IF(INDEX(G:G,ROW())&lt;&gt;"",INDEX(G:G,ROW()),IF(INDEX(E:E,ROW())&lt;&gt;0,INDEX(D:D,ROW()-1),0))</f>
        <v>0</v>
      </c>
      <c r="E1104" s="313" cm="1">
        <f t="array" ref="E1104">IF(INDEX(I:I,ROW())&lt;&gt;"",VALUE(TRIM(LEFT(INDEX(I:I,ROW()),6))),0)</f>
        <v>0</v>
      </c>
      <c r="F1104" s="314"/>
      <c r="G1104" s="247"/>
      <c r="H1104" s="261"/>
      <c r="I1104" s="248"/>
      <c r="J1104" s="261"/>
      <c r="K1104" s="261"/>
      <c r="L1104" s="262"/>
      <c r="M1104" s="49"/>
      <c r="N1104" s="49"/>
    </row>
    <row r="1105" spans="1:14">
      <c r="A1105" s="43" cm="1">
        <f t="array" ref="A1105">IF(INDEX(B:B,ROW()), COUNTIF($B$6:INDEX(B:B,ROW()), TRUE), 0)</f>
        <v>0</v>
      </c>
      <c r="B1105" s="43" t="b" cm="1">
        <f t="array" ref="B1105">AND(分科號=INDEX(E:E,ROW()),INDEX(D:D,ROW())&gt;=分起日,INDEX(D:D,ROW())&lt;=分訖日,OR(分專案="全部",INDEX(J:J,ROW())=分專案))</f>
        <v>0</v>
      </c>
      <c r="C1105" s="44" cm="1">
        <f t="array" ref="C1105">IF(INDEX(F:F,ROW())&lt;&gt;"",INDEX(F:F,ROW()),IF(INDEX(E:E,ROW())&lt;&gt;0,INDEX(C:C,ROW()-1),0))</f>
        <v>0</v>
      </c>
      <c r="D1105" s="43" cm="1">
        <f t="array" ref="D1105">IF(INDEX(G:G,ROW())&lt;&gt;"",INDEX(G:G,ROW()),IF(INDEX(E:E,ROW())&lt;&gt;0,INDEX(D:D,ROW()-1),0))</f>
        <v>0</v>
      </c>
      <c r="E1105" s="313" cm="1">
        <f t="array" ref="E1105">IF(INDEX(I:I,ROW())&lt;&gt;"",VALUE(TRIM(LEFT(INDEX(I:I,ROW()),6))),0)</f>
        <v>0</v>
      </c>
      <c r="F1105" s="314"/>
      <c r="G1105" s="247"/>
      <c r="H1105" s="261"/>
      <c r="I1105" s="248"/>
      <c r="J1105" s="261"/>
      <c r="K1105" s="261"/>
      <c r="L1105" s="262"/>
      <c r="M1105" s="49"/>
      <c r="N1105" s="49"/>
    </row>
    <row r="1106" spans="1:14">
      <c r="A1106" s="43" cm="1">
        <f t="array" ref="A1106">IF(INDEX(B:B,ROW()), COUNTIF($B$6:INDEX(B:B,ROW()), TRUE), 0)</f>
        <v>0</v>
      </c>
      <c r="B1106" s="43" t="b" cm="1">
        <f t="array" ref="B1106">AND(分科號=INDEX(E:E,ROW()),INDEX(D:D,ROW())&gt;=分起日,INDEX(D:D,ROW())&lt;=分訖日,OR(分專案="全部",INDEX(J:J,ROW())=分專案))</f>
        <v>0</v>
      </c>
      <c r="C1106" s="44" cm="1">
        <f t="array" ref="C1106">IF(INDEX(F:F,ROW())&lt;&gt;"",INDEX(F:F,ROW()),IF(INDEX(E:E,ROW())&lt;&gt;0,INDEX(C:C,ROW()-1),0))</f>
        <v>0</v>
      </c>
      <c r="D1106" s="43" cm="1">
        <f t="array" ref="D1106">IF(INDEX(G:G,ROW())&lt;&gt;"",INDEX(G:G,ROW()),IF(INDEX(E:E,ROW())&lt;&gt;0,INDEX(D:D,ROW()-1),0))</f>
        <v>0</v>
      </c>
      <c r="E1106" s="313" cm="1">
        <f t="array" ref="E1106">IF(INDEX(I:I,ROW())&lt;&gt;"",VALUE(TRIM(LEFT(INDEX(I:I,ROW()),6))),0)</f>
        <v>0</v>
      </c>
      <c r="F1106" s="314"/>
      <c r="G1106" s="247"/>
      <c r="H1106" s="261"/>
      <c r="I1106" s="248"/>
      <c r="J1106" s="261"/>
      <c r="K1106" s="261"/>
      <c r="L1106" s="262"/>
      <c r="M1106" s="49"/>
      <c r="N1106" s="49"/>
    </row>
    <row r="1107" spans="1:14">
      <c r="A1107" s="43" cm="1">
        <f t="array" ref="A1107">IF(INDEX(B:B,ROW()), COUNTIF($B$6:INDEX(B:B,ROW()), TRUE), 0)</f>
        <v>0</v>
      </c>
      <c r="B1107" s="43" t="b" cm="1">
        <f t="array" ref="B1107">AND(分科號=INDEX(E:E,ROW()),INDEX(D:D,ROW())&gt;=分起日,INDEX(D:D,ROW())&lt;=分訖日,OR(分專案="全部",INDEX(J:J,ROW())=分專案))</f>
        <v>0</v>
      </c>
      <c r="C1107" s="44" cm="1">
        <f t="array" ref="C1107">IF(INDEX(F:F,ROW())&lt;&gt;"",INDEX(F:F,ROW()),IF(INDEX(E:E,ROW())&lt;&gt;0,INDEX(C:C,ROW()-1),0))</f>
        <v>0</v>
      </c>
      <c r="D1107" s="43" cm="1">
        <f t="array" ref="D1107">IF(INDEX(G:G,ROW())&lt;&gt;"",INDEX(G:G,ROW()),IF(INDEX(E:E,ROW())&lt;&gt;0,INDEX(D:D,ROW()-1),0))</f>
        <v>0</v>
      </c>
      <c r="E1107" s="313" cm="1">
        <f t="array" ref="E1107">IF(INDEX(I:I,ROW())&lt;&gt;"",VALUE(TRIM(LEFT(INDEX(I:I,ROW()),6))),0)</f>
        <v>0</v>
      </c>
      <c r="F1107" s="314"/>
      <c r="G1107" s="247"/>
      <c r="H1107" s="261"/>
      <c r="I1107" s="248"/>
      <c r="J1107" s="261"/>
      <c r="K1107" s="261"/>
      <c r="L1107" s="262"/>
      <c r="M1107" s="49"/>
      <c r="N1107" s="49"/>
    </row>
    <row r="1108" spans="1:14">
      <c r="A1108" s="43" cm="1">
        <f t="array" ref="A1108">IF(INDEX(B:B,ROW()), COUNTIF($B$6:INDEX(B:B,ROW()), TRUE), 0)</f>
        <v>0</v>
      </c>
      <c r="B1108" s="43" t="b" cm="1">
        <f t="array" ref="B1108">AND(分科號=INDEX(E:E,ROW()),INDEX(D:D,ROW())&gt;=分起日,INDEX(D:D,ROW())&lt;=分訖日,OR(分專案="全部",INDEX(J:J,ROW())=分專案))</f>
        <v>0</v>
      </c>
      <c r="C1108" s="44" cm="1">
        <f t="array" ref="C1108">IF(INDEX(F:F,ROW())&lt;&gt;"",INDEX(F:F,ROW()),IF(INDEX(E:E,ROW())&lt;&gt;0,INDEX(C:C,ROW()-1),0))</f>
        <v>0</v>
      </c>
      <c r="D1108" s="43" cm="1">
        <f t="array" ref="D1108">IF(INDEX(G:G,ROW())&lt;&gt;"",INDEX(G:G,ROW()),IF(INDEX(E:E,ROW())&lt;&gt;0,INDEX(D:D,ROW()-1),0))</f>
        <v>0</v>
      </c>
      <c r="E1108" s="313" cm="1">
        <f t="array" ref="E1108">IF(INDEX(I:I,ROW())&lt;&gt;"",VALUE(TRIM(LEFT(INDEX(I:I,ROW()),6))),0)</f>
        <v>0</v>
      </c>
      <c r="F1108" s="314"/>
      <c r="G1108" s="247"/>
      <c r="H1108" s="261"/>
      <c r="I1108" s="248"/>
      <c r="J1108" s="261"/>
      <c r="K1108" s="261"/>
      <c r="L1108" s="262"/>
      <c r="M1108" s="49"/>
      <c r="N1108" s="49"/>
    </row>
    <row r="1109" spans="1:14">
      <c r="A1109" s="43" cm="1">
        <f t="array" ref="A1109">IF(INDEX(B:B,ROW()), COUNTIF($B$6:INDEX(B:B,ROW()), TRUE), 0)</f>
        <v>0</v>
      </c>
      <c r="B1109" s="43" t="b" cm="1">
        <f t="array" ref="B1109">AND(分科號=INDEX(E:E,ROW()),INDEX(D:D,ROW())&gt;=分起日,INDEX(D:D,ROW())&lt;=分訖日,OR(分專案="全部",INDEX(J:J,ROW())=分專案))</f>
        <v>0</v>
      </c>
      <c r="C1109" s="44" cm="1">
        <f t="array" ref="C1109">IF(INDEX(F:F,ROW())&lt;&gt;"",INDEX(F:F,ROW()),IF(INDEX(E:E,ROW())&lt;&gt;0,INDEX(C:C,ROW()-1),0))</f>
        <v>0</v>
      </c>
      <c r="D1109" s="43" cm="1">
        <f t="array" ref="D1109">IF(INDEX(G:G,ROW())&lt;&gt;"",INDEX(G:G,ROW()),IF(INDEX(E:E,ROW())&lt;&gt;0,INDEX(D:D,ROW()-1),0))</f>
        <v>0</v>
      </c>
      <c r="E1109" s="313" cm="1">
        <f t="array" ref="E1109">IF(INDEX(I:I,ROW())&lt;&gt;"",VALUE(TRIM(LEFT(INDEX(I:I,ROW()),6))),0)</f>
        <v>0</v>
      </c>
      <c r="F1109" s="314"/>
      <c r="G1109" s="247"/>
      <c r="H1109" s="261"/>
      <c r="I1109" s="248"/>
      <c r="J1109" s="261"/>
      <c r="K1109" s="261"/>
      <c r="L1109" s="262"/>
      <c r="M1109" s="49"/>
      <c r="N1109" s="49"/>
    </row>
    <row r="1110" spans="1:14">
      <c r="A1110" s="43" cm="1">
        <f t="array" ref="A1110">IF(INDEX(B:B,ROW()), COUNTIF($B$6:INDEX(B:B,ROW()), TRUE), 0)</f>
        <v>0</v>
      </c>
      <c r="B1110" s="43" t="b" cm="1">
        <f t="array" ref="B1110">AND(分科號=INDEX(E:E,ROW()),INDEX(D:D,ROW())&gt;=分起日,INDEX(D:D,ROW())&lt;=分訖日,OR(分專案="全部",INDEX(J:J,ROW())=分專案))</f>
        <v>0</v>
      </c>
      <c r="C1110" s="44" cm="1">
        <f t="array" ref="C1110">IF(INDEX(F:F,ROW())&lt;&gt;"",INDEX(F:F,ROW()),IF(INDEX(E:E,ROW())&lt;&gt;0,INDEX(C:C,ROW()-1),0))</f>
        <v>0</v>
      </c>
      <c r="D1110" s="43" cm="1">
        <f t="array" ref="D1110">IF(INDEX(G:G,ROW())&lt;&gt;"",INDEX(G:G,ROW()),IF(INDEX(E:E,ROW())&lt;&gt;0,INDEX(D:D,ROW()-1),0))</f>
        <v>0</v>
      </c>
      <c r="E1110" s="313" cm="1">
        <f t="array" ref="E1110">IF(INDEX(I:I,ROW())&lt;&gt;"",VALUE(TRIM(LEFT(INDEX(I:I,ROW()),6))),0)</f>
        <v>0</v>
      </c>
      <c r="F1110" s="314"/>
      <c r="G1110" s="247"/>
      <c r="H1110" s="261"/>
      <c r="I1110" s="248"/>
      <c r="J1110" s="261"/>
      <c r="K1110" s="261"/>
      <c r="L1110" s="262"/>
      <c r="M1110" s="49"/>
      <c r="N1110" s="49"/>
    </row>
    <row r="1111" spans="1:14">
      <c r="A1111" s="43" cm="1">
        <f t="array" ref="A1111">IF(INDEX(B:B,ROW()), COUNTIF($B$6:INDEX(B:B,ROW()), TRUE), 0)</f>
        <v>0</v>
      </c>
      <c r="B1111" s="43" t="b" cm="1">
        <f t="array" ref="B1111">AND(分科號=INDEX(E:E,ROW()),INDEX(D:D,ROW())&gt;=分起日,INDEX(D:D,ROW())&lt;=分訖日,OR(分專案="全部",INDEX(J:J,ROW())=分專案))</f>
        <v>0</v>
      </c>
      <c r="C1111" s="44" cm="1">
        <f t="array" ref="C1111">IF(INDEX(F:F,ROW())&lt;&gt;"",INDEX(F:F,ROW()),IF(INDEX(E:E,ROW())&lt;&gt;0,INDEX(C:C,ROW()-1),0))</f>
        <v>0</v>
      </c>
      <c r="D1111" s="43" cm="1">
        <f t="array" ref="D1111">IF(INDEX(G:G,ROW())&lt;&gt;"",INDEX(G:G,ROW()),IF(INDEX(E:E,ROW())&lt;&gt;0,INDEX(D:D,ROW()-1),0))</f>
        <v>0</v>
      </c>
      <c r="E1111" s="313" cm="1">
        <f t="array" ref="E1111">IF(INDEX(I:I,ROW())&lt;&gt;"",VALUE(TRIM(LEFT(INDEX(I:I,ROW()),6))),0)</f>
        <v>0</v>
      </c>
      <c r="F1111" s="314"/>
      <c r="G1111" s="247"/>
      <c r="H1111" s="261"/>
      <c r="I1111" s="248"/>
      <c r="J1111" s="261"/>
      <c r="K1111" s="261"/>
      <c r="L1111" s="262"/>
      <c r="M1111" s="49"/>
      <c r="N1111" s="49"/>
    </row>
    <row r="1112" spans="1:14">
      <c r="A1112" s="43" cm="1">
        <f t="array" ref="A1112">IF(INDEX(B:B,ROW()), COUNTIF($B$6:INDEX(B:B,ROW()), TRUE), 0)</f>
        <v>0</v>
      </c>
      <c r="B1112" s="43" t="b" cm="1">
        <f t="array" ref="B1112">AND(分科號=INDEX(E:E,ROW()),INDEX(D:D,ROW())&gt;=分起日,INDEX(D:D,ROW())&lt;=分訖日,OR(分專案="全部",INDEX(J:J,ROW())=分專案))</f>
        <v>0</v>
      </c>
      <c r="C1112" s="44" cm="1">
        <f t="array" ref="C1112">IF(INDEX(F:F,ROW())&lt;&gt;"",INDEX(F:F,ROW()),IF(INDEX(E:E,ROW())&lt;&gt;0,INDEX(C:C,ROW()-1),0))</f>
        <v>0</v>
      </c>
      <c r="D1112" s="43" cm="1">
        <f t="array" ref="D1112">IF(INDEX(G:G,ROW())&lt;&gt;"",INDEX(G:G,ROW()),IF(INDEX(E:E,ROW())&lt;&gt;0,INDEX(D:D,ROW()-1),0))</f>
        <v>0</v>
      </c>
      <c r="E1112" s="313" cm="1">
        <f t="array" ref="E1112">IF(INDEX(I:I,ROW())&lt;&gt;"",VALUE(TRIM(LEFT(INDEX(I:I,ROW()),6))),0)</f>
        <v>0</v>
      </c>
      <c r="F1112" s="314"/>
      <c r="G1112" s="247"/>
      <c r="H1112" s="261"/>
      <c r="I1112" s="248"/>
      <c r="J1112" s="261"/>
      <c r="K1112" s="261"/>
      <c r="L1112" s="262"/>
      <c r="M1112" s="49"/>
      <c r="N1112" s="49"/>
    </row>
    <row r="1113" spans="1:14">
      <c r="A1113" s="43" cm="1">
        <f t="array" ref="A1113">IF(INDEX(B:B,ROW()), COUNTIF($B$6:INDEX(B:B,ROW()), TRUE), 0)</f>
        <v>0</v>
      </c>
      <c r="B1113" s="43" t="b" cm="1">
        <f t="array" ref="B1113">AND(分科號=INDEX(E:E,ROW()),INDEX(D:D,ROW())&gt;=分起日,INDEX(D:D,ROW())&lt;=分訖日,OR(分專案="全部",INDEX(J:J,ROW())=分專案))</f>
        <v>0</v>
      </c>
      <c r="C1113" s="44" cm="1">
        <f t="array" ref="C1113">IF(INDEX(F:F,ROW())&lt;&gt;"",INDEX(F:F,ROW()),IF(INDEX(E:E,ROW())&lt;&gt;0,INDEX(C:C,ROW()-1),0))</f>
        <v>0</v>
      </c>
      <c r="D1113" s="43" cm="1">
        <f t="array" ref="D1113">IF(INDEX(G:G,ROW())&lt;&gt;"",INDEX(G:G,ROW()),IF(INDEX(E:E,ROW())&lt;&gt;0,INDEX(D:D,ROW()-1),0))</f>
        <v>0</v>
      </c>
      <c r="E1113" s="313" cm="1">
        <f t="array" ref="E1113">IF(INDEX(I:I,ROW())&lt;&gt;"",VALUE(TRIM(LEFT(INDEX(I:I,ROW()),6))),0)</f>
        <v>0</v>
      </c>
      <c r="F1113" s="314"/>
      <c r="G1113" s="247"/>
      <c r="H1113" s="261"/>
      <c r="I1113" s="248"/>
      <c r="J1113" s="261"/>
      <c r="K1113" s="261"/>
      <c r="L1113" s="262"/>
      <c r="M1113" s="49"/>
      <c r="N1113" s="49"/>
    </row>
    <row r="1114" spans="1:14">
      <c r="A1114" s="43" cm="1">
        <f t="array" ref="A1114">IF(INDEX(B:B,ROW()), COUNTIF($B$6:INDEX(B:B,ROW()), TRUE), 0)</f>
        <v>0</v>
      </c>
      <c r="B1114" s="43" t="b" cm="1">
        <f t="array" ref="B1114">AND(分科號=INDEX(E:E,ROW()),INDEX(D:D,ROW())&gt;=分起日,INDEX(D:D,ROW())&lt;=分訖日,OR(分專案="全部",INDEX(J:J,ROW())=分專案))</f>
        <v>0</v>
      </c>
      <c r="C1114" s="44" cm="1">
        <f t="array" ref="C1114">IF(INDEX(F:F,ROW())&lt;&gt;"",INDEX(F:F,ROW()),IF(INDEX(E:E,ROW())&lt;&gt;0,INDEX(C:C,ROW()-1),0))</f>
        <v>0</v>
      </c>
      <c r="D1114" s="43" cm="1">
        <f t="array" ref="D1114">IF(INDEX(G:G,ROW())&lt;&gt;"",INDEX(G:G,ROW()),IF(INDEX(E:E,ROW())&lt;&gt;0,INDEX(D:D,ROW()-1),0))</f>
        <v>0</v>
      </c>
      <c r="E1114" s="313" cm="1">
        <f t="array" ref="E1114">IF(INDEX(I:I,ROW())&lt;&gt;"",VALUE(TRIM(LEFT(INDEX(I:I,ROW()),6))),0)</f>
        <v>0</v>
      </c>
      <c r="F1114" s="314"/>
      <c r="G1114" s="247"/>
      <c r="H1114" s="261"/>
      <c r="I1114" s="248"/>
      <c r="J1114" s="261"/>
      <c r="K1114" s="261"/>
      <c r="L1114" s="262"/>
      <c r="M1114" s="49"/>
      <c r="N1114" s="49"/>
    </row>
    <row r="1115" spans="1:14">
      <c r="A1115" s="43" cm="1">
        <f t="array" ref="A1115">IF(INDEX(B:B,ROW()), COUNTIF($B$6:INDEX(B:B,ROW()), TRUE), 0)</f>
        <v>0</v>
      </c>
      <c r="B1115" s="43" t="b" cm="1">
        <f t="array" ref="B1115">AND(分科號=INDEX(E:E,ROW()),INDEX(D:D,ROW())&gt;=分起日,INDEX(D:D,ROW())&lt;=分訖日,OR(分專案="全部",INDEX(J:J,ROW())=分專案))</f>
        <v>0</v>
      </c>
      <c r="C1115" s="44" cm="1">
        <f t="array" ref="C1115">IF(INDEX(F:F,ROW())&lt;&gt;"",INDEX(F:F,ROW()),IF(INDEX(E:E,ROW())&lt;&gt;0,INDEX(C:C,ROW()-1),0))</f>
        <v>0</v>
      </c>
      <c r="D1115" s="43" cm="1">
        <f t="array" ref="D1115">IF(INDEX(G:G,ROW())&lt;&gt;"",INDEX(G:G,ROW()),IF(INDEX(E:E,ROW())&lt;&gt;0,INDEX(D:D,ROW()-1),0))</f>
        <v>0</v>
      </c>
      <c r="E1115" s="313" cm="1">
        <f t="array" ref="E1115">IF(INDEX(I:I,ROW())&lt;&gt;"",VALUE(TRIM(LEFT(INDEX(I:I,ROW()),6))),0)</f>
        <v>0</v>
      </c>
      <c r="F1115" s="314"/>
      <c r="G1115" s="247"/>
      <c r="H1115" s="261"/>
      <c r="I1115" s="248"/>
      <c r="J1115" s="261"/>
      <c r="K1115" s="261"/>
      <c r="L1115" s="262"/>
      <c r="M1115" s="49"/>
      <c r="N1115" s="49"/>
    </row>
    <row r="1116" spans="1:14">
      <c r="A1116" s="43" cm="1">
        <f t="array" ref="A1116">IF(INDEX(B:B,ROW()), COUNTIF($B$6:INDEX(B:B,ROW()), TRUE), 0)</f>
        <v>0</v>
      </c>
      <c r="B1116" s="43" t="b" cm="1">
        <f t="array" ref="B1116">AND(分科號=INDEX(E:E,ROW()),INDEX(D:D,ROW())&gt;=分起日,INDEX(D:D,ROW())&lt;=分訖日,OR(分專案="全部",INDEX(J:J,ROW())=分專案))</f>
        <v>0</v>
      </c>
      <c r="C1116" s="44" cm="1">
        <f t="array" ref="C1116">IF(INDEX(F:F,ROW())&lt;&gt;"",INDEX(F:F,ROW()),IF(INDEX(E:E,ROW())&lt;&gt;0,INDEX(C:C,ROW()-1),0))</f>
        <v>0</v>
      </c>
      <c r="D1116" s="43" cm="1">
        <f t="array" ref="D1116">IF(INDEX(G:G,ROW())&lt;&gt;"",INDEX(G:G,ROW()),IF(INDEX(E:E,ROW())&lt;&gt;0,INDEX(D:D,ROW()-1),0))</f>
        <v>0</v>
      </c>
      <c r="E1116" s="313" cm="1">
        <f t="array" ref="E1116">IF(INDEX(I:I,ROW())&lt;&gt;"",VALUE(TRIM(LEFT(INDEX(I:I,ROW()),6))),0)</f>
        <v>0</v>
      </c>
      <c r="F1116" s="314"/>
      <c r="G1116" s="247"/>
      <c r="H1116" s="261"/>
      <c r="I1116" s="248"/>
      <c r="J1116" s="261"/>
      <c r="K1116" s="261"/>
      <c r="L1116" s="262"/>
      <c r="M1116" s="49"/>
      <c r="N1116" s="49"/>
    </row>
    <row r="1117" spans="1:14">
      <c r="A1117" s="43" cm="1">
        <f t="array" ref="A1117">IF(INDEX(B:B,ROW()), COUNTIF($B$6:INDEX(B:B,ROW()), TRUE), 0)</f>
        <v>0</v>
      </c>
      <c r="B1117" s="43" t="b" cm="1">
        <f t="array" ref="B1117">AND(分科號=INDEX(E:E,ROW()),INDEX(D:D,ROW())&gt;=分起日,INDEX(D:D,ROW())&lt;=分訖日,OR(分專案="全部",INDEX(J:J,ROW())=分專案))</f>
        <v>0</v>
      </c>
      <c r="C1117" s="44" cm="1">
        <f t="array" ref="C1117">IF(INDEX(F:F,ROW())&lt;&gt;"",INDEX(F:F,ROW()),IF(INDEX(E:E,ROW())&lt;&gt;0,INDEX(C:C,ROW()-1),0))</f>
        <v>0</v>
      </c>
      <c r="D1117" s="43" cm="1">
        <f t="array" ref="D1117">IF(INDEX(G:G,ROW())&lt;&gt;"",INDEX(G:G,ROW()),IF(INDEX(E:E,ROW())&lt;&gt;0,INDEX(D:D,ROW()-1),0))</f>
        <v>0</v>
      </c>
      <c r="E1117" s="313" cm="1">
        <f t="array" ref="E1117">IF(INDEX(I:I,ROW())&lt;&gt;"",VALUE(TRIM(LEFT(INDEX(I:I,ROW()),6))),0)</f>
        <v>0</v>
      </c>
      <c r="F1117" s="314"/>
      <c r="G1117" s="247"/>
      <c r="H1117" s="261"/>
      <c r="I1117" s="248"/>
      <c r="J1117" s="261"/>
      <c r="K1117" s="261"/>
      <c r="L1117" s="262"/>
      <c r="M1117" s="49"/>
      <c r="N1117" s="49"/>
    </row>
    <row r="1118" spans="1:14">
      <c r="A1118" s="43" cm="1">
        <f t="array" ref="A1118">IF(INDEX(B:B,ROW()), COUNTIF($B$6:INDEX(B:B,ROW()), TRUE), 0)</f>
        <v>0</v>
      </c>
      <c r="B1118" s="43" t="b" cm="1">
        <f t="array" ref="B1118">AND(分科號=INDEX(E:E,ROW()),INDEX(D:D,ROW())&gt;=分起日,INDEX(D:D,ROW())&lt;=分訖日,OR(分專案="全部",INDEX(J:J,ROW())=分專案))</f>
        <v>0</v>
      </c>
      <c r="C1118" s="44" cm="1">
        <f t="array" ref="C1118">IF(INDEX(F:F,ROW())&lt;&gt;"",INDEX(F:F,ROW()),IF(INDEX(E:E,ROW())&lt;&gt;0,INDEX(C:C,ROW()-1),0))</f>
        <v>0</v>
      </c>
      <c r="D1118" s="43" cm="1">
        <f t="array" ref="D1118">IF(INDEX(G:G,ROW())&lt;&gt;"",INDEX(G:G,ROW()),IF(INDEX(E:E,ROW())&lt;&gt;0,INDEX(D:D,ROW()-1),0))</f>
        <v>0</v>
      </c>
      <c r="E1118" s="313" cm="1">
        <f t="array" ref="E1118">IF(INDEX(I:I,ROW())&lt;&gt;"",VALUE(TRIM(LEFT(INDEX(I:I,ROW()),6))),0)</f>
        <v>0</v>
      </c>
      <c r="F1118" s="314"/>
      <c r="G1118" s="247"/>
      <c r="H1118" s="261"/>
      <c r="I1118" s="248"/>
      <c r="J1118" s="261"/>
      <c r="K1118" s="261"/>
      <c r="L1118" s="262"/>
      <c r="M1118" s="49"/>
      <c r="N1118" s="49"/>
    </row>
    <row r="1119" spans="1:14">
      <c r="A1119" s="43" cm="1">
        <f t="array" ref="A1119">IF(INDEX(B:B,ROW()), COUNTIF($B$6:INDEX(B:B,ROW()), TRUE), 0)</f>
        <v>0</v>
      </c>
      <c r="B1119" s="43" t="b" cm="1">
        <f t="array" ref="B1119">AND(分科號=INDEX(E:E,ROW()),INDEX(D:D,ROW())&gt;=分起日,INDEX(D:D,ROW())&lt;=分訖日,OR(分專案="全部",INDEX(J:J,ROW())=分專案))</f>
        <v>0</v>
      </c>
      <c r="C1119" s="44" cm="1">
        <f t="array" ref="C1119">IF(INDEX(F:F,ROW())&lt;&gt;"",INDEX(F:F,ROW()),IF(INDEX(E:E,ROW())&lt;&gt;0,INDEX(C:C,ROW()-1),0))</f>
        <v>0</v>
      </c>
      <c r="D1119" s="43" cm="1">
        <f t="array" ref="D1119">IF(INDEX(G:G,ROW())&lt;&gt;"",INDEX(G:G,ROW()),IF(INDEX(E:E,ROW())&lt;&gt;0,INDEX(D:D,ROW()-1),0))</f>
        <v>0</v>
      </c>
      <c r="E1119" s="313" cm="1">
        <f t="array" ref="E1119">IF(INDEX(I:I,ROW())&lt;&gt;"",VALUE(TRIM(LEFT(INDEX(I:I,ROW()),6))),0)</f>
        <v>0</v>
      </c>
      <c r="F1119" s="314"/>
      <c r="G1119" s="247"/>
      <c r="H1119" s="261"/>
      <c r="I1119" s="248"/>
      <c r="J1119" s="261"/>
      <c r="K1119" s="261"/>
      <c r="L1119" s="262"/>
      <c r="M1119" s="49"/>
      <c r="N1119" s="49"/>
    </row>
    <row r="1120" spans="1:14">
      <c r="A1120" s="43" cm="1">
        <f t="array" ref="A1120">IF(INDEX(B:B,ROW()), COUNTIF($B$6:INDEX(B:B,ROW()), TRUE), 0)</f>
        <v>0</v>
      </c>
      <c r="B1120" s="43" t="b" cm="1">
        <f t="array" ref="B1120">AND(分科號=INDEX(E:E,ROW()),INDEX(D:D,ROW())&gt;=分起日,INDEX(D:D,ROW())&lt;=分訖日,OR(分專案="全部",INDEX(J:J,ROW())=分專案))</f>
        <v>0</v>
      </c>
      <c r="C1120" s="44" cm="1">
        <f t="array" ref="C1120">IF(INDEX(F:F,ROW())&lt;&gt;"",INDEX(F:F,ROW()),IF(INDEX(E:E,ROW())&lt;&gt;0,INDEX(C:C,ROW()-1),0))</f>
        <v>0</v>
      </c>
      <c r="D1120" s="43" cm="1">
        <f t="array" ref="D1120">IF(INDEX(G:G,ROW())&lt;&gt;"",INDEX(G:G,ROW()),IF(INDEX(E:E,ROW())&lt;&gt;0,INDEX(D:D,ROW()-1),0))</f>
        <v>0</v>
      </c>
      <c r="E1120" s="313" cm="1">
        <f t="array" ref="E1120">IF(INDEX(I:I,ROW())&lt;&gt;"",VALUE(TRIM(LEFT(INDEX(I:I,ROW()),6))),0)</f>
        <v>0</v>
      </c>
      <c r="F1120" s="314"/>
      <c r="G1120" s="247"/>
      <c r="H1120" s="261"/>
      <c r="I1120" s="248"/>
      <c r="J1120" s="261"/>
      <c r="K1120" s="261"/>
      <c r="L1120" s="262"/>
      <c r="M1120" s="49"/>
      <c r="N1120" s="49"/>
    </row>
    <row r="1121" spans="1:14">
      <c r="A1121" s="43" cm="1">
        <f t="array" ref="A1121">IF(INDEX(B:B,ROW()), COUNTIF($B$6:INDEX(B:B,ROW()), TRUE), 0)</f>
        <v>0</v>
      </c>
      <c r="B1121" s="43" t="b" cm="1">
        <f t="array" ref="B1121">AND(分科號=INDEX(E:E,ROW()),INDEX(D:D,ROW())&gt;=分起日,INDEX(D:D,ROW())&lt;=分訖日,OR(分專案="全部",INDEX(J:J,ROW())=分專案))</f>
        <v>0</v>
      </c>
      <c r="C1121" s="44" cm="1">
        <f t="array" ref="C1121">IF(INDEX(F:F,ROW())&lt;&gt;"",INDEX(F:F,ROW()),IF(INDEX(E:E,ROW())&lt;&gt;0,INDEX(C:C,ROW()-1),0))</f>
        <v>0</v>
      </c>
      <c r="D1121" s="43" cm="1">
        <f t="array" ref="D1121">IF(INDEX(G:G,ROW())&lt;&gt;"",INDEX(G:G,ROW()),IF(INDEX(E:E,ROW())&lt;&gt;0,INDEX(D:D,ROW()-1),0))</f>
        <v>0</v>
      </c>
      <c r="E1121" s="313" cm="1">
        <f t="array" ref="E1121">IF(INDEX(I:I,ROW())&lt;&gt;"",VALUE(TRIM(LEFT(INDEX(I:I,ROW()),6))),0)</f>
        <v>0</v>
      </c>
      <c r="F1121" s="314"/>
      <c r="G1121" s="247"/>
      <c r="H1121" s="261"/>
      <c r="I1121" s="248"/>
      <c r="J1121" s="261"/>
      <c r="K1121" s="261"/>
      <c r="L1121" s="262"/>
      <c r="M1121" s="49"/>
      <c r="N1121" s="49"/>
    </row>
    <row r="1122" spans="1:14">
      <c r="A1122" s="43" cm="1">
        <f t="array" ref="A1122">IF(INDEX(B:B,ROW()), COUNTIF($B$6:INDEX(B:B,ROW()), TRUE), 0)</f>
        <v>0</v>
      </c>
      <c r="B1122" s="43" t="b" cm="1">
        <f t="array" ref="B1122">AND(分科號=INDEX(E:E,ROW()),INDEX(D:D,ROW())&gt;=分起日,INDEX(D:D,ROW())&lt;=分訖日,OR(分專案="全部",INDEX(J:J,ROW())=分專案))</f>
        <v>0</v>
      </c>
      <c r="C1122" s="44" cm="1">
        <f t="array" ref="C1122">IF(INDEX(F:F,ROW())&lt;&gt;"",INDEX(F:F,ROW()),IF(INDEX(E:E,ROW())&lt;&gt;0,INDEX(C:C,ROW()-1),0))</f>
        <v>0</v>
      </c>
      <c r="D1122" s="43" cm="1">
        <f t="array" ref="D1122">IF(INDEX(G:G,ROW())&lt;&gt;"",INDEX(G:G,ROW()),IF(INDEX(E:E,ROW())&lt;&gt;0,INDEX(D:D,ROW()-1),0))</f>
        <v>0</v>
      </c>
      <c r="E1122" s="313" cm="1">
        <f t="array" ref="E1122">IF(INDEX(I:I,ROW())&lt;&gt;"",VALUE(TRIM(LEFT(INDEX(I:I,ROW()),6))),0)</f>
        <v>0</v>
      </c>
      <c r="F1122" s="314"/>
      <c r="G1122" s="247"/>
      <c r="H1122" s="261"/>
      <c r="I1122" s="248"/>
      <c r="J1122" s="261"/>
      <c r="K1122" s="261"/>
      <c r="L1122" s="262"/>
      <c r="M1122" s="49"/>
      <c r="N1122" s="49"/>
    </row>
    <row r="1123" spans="1:14">
      <c r="A1123" s="43" cm="1">
        <f t="array" ref="A1123">IF(INDEX(B:B,ROW()), COUNTIF($B$6:INDEX(B:B,ROW()), TRUE), 0)</f>
        <v>0</v>
      </c>
      <c r="B1123" s="43" t="b" cm="1">
        <f t="array" ref="B1123">AND(分科號=INDEX(E:E,ROW()),INDEX(D:D,ROW())&gt;=分起日,INDEX(D:D,ROW())&lt;=分訖日,OR(分專案="全部",INDEX(J:J,ROW())=分專案))</f>
        <v>0</v>
      </c>
      <c r="C1123" s="44" cm="1">
        <f t="array" ref="C1123">IF(INDEX(F:F,ROW())&lt;&gt;"",INDEX(F:F,ROW()),IF(INDEX(E:E,ROW())&lt;&gt;0,INDEX(C:C,ROW()-1),0))</f>
        <v>0</v>
      </c>
      <c r="D1123" s="43" cm="1">
        <f t="array" ref="D1123">IF(INDEX(G:G,ROW())&lt;&gt;"",INDEX(G:G,ROW()),IF(INDEX(E:E,ROW())&lt;&gt;0,INDEX(D:D,ROW()-1),0))</f>
        <v>0</v>
      </c>
      <c r="E1123" s="313" cm="1">
        <f t="array" ref="E1123">IF(INDEX(I:I,ROW())&lt;&gt;"",VALUE(TRIM(LEFT(INDEX(I:I,ROW()),6))),0)</f>
        <v>0</v>
      </c>
      <c r="F1123" s="314"/>
      <c r="G1123" s="247"/>
      <c r="H1123" s="261"/>
      <c r="I1123" s="248"/>
      <c r="J1123" s="261"/>
      <c r="K1123" s="261"/>
      <c r="L1123" s="262"/>
      <c r="M1123" s="49"/>
      <c r="N1123" s="49"/>
    </row>
    <row r="1124" spans="1:14">
      <c r="A1124" s="43" cm="1">
        <f t="array" ref="A1124">IF(INDEX(B:B,ROW()), COUNTIF($B$6:INDEX(B:B,ROW()), TRUE), 0)</f>
        <v>0</v>
      </c>
      <c r="B1124" s="43" t="b" cm="1">
        <f t="array" ref="B1124">AND(分科號=INDEX(E:E,ROW()),INDEX(D:D,ROW())&gt;=分起日,INDEX(D:D,ROW())&lt;=分訖日,OR(分專案="全部",INDEX(J:J,ROW())=分專案))</f>
        <v>0</v>
      </c>
      <c r="C1124" s="44" cm="1">
        <f t="array" ref="C1124">IF(INDEX(F:F,ROW())&lt;&gt;"",INDEX(F:F,ROW()),IF(INDEX(E:E,ROW())&lt;&gt;0,INDEX(C:C,ROW()-1),0))</f>
        <v>0</v>
      </c>
      <c r="D1124" s="43" cm="1">
        <f t="array" ref="D1124">IF(INDEX(G:G,ROW())&lt;&gt;"",INDEX(G:G,ROW()),IF(INDEX(E:E,ROW())&lt;&gt;0,INDEX(D:D,ROW()-1),0))</f>
        <v>0</v>
      </c>
      <c r="E1124" s="313" cm="1">
        <f t="array" ref="E1124">IF(INDEX(I:I,ROW())&lt;&gt;"",VALUE(TRIM(LEFT(INDEX(I:I,ROW()),6))),0)</f>
        <v>0</v>
      </c>
      <c r="F1124" s="314"/>
      <c r="G1124" s="247"/>
      <c r="H1124" s="261"/>
      <c r="I1124" s="248"/>
      <c r="J1124" s="261"/>
      <c r="K1124" s="261"/>
      <c r="L1124" s="262"/>
      <c r="M1124" s="49"/>
      <c r="N1124" s="49"/>
    </row>
    <row r="1125" spans="1:14">
      <c r="A1125" s="43" cm="1">
        <f t="array" ref="A1125">IF(INDEX(B:B,ROW()), COUNTIF($B$6:INDEX(B:B,ROW()), TRUE), 0)</f>
        <v>0</v>
      </c>
      <c r="B1125" s="43" t="b" cm="1">
        <f t="array" ref="B1125">AND(分科號=INDEX(E:E,ROW()),INDEX(D:D,ROW())&gt;=分起日,INDEX(D:D,ROW())&lt;=分訖日,OR(分專案="全部",INDEX(J:J,ROW())=分專案))</f>
        <v>0</v>
      </c>
      <c r="C1125" s="44" cm="1">
        <f t="array" ref="C1125">IF(INDEX(F:F,ROW())&lt;&gt;"",INDEX(F:F,ROW()),IF(INDEX(E:E,ROW())&lt;&gt;0,INDEX(C:C,ROW()-1),0))</f>
        <v>0</v>
      </c>
      <c r="D1125" s="43" cm="1">
        <f t="array" ref="D1125">IF(INDEX(G:G,ROW())&lt;&gt;"",INDEX(G:G,ROW()),IF(INDEX(E:E,ROW())&lt;&gt;0,INDEX(D:D,ROW()-1),0))</f>
        <v>0</v>
      </c>
      <c r="E1125" s="313" cm="1">
        <f t="array" ref="E1125">IF(INDEX(I:I,ROW())&lt;&gt;"",VALUE(TRIM(LEFT(INDEX(I:I,ROW()),6))),0)</f>
        <v>0</v>
      </c>
      <c r="F1125" s="314"/>
      <c r="G1125" s="247"/>
      <c r="H1125" s="261"/>
      <c r="I1125" s="248"/>
      <c r="J1125" s="261"/>
      <c r="K1125" s="261"/>
      <c r="L1125" s="262"/>
      <c r="M1125" s="49"/>
      <c r="N1125" s="49"/>
    </row>
    <row r="1126" spans="1:14">
      <c r="A1126" s="43" cm="1">
        <f t="array" ref="A1126">IF(INDEX(B:B,ROW()), COUNTIF($B$6:INDEX(B:B,ROW()), TRUE), 0)</f>
        <v>0</v>
      </c>
      <c r="B1126" s="43" t="b" cm="1">
        <f t="array" ref="B1126">AND(分科號=INDEX(E:E,ROW()),INDEX(D:D,ROW())&gt;=分起日,INDEX(D:D,ROW())&lt;=分訖日,OR(分專案="全部",INDEX(J:J,ROW())=分專案))</f>
        <v>0</v>
      </c>
      <c r="C1126" s="44" cm="1">
        <f t="array" ref="C1126">IF(INDEX(F:F,ROW())&lt;&gt;"",INDEX(F:F,ROW()),IF(INDEX(E:E,ROW())&lt;&gt;0,INDEX(C:C,ROW()-1),0))</f>
        <v>0</v>
      </c>
      <c r="D1126" s="43" cm="1">
        <f t="array" ref="D1126">IF(INDEX(G:G,ROW())&lt;&gt;"",INDEX(G:G,ROW()),IF(INDEX(E:E,ROW())&lt;&gt;0,INDEX(D:D,ROW()-1),0))</f>
        <v>0</v>
      </c>
      <c r="E1126" s="313" cm="1">
        <f t="array" ref="E1126">IF(INDEX(I:I,ROW())&lt;&gt;"",VALUE(TRIM(LEFT(INDEX(I:I,ROW()),6))),0)</f>
        <v>0</v>
      </c>
      <c r="F1126" s="314"/>
      <c r="G1126" s="247"/>
      <c r="H1126" s="261"/>
      <c r="I1126" s="248"/>
      <c r="J1126" s="261"/>
      <c r="K1126" s="261"/>
      <c r="L1126" s="262"/>
      <c r="M1126" s="49"/>
      <c r="N1126" s="49"/>
    </row>
    <row r="1127" spans="1:14">
      <c r="A1127" s="43" cm="1">
        <f t="array" ref="A1127">IF(INDEX(B:B,ROW()), COUNTIF($B$6:INDEX(B:B,ROW()), TRUE), 0)</f>
        <v>0</v>
      </c>
      <c r="B1127" s="43" t="b" cm="1">
        <f t="array" ref="B1127">AND(分科號=INDEX(E:E,ROW()),INDEX(D:D,ROW())&gt;=分起日,INDEX(D:D,ROW())&lt;=分訖日,OR(分專案="全部",INDEX(J:J,ROW())=分專案))</f>
        <v>0</v>
      </c>
      <c r="C1127" s="44" cm="1">
        <f t="array" ref="C1127">IF(INDEX(F:F,ROW())&lt;&gt;"",INDEX(F:F,ROW()),IF(INDEX(E:E,ROW())&lt;&gt;0,INDEX(C:C,ROW()-1),0))</f>
        <v>0</v>
      </c>
      <c r="D1127" s="43" cm="1">
        <f t="array" ref="D1127">IF(INDEX(G:G,ROW())&lt;&gt;"",INDEX(G:G,ROW()),IF(INDEX(E:E,ROW())&lt;&gt;0,INDEX(D:D,ROW()-1),0))</f>
        <v>0</v>
      </c>
      <c r="E1127" s="313" cm="1">
        <f t="array" ref="E1127">IF(INDEX(I:I,ROW())&lt;&gt;"",VALUE(TRIM(LEFT(INDEX(I:I,ROW()),6))),0)</f>
        <v>0</v>
      </c>
      <c r="F1127" s="314"/>
      <c r="G1127" s="247"/>
      <c r="H1127" s="261"/>
      <c r="I1127" s="248"/>
      <c r="J1127" s="261"/>
      <c r="K1127" s="261"/>
      <c r="L1127" s="262"/>
      <c r="M1127" s="49"/>
      <c r="N1127" s="49"/>
    </row>
    <row r="1128" spans="1:14">
      <c r="A1128" s="43" cm="1">
        <f t="array" ref="A1128">IF(INDEX(B:B,ROW()), COUNTIF($B$6:INDEX(B:B,ROW()), TRUE), 0)</f>
        <v>0</v>
      </c>
      <c r="B1128" s="43" t="b" cm="1">
        <f t="array" ref="B1128">AND(分科號=INDEX(E:E,ROW()),INDEX(D:D,ROW())&gt;=分起日,INDEX(D:D,ROW())&lt;=分訖日,OR(分專案="全部",INDEX(J:J,ROW())=分專案))</f>
        <v>0</v>
      </c>
      <c r="C1128" s="44" cm="1">
        <f t="array" ref="C1128">IF(INDEX(F:F,ROW())&lt;&gt;"",INDEX(F:F,ROW()),IF(INDEX(E:E,ROW())&lt;&gt;0,INDEX(C:C,ROW()-1),0))</f>
        <v>0</v>
      </c>
      <c r="D1128" s="43" cm="1">
        <f t="array" ref="D1128">IF(INDEX(G:G,ROW())&lt;&gt;"",INDEX(G:G,ROW()),IF(INDEX(E:E,ROW())&lt;&gt;0,INDEX(D:D,ROW()-1),0))</f>
        <v>0</v>
      </c>
      <c r="E1128" s="313" cm="1">
        <f t="array" ref="E1128">IF(INDEX(I:I,ROW())&lt;&gt;"",VALUE(TRIM(LEFT(INDEX(I:I,ROW()),6))),0)</f>
        <v>0</v>
      </c>
      <c r="F1128" s="314"/>
      <c r="G1128" s="247"/>
      <c r="H1128" s="261"/>
      <c r="I1128" s="248"/>
      <c r="J1128" s="261"/>
      <c r="K1128" s="261"/>
      <c r="L1128" s="262"/>
      <c r="M1128" s="49"/>
      <c r="N1128" s="49"/>
    </row>
    <row r="1129" spans="1:14">
      <c r="A1129" s="43" cm="1">
        <f t="array" ref="A1129">IF(INDEX(B:B,ROW()), COUNTIF($B$6:INDEX(B:B,ROW()), TRUE), 0)</f>
        <v>0</v>
      </c>
      <c r="B1129" s="43" t="b" cm="1">
        <f t="array" ref="B1129">AND(分科號=INDEX(E:E,ROW()),INDEX(D:D,ROW())&gt;=分起日,INDEX(D:D,ROW())&lt;=分訖日,OR(分專案="全部",INDEX(J:J,ROW())=分專案))</f>
        <v>0</v>
      </c>
      <c r="C1129" s="44" cm="1">
        <f t="array" ref="C1129">IF(INDEX(F:F,ROW())&lt;&gt;"",INDEX(F:F,ROW()),IF(INDEX(E:E,ROW())&lt;&gt;0,INDEX(C:C,ROW()-1),0))</f>
        <v>0</v>
      </c>
      <c r="D1129" s="43" cm="1">
        <f t="array" ref="D1129">IF(INDEX(G:G,ROW())&lt;&gt;"",INDEX(G:G,ROW()),IF(INDEX(E:E,ROW())&lt;&gt;0,INDEX(D:D,ROW()-1),0))</f>
        <v>0</v>
      </c>
      <c r="E1129" s="313" cm="1">
        <f t="array" ref="E1129">IF(INDEX(I:I,ROW())&lt;&gt;"",VALUE(TRIM(LEFT(INDEX(I:I,ROW()),6))),0)</f>
        <v>0</v>
      </c>
      <c r="F1129" s="314"/>
      <c r="G1129" s="247"/>
      <c r="H1129" s="261"/>
      <c r="I1129" s="248"/>
      <c r="J1129" s="261"/>
      <c r="K1129" s="261"/>
      <c r="L1129" s="262"/>
      <c r="M1129" s="49"/>
      <c r="N1129" s="49"/>
    </row>
    <row r="1130" spans="1:14">
      <c r="A1130" s="43" cm="1">
        <f t="array" ref="A1130">IF(INDEX(B:B,ROW()), COUNTIF($B$6:INDEX(B:B,ROW()), TRUE), 0)</f>
        <v>0</v>
      </c>
      <c r="B1130" s="43" t="b" cm="1">
        <f t="array" ref="B1130">AND(分科號=INDEX(E:E,ROW()),INDEX(D:D,ROW())&gt;=分起日,INDEX(D:D,ROW())&lt;=分訖日,OR(分專案="全部",INDEX(J:J,ROW())=分專案))</f>
        <v>0</v>
      </c>
      <c r="C1130" s="44" cm="1">
        <f t="array" ref="C1130">IF(INDEX(F:F,ROW())&lt;&gt;"",INDEX(F:F,ROW()),IF(INDEX(E:E,ROW())&lt;&gt;0,INDEX(C:C,ROW()-1),0))</f>
        <v>0</v>
      </c>
      <c r="D1130" s="43" cm="1">
        <f t="array" ref="D1130">IF(INDEX(G:G,ROW())&lt;&gt;"",INDEX(G:G,ROW()),IF(INDEX(E:E,ROW())&lt;&gt;0,INDEX(D:D,ROW()-1),0))</f>
        <v>0</v>
      </c>
      <c r="E1130" s="313" cm="1">
        <f t="array" ref="E1130">IF(INDEX(I:I,ROW())&lt;&gt;"",VALUE(TRIM(LEFT(INDEX(I:I,ROW()),6))),0)</f>
        <v>0</v>
      </c>
      <c r="F1130" s="314"/>
      <c r="G1130" s="247"/>
      <c r="H1130" s="261"/>
      <c r="I1130" s="248"/>
      <c r="J1130" s="261"/>
      <c r="K1130" s="261"/>
      <c r="L1130" s="262"/>
      <c r="M1130" s="49"/>
      <c r="N1130" s="49"/>
    </row>
    <row r="1131" spans="1:14">
      <c r="A1131" s="43" cm="1">
        <f t="array" ref="A1131">IF(INDEX(B:B,ROW()), COUNTIF($B$6:INDEX(B:B,ROW()), TRUE), 0)</f>
        <v>0</v>
      </c>
      <c r="B1131" s="43" t="b" cm="1">
        <f t="array" ref="B1131">AND(分科號=INDEX(E:E,ROW()),INDEX(D:D,ROW())&gt;=分起日,INDEX(D:D,ROW())&lt;=分訖日,OR(分專案="全部",INDEX(J:J,ROW())=分專案))</f>
        <v>0</v>
      </c>
      <c r="C1131" s="44" cm="1">
        <f t="array" ref="C1131">IF(INDEX(F:F,ROW())&lt;&gt;"",INDEX(F:F,ROW()),IF(INDEX(E:E,ROW())&lt;&gt;0,INDEX(C:C,ROW()-1),0))</f>
        <v>0</v>
      </c>
      <c r="D1131" s="43" cm="1">
        <f t="array" ref="D1131">IF(INDEX(G:G,ROW())&lt;&gt;"",INDEX(G:G,ROW()),IF(INDEX(E:E,ROW())&lt;&gt;0,INDEX(D:D,ROW()-1),0))</f>
        <v>0</v>
      </c>
      <c r="E1131" s="313" cm="1">
        <f t="array" ref="E1131">IF(INDEX(I:I,ROW())&lt;&gt;"",VALUE(TRIM(LEFT(INDEX(I:I,ROW()),6))),0)</f>
        <v>0</v>
      </c>
      <c r="F1131" s="314"/>
      <c r="G1131" s="247"/>
      <c r="H1131" s="261"/>
      <c r="I1131" s="248"/>
      <c r="J1131" s="261"/>
      <c r="K1131" s="261"/>
      <c r="L1131" s="262"/>
      <c r="M1131" s="49"/>
      <c r="N1131" s="49"/>
    </row>
    <row r="1132" spans="1:14">
      <c r="A1132" s="43" cm="1">
        <f t="array" ref="A1132">IF(INDEX(B:B,ROW()), COUNTIF($B$6:INDEX(B:B,ROW()), TRUE), 0)</f>
        <v>0</v>
      </c>
      <c r="B1132" s="43" t="b" cm="1">
        <f t="array" ref="B1132">AND(分科號=INDEX(E:E,ROW()),INDEX(D:D,ROW())&gt;=分起日,INDEX(D:D,ROW())&lt;=分訖日,OR(分專案="全部",INDEX(J:J,ROW())=分專案))</f>
        <v>0</v>
      </c>
      <c r="C1132" s="44" cm="1">
        <f t="array" ref="C1132">IF(INDEX(F:F,ROW())&lt;&gt;"",INDEX(F:F,ROW()),IF(INDEX(E:E,ROW())&lt;&gt;0,INDEX(C:C,ROW()-1),0))</f>
        <v>0</v>
      </c>
      <c r="D1132" s="43" cm="1">
        <f t="array" ref="D1132">IF(INDEX(G:G,ROW())&lt;&gt;"",INDEX(G:G,ROW()),IF(INDEX(E:E,ROW())&lt;&gt;0,INDEX(D:D,ROW()-1),0))</f>
        <v>0</v>
      </c>
      <c r="E1132" s="313" cm="1">
        <f t="array" ref="E1132">IF(INDEX(I:I,ROW())&lt;&gt;"",VALUE(TRIM(LEFT(INDEX(I:I,ROW()),6))),0)</f>
        <v>0</v>
      </c>
      <c r="F1132" s="314"/>
      <c r="G1132" s="247"/>
      <c r="H1132" s="261"/>
      <c r="I1132" s="248"/>
      <c r="J1132" s="261"/>
      <c r="K1132" s="261"/>
      <c r="L1132" s="262"/>
      <c r="M1132" s="49"/>
      <c r="N1132" s="49"/>
    </row>
    <row r="1133" spans="1:14">
      <c r="A1133" s="43" cm="1">
        <f t="array" ref="A1133">IF(INDEX(B:B,ROW()), COUNTIF($B$6:INDEX(B:B,ROW()), TRUE), 0)</f>
        <v>0</v>
      </c>
      <c r="B1133" s="43" t="b" cm="1">
        <f t="array" ref="B1133">AND(分科號=INDEX(E:E,ROW()),INDEX(D:D,ROW())&gt;=分起日,INDEX(D:D,ROW())&lt;=分訖日,OR(分專案="全部",INDEX(J:J,ROW())=分專案))</f>
        <v>0</v>
      </c>
      <c r="C1133" s="44" cm="1">
        <f t="array" ref="C1133">IF(INDEX(F:F,ROW())&lt;&gt;"",INDEX(F:F,ROW()),IF(INDEX(E:E,ROW())&lt;&gt;0,INDEX(C:C,ROW()-1),0))</f>
        <v>0</v>
      </c>
      <c r="D1133" s="43" cm="1">
        <f t="array" ref="D1133">IF(INDEX(G:G,ROW())&lt;&gt;"",INDEX(G:G,ROW()),IF(INDEX(E:E,ROW())&lt;&gt;0,INDEX(D:D,ROW()-1),0))</f>
        <v>0</v>
      </c>
      <c r="E1133" s="313" cm="1">
        <f t="array" ref="E1133">IF(INDEX(I:I,ROW())&lt;&gt;"",VALUE(TRIM(LEFT(INDEX(I:I,ROW()),6))),0)</f>
        <v>0</v>
      </c>
      <c r="F1133" s="314"/>
      <c r="G1133" s="247"/>
      <c r="H1133" s="261"/>
      <c r="I1133" s="248"/>
      <c r="J1133" s="261"/>
      <c r="K1133" s="261"/>
      <c r="L1133" s="262"/>
      <c r="M1133" s="49"/>
      <c r="N1133" s="49"/>
    </row>
    <row r="1134" spans="1:14">
      <c r="A1134" s="43" cm="1">
        <f t="array" ref="A1134">IF(INDEX(B:B,ROW()), COUNTIF($B$6:INDEX(B:B,ROW()), TRUE), 0)</f>
        <v>0</v>
      </c>
      <c r="B1134" s="43" t="b" cm="1">
        <f t="array" ref="B1134">AND(分科號=INDEX(E:E,ROW()),INDEX(D:D,ROW())&gt;=分起日,INDEX(D:D,ROW())&lt;=分訖日,OR(分專案="全部",INDEX(J:J,ROW())=分專案))</f>
        <v>0</v>
      </c>
      <c r="C1134" s="44" cm="1">
        <f t="array" ref="C1134">IF(INDEX(F:F,ROW())&lt;&gt;"",INDEX(F:F,ROW()),IF(INDEX(E:E,ROW())&lt;&gt;0,INDEX(C:C,ROW()-1),0))</f>
        <v>0</v>
      </c>
      <c r="D1134" s="43" cm="1">
        <f t="array" ref="D1134">IF(INDEX(G:G,ROW())&lt;&gt;"",INDEX(G:G,ROW()),IF(INDEX(E:E,ROW())&lt;&gt;0,INDEX(D:D,ROW()-1),0))</f>
        <v>0</v>
      </c>
      <c r="E1134" s="313" cm="1">
        <f t="array" ref="E1134">IF(INDEX(I:I,ROW())&lt;&gt;"",VALUE(TRIM(LEFT(INDEX(I:I,ROW()),6))),0)</f>
        <v>0</v>
      </c>
      <c r="F1134" s="314"/>
      <c r="G1134" s="247"/>
      <c r="H1134" s="261"/>
      <c r="I1134" s="248"/>
      <c r="J1134" s="261"/>
      <c r="K1134" s="261"/>
      <c r="L1134" s="262"/>
      <c r="M1134" s="49"/>
      <c r="N1134" s="49"/>
    </row>
    <row r="1135" spans="1:14">
      <c r="A1135" s="43" cm="1">
        <f t="array" ref="A1135">IF(INDEX(B:B,ROW()), COUNTIF($B$6:INDEX(B:B,ROW()), TRUE), 0)</f>
        <v>0</v>
      </c>
      <c r="B1135" s="43" t="b" cm="1">
        <f t="array" ref="B1135">AND(分科號=INDEX(E:E,ROW()),INDEX(D:D,ROW())&gt;=分起日,INDEX(D:D,ROW())&lt;=分訖日,OR(分專案="全部",INDEX(J:J,ROW())=分專案))</f>
        <v>0</v>
      </c>
      <c r="C1135" s="44" cm="1">
        <f t="array" ref="C1135">IF(INDEX(F:F,ROW())&lt;&gt;"",INDEX(F:F,ROW()),IF(INDEX(E:E,ROW())&lt;&gt;0,INDEX(C:C,ROW()-1),0))</f>
        <v>0</v>
      </c>
      <c r="D1135" s="43" cm="1">
        <f t="array" ref="D1135">IF(INDEX(G:G,ROW())&lt;&gt;"",INDEX(G:G,ROW()),IF(INDEX(E:E,ROW())&lt;&gt;0,INDEX(D:D,ROW()-1),0))</f>
        <v>0</v>
      </c>
      <c r="E1135" s="313" cm="1">
        <f t="array" ref="E1135">IF(INDEX(I:I,ROW())&lt;&gt;"",VALUE(TRIM(LEFT(INDEX(I:I,ROW()),6))),0)</f>
        <v>0</v>
      </c>
      <c r="F1135" s="314"/>
      <c r="G1135" s="247"/>
      <c r="H1135" s="261"/>
      <c r="I1135" s="248"/>
      <c r="J1135" s="261"/>
      <c r="K1135" s="261"/>
      <c r="L1135" s="262"/>
      <c r="M1135" s="49"/>
      <c r="N1135" s="49"/>
    </row>
    <row r="1136" spans="1:14">
      <c r="A1136" s="43" cm="1">
        <f t="array" ref="A1136">IF(INDEX(B:B,ROW()), COUNTIF($B$6:INDEX(B:B,ROW()), TRUE), 0)</f>
        <v>0</v>
      </c>
      <c r="B1136" s="43" t="b" cm="1">
        <f t="array" ref="B1136">AND(分科號=INDEX(E:E,ROW()),INDEX(D:D,ROW())&gt;=分起日,INDEX(D:D,ROW())&lt;=分訖日,OR(分專案="全部",INDEX(J:J,ROW())=分專案))</f>
        <v>0</v>
      </c>
      <c r="C1136" s="44" cm="1">
        <f t="array" ref="C1136">IF(INDEX(F:F,ROW())&lt;&gt;"",INDEX(F:F,ROW()),IF(INDEX(E:E,ROW())&lt;&gt;0,INDEX(C:C,ROW()-1),0))</f>
        <v>0</v>
      </c>
      <c r="D1136" s="43" cm="1">
        <f t="array" ref="D1136">IF(INDEX(G:G,ROW())&lt;&gt;"",INDEX(G:G,ROW()),IF(INDEX(E:E,ROW())&lt;&gt;0,INDEX(D:D,ROW()-1),0))</f>
        <v>0</v>
      </c>
      <c r="E1136" s="313" cm="1">
        <f t="array" ref="E1136">IF(INDEX(I:I,ROW())&lt;&gt;"",VALUE(TRIM(LEFT(INDEX(I:I,ROW()),6))),0)</f>
        <v>0</v>
      </c>
      <c r="F1136" s="314"/>
      <c r="G1136" s="247"/>
      <c r="H1136" s="261"/>
      <c r="I1136" s="248"/>
      <c r="J1136" s="261"/>
      <c r="K1136" s="261"/>
      <c r="L1136" s="262"/>
      <c r="M1136" s="49"/>
      <c r="N1136" s="49"/>
    </row>
    <row r="1137" spans="1:14">
      <c r="A1137" s="43" cm="1">
        <f t="array" ref="A1137">IF(INDEX(B:B,ROW()), COUNTIF($B$6:INDEX(B:B,ROW()), TRUE), 0)</f>
        <v>0</v>
      </c>
      <c r="B1137" s="43" t="b" cm="1">
        <f t="array" ref="B1137">AND(分科號=INDEX(E:E,ROW()),INDEX(D:D,ROW())&gt;=分起日,INDEX(D:D,ROW())&lt;=分訖日,OR(分專案="全部",INDEX(J:J,ROW())=分專案))</f>
        <v>0</v>
      </c>
      <c r="C1137" s="44" cm="1">
        <f t="array" ref="C1137">IF(INDEX(F:F,ROW())&lt;&gt;"",INDEX(F:F,ROW()),IF(INDEX(E:E,ROW())&lt;&gt;0,INDEX(C:C,ROW()-1),0))</f>
        <v>0</v>
      </c>
      <c r="D1137" s="43" cm="1">
        <f t="array" ref="D1137">IF(INDEX(G:G,ROW())&lt;&gt;"",INDEX(G:G,ROW()),IF(INDEX(E:E,ROW())&lt;&gt;0,INDEX(D:D,ROW()-1),0))</f>
        <v>0</v>
      </c>
      <c r="E1137" s="313" cm="1">
        <f t="array" ref="E1137">IF(INDEX(I:I,ROW())&lt;&gt;"",VALUE(TRIM(LEFT(INDEX(I:I,ROW()),6))),0)</f>
        <v>0</v>
      </c>
      <c r="F1137" s="314"/>
      <c r="G1137" s="247"/>
      <c r="H1137" s="261"/>
      <c r="I1137" s="248"/>
      <c r="J1137" s="261"/>
      <c r="K1137" s="261"/>
      <c r="L1137" s="262"/>
      <c r="M1137" s="49"/>
      <c r="N1137" s="49"/>
    </row>
    <row r="1138" spans="1:14">
      <c r="A1138" s="43" cm="1">
        <f t="array" ref="A1138">IF(INDEX(B:B,ROW()), COUNTIF($B$6:INDEX(B:B,ROW()), TRUE), 0)</f>
        <v>0</v>
      </c>
      <c r="B1138" s="43" t="b" cm="1">
        <f t="array" ref="B1138">AND(分科號=INDEX(E:E,ROW()),INDEX(D:D,ROW())&gt;=分起日,INDEX(D:D,ROW())&lt;=分訖日,OR(分專案="全部",INDEX(J:J,ROW())=分專案))</f>
        <v>0</v>
      </c>
      <c r="C1138" s="44" cm="1">
        <f t="array" ref="C1138">IF(INDEX(F:F,ROW())&lt;&gt;"",INDEX(F:F,ROW()),IF(INDEX(E:E,ROW())&lt;&gt;0,INDEX(C:C,ROW()-1),0))</f>
        <v>0</v>
      </c>
      <c r="D1138" s="43" cm="1">
        <f t="array" ref="D1138">IF(INDEX(G:G,ROW())&lt;&gt;"",INDEX(G:G,ROW()),IF(INDEX(E:E,ROW())&lt;&gt;0,INDEX(D:D,ROW()-1),0))</f>
        <v>0</v>
      </c>
      <c r="E1138" s="313" cm="1">
        <f t="array" ref="E1138">IF(INDEX(I:I,ROW())&lt;&gt;"",VALUE(TRIM(LEFT(INDEX(I:I,ROW()),6))),0)</f>
        <v>0</v>
      </c>
      <c r="F1138" s="314"/>
      <c r="G1138" s="247"/>
      <c r="H1138" s="261"/>
      <c r="I1138" s="248"/>
      <c r="J1138" s="261"/>
      <c r="K1138" s="261"/>
      <c r="L1138" s="262"/>
      <c r="M1138" s="49"/>
      <c r="N1138" s="49"/>
    </row>
    <row r="1139" spans="1:14">
      <c r="A1139" s="43" cm="1">
        <f t="array" ref="A1139">IF(INDEX(B:B,ROW()), COUNTIF($B$6:INDEX(B:B,ROW()), TRUE), 0)</f>
        <v>0</v>
      </c>
      <c r="B1139" s="43" t="b" cm="1">
        <f t="array" ref="B1139">AND(分科號=INDEX(E:E,ROW()),INDEX(D:D,ROW())&gt;=分起日,INDEX(D:D,ROW())&lt;=分訖日,OR(分專案="全部",INDEX(J:J,ROW())=分專案))</f>
        <v>0</v>
      </c>
      <c r="C1139" s="44" cm="1">
        <f t="array" ref="C1139">IF(INDEX(F:F,ROW())&lt;&gt;"",INDEX(F:F,ROW()),IF(INDEX(E:E,ROW())&lt;&gt;0,INDEX(C:C,ROW()-1),0))</f>
        <v>0</v>
      </c>
      <c r="D1139" s="43" cm="1">
        <f t="array" ref="D1139">IF(INDEX(G:G,ROW())&lt;&gt;"",INDEX(G:G,ROW()),IF(INDEX(E:E,ROW())&lt;&gt;0,INDEX(D:D,ROW()-1),0))</f>
        <v>0</v>
      </c>
      <c r="E1139" s="313" cm="1">
        <f t="array" ref="E1139">IF(INDEX(I:I,ROW())&lt;&gt;"",VALUE(TRIM(LEFT(INDEX(I:I,ROW()),6))),0)</f>
        <v>0</v>
      </c>
      <c r="F1139" s="314"/>
      <c r="G1139" s="247"/>
      <c r="H1139" s="261"/>
      <c r="I1139" s="248"/>
      <c r="J1139" s="261"/>
      <c r="K1139" s="261"/>
      <c r="L1139" s="262"/>
      <c r="M1139" s="49"/>
      <c r="N1139" s="49"/>
    </row>
    <row r="1140" spans="1:14">
      <c r="A1140" s="43" cm="1">
        <f t="array" ref="A1140">IF(INDEX(B:B,ROW()), COUNTIF($B$6:INDEX(B:B,ROW()), TRUE), 0)</f>
        <v>0</v>
      </c>
      <c r="B1140" s="43" t="b" cm="1">
        <f t="array" ref="B1140">AND(分科號=INDEX(E:E,ROW()),INDEX(D:D,ROW())&gt;=分起日,INDEX(D:D,ROW())&lt;=分訖日,OR(分專案="全部",INDEX(J:J,ROW())=分專案))</f>
        <v>0</v>
      </c>
      <c r="C1140" s="44" cm="1">
        <f t="array" ref="C1140">IF(INDEX(F:F,ROW())&lt;&gt;"",INDEX(F:F,ROW()),IF(INDEX(E:E,ROW())&lt;&gt;0,INDEX(C:C,ROW()-1),0))</f>
        <v>0</v>
      </c>
      <c r="D1140" s="43" cm="1">
        <f t="array" ref="D1140">IF(INDEX(G:G,ROW())&lt;&gt;"",INDEX(G:G,ROW()),IF(INDEX(E:E,ROW())&lt;&gt;0,INDEX(D:D,ROW()-1),0))</f>
        <v>0</v>
      </c>
      <c r="E1140" s="313" cm="1">
        <f t="array" ref="E1140">IF(INDEX(I:I,ROW())&lt;&gt;"",VALUE(TRIM(LEFT(INDEX(I:I,ROW()),6))),0)</f>
        <v>0</v>
      </c>
      <c r="F1140" s="314"/>
      <c r="G1140" s="247"/>
      <c r="H1140" s="261"/>
      <c r="I1140" s="248"/>
      <c r="J1140" s="261"/>
      <c r="K1140" s="261"/>
      <c r="L1140" s="262"/>
      <c r="M1140" s="49"/>
      <c r="N1140" s="49"/>
    </row>
    <row r="1141" spans="1:14">
      <c r="A1141" s="43" cm="1">
        <f t="array" ref="A1141">IF(INDEX(B:B,ROW()), COUNTIF($B$6:INDEX(B:B,ROW()), TRUE), 0)</f>
        <v>0</v>
      </c>
      <c r="B1141" s="43" t="b" cm="1">
        <f t="array" ref="B1141">AND(分科號=INDEX(E:E,ROW()),INDEX(D:D,ROW())&gt;=分起日,INDEX(D:D,ROW())&lt;=分訖日,OR(分專案="全部",INDEX(J:J,ROW())=分專案))</f>
        <v>0</v>
      </c>
      <c r="C1141" s="44" cm="1">
        <f t="array" ref="C1141">IF(INDEX(F:F,ROW())&lt;&gt;"",INDEX(F:F,ROW()),IF(INDEX(E:E,ROW())&lt;&gt;0,INDEX(C:C,ROW()-1),0))</f>
        <v>0</v>
      </c>
      <c r="D1141" s="43" cm="1">
        <f t="array" ref="D1141">IF(INDEX(G:G,ROW())&lt;&gt;"",INDEX(G:G,ROW()),IF(INDEX(E:E,ROW())&lt;&gt;0,INDEX(D:D,ROW()-1),0))</f>
        <v>0</v>
      </c>
      <c r="E1141" s="313" cm="1">
        <f t="array" ref="E1141">IF(INDEX(I:I,ROW())&lt;&gt;"",VALUE(TRIM(LEFT(INDEX(I:I,ROW()),6))),0)</f>
        <v>0</v>
      </c>
      <c r="F1141" s="314"/>
      <c r="G1141" s="247"/>
      <c r="H1141" s="261"/>
      <c r="I1141" s="248"/>
      <c r="J1141" s="261"/>
      <c r="K1141" s="261"/>
      <c r="L1141" s="262"/>
      <c r="M1141" s="49"/>
      <c r="N1141" s="49"/>
    </row>
    <row r="1142" spans="1:14">
      <c r="A1142" s="43" cm="1">
        <f t="array" ref="A1142">IF(INDEX(B:B,ROW()), COUNTIF($B$6:INDEX(B:B,ROW()), TRUE), 0)</f>
        <v>0</v>
      </c>
      <c r="B1142" s="43" t="b" cm="1">
        <f t="array" ref="B1142">AND(分科號=INDEX(E:E,ROW()),INDEX(D:D,ROW())&gt;=分起日,INDEX(D:D,ROW())&lt;=分訖日,OR(分專案="全部",INDEX(J:J,ROW())=分專案))</f>
        <v>0</v>
      </c>
      <c r="C1142" s="44" cm="1">
        <f t="array" ref="C1142">IF(INDEX(F:F,ROW())&lt;&gt;"",INDEX(F:F,ROW()),IF(INDEX(E:E,ROW())&lt;&gt;0,INDEX(C:C,ROW()-1),0))</f>
        <v>0</v>
      </c>
      <c r="D1142" s="43" cm="1">
        <f t="array" ref="D1142">IF(INDEX(G:G,ROW())&lt;&gt;"",INDEX(G:G,ROW()),IF(INDEX(E:E,ROW())&lt;&gt;0,INDEX(D:D,ROW()-1),0))</f>
        <v>0</v>
      </c>
      <c r="E1142" s="313" cm="1">
        <f t="array" ref="E1142">IF(INDEX(I:I,ROW())&lt;&gt;"",VALUE(TRIM(LEFT(INDEX(I:I,ROW()),6))),0)</f>
        <v>0</v>
      </c>
      <c r="F1142" s="314"/>
      <c r="G1142" s="247"/>
      <c r="H1142" s="261"/>
      <c r="I1142" s="248"/>
      <c r="J1142" s="261"/>
      <c r="K1142" s="261"/>
      <c r="L1142" s="262"/>
      <c r="M1142" s="49"/>
      <c r="N1142" s="49"/>
    </row>
    <row r="1143" spans="1:14">
      <c r="A1143" s="43" cm="1">
        <f t="array" ref="A1143">IF(INDEX(B:B,ROW()), COUNTIF($B$6:INDEX(B:B,ROW()), TRUE), 0)</f>
        <v>0</v>
      </c>
      <c r="B1143" s="43" t="b" cm="1">
        <f t="array" ref="B1143">AND(分科號=INDEX(E:E,ROW()),INDEX(D:D,ROW())&gt;=分起日,INDEX(D:D,ROW())&lt;=分訖日,OR(分專案="全部",INDEX(J:J,ROW())=分專案))</f>
        <v>0</v>
      </c>
      <c r="C1143" s="44" cm="1">
        <f t="array" ref="C1143">IF(INDEX(F:F,ROW())&lt;&gt;"",INDEX(F:F,ROW()),IF(INDEX(E:E,ROW())&lt;&gt;0,INDEX(C:C,ROW()-1),0))</f>
        <v>0</v>
      </c>
      <c r="D1143" s="43" cm="1">
        <f t="array" ref="D1143">IF(INDEX(G:G,ROW())&lt;&gt;"",INDEX(G:G,ROW()),IF(INDEX(E:E,ROW())&lt;&gt;0,INDEX(D:D,ROW()-1),0))</f>
        <v>0</v>
      </c>
      <c r="E1143" s="313" cm="1">
        <f t="array" ref="E1143">IF(INDEX(I:I,ROW())&lt;&gt;"",VALUE(TRIM(LEFT(INDEX(I:I,ROW()),6))),0)</f>
        <v>0</v>
      </c>
      <c r="F1143" s="314"/>
      <c r="G1143" s="247"/>
      <c r="H1143" s="261"/>
      <c r="I1143" s="248"/>
      <c r="J1143" s="261"/>
      <c r="K1143" s="261"/>
      <c r="L1143" s="262"/>
      <c r="M1143" s="49"/>
      <c r="N1143" s="49"/>
    </row>
    <row r="1144" spans="1:14">
      <c r="A1144" s="43" cm="1">
        <f t="array" ref="A1144">IF(INDEX(B:B,ROW()), COUNTIF($B$6:INDEX(B:B,ROW()), TRUE), 0)</f>
        <v>0</v>
      </c>
      <c r="B1144" s="43" t="b" cm="1">
        <f t="array" ref="B1144">AND(分科號=INDEX(E:E,ROW()),INDEX(D:D,ROW())&gt;=分起日,INDEX(D:D,ROW())&lt;=分訖日,OR(分專案="全部",INDEX(J:J,ROW())=分專案))</f>
        <v>0</v>
      </c>
      <c r="C1144" s="44" cm="1">
        <f t="array" ref="C1144">IF(INDEX(F:F,ROW())&lt;&gt;"",INDEX(F:F,ROW()),IF(INDEX(E:E,ROW())&lt;&gt;0,INDEX(C:C,ROW()-1),0))</f>
        <v>0</v>
      </c>
      <c r="D1144" s="43" cm="1">
        <f t="array" ref="D1144">IF(INDEX(G:G,ROW())&lt;&gt;"",INDEX(G:G,ROW()),IF(INDEX(E:E,ROW())&lt;&gt;0,INDEX(D:D,ROW()-1),0))</f>
        <v>0</v>
      </c>
      <c r="E1144" s="313" cm="1">
        <f t="array" ref="E1144">IF(INDEX(I:I,ROW())&lt;&gt;"",VALUE(TRIM(LEFT(INDEX(I:I,ROW()),6))),0)</f>
        <v>0</v>
      </c>
      <c r="F1144" s="314"/>
      <c r="G1144" s="247"/>
      <c r="H1144" s="261"/>
      <c r="I1144" s="248"/>
      <c r="J1144" s="261"/>
      <c r="K1144" s="261"/>
      <c r="L1144" s="262"/>
      <c r="M1144" s="49"/>
      <c r="N1144" s="49"/>
    </row>
    <row r="1145" spans="1:14">
      <c r="A1145" s="43" cm="1">
        <f t="array" ref="A1145">IF(INDEX(B:B,ROW()), COUNTIF($B$6:INDEX(B:B,ROW()), TRUE), 0)</f>
        <v>0</v>
      </c>
      <c r="B1145" s="43" t="b" cm="1">
        <f t="array" ref="B1145">AND(分科號=INDEX(E:E,ROW()),INDEX(D:D,ROW())&gt;=分起日,INDEX(D:D,ROW())&lt;=分訖日,OR(分專案="全部",INDEX(J:J,ROW())=分專案))</f>
        <v>0</v>
      </c>
      <c r="C1145" s="44" cm="1">
        <f t="array" ref="C1145">IF(INDEX(F:F,ROW())&lt;&gt;"",INDEX(F:F,ROW()),IF(INDEX(E:E,ROW())&lt;&gt;0,INDEX(C:C,ROW()-1),0))</f>
        <v>0</v>
      </c>
      <c r="D1145" s="43" cm="1">
        <f t="array" ref="D1145">IF(INDEX(G:G,ROW())&lt;&gt;"",INDEX(G:G,ROW()),IF(INDEX(E:E,ROW())&lt;&gt;0,INDEX(D:D,ROW()-1),0))</f>
        <v>0</v>
      </c>
      <c r="E1145" s="313" cm="1">
        <f t="array" ref="E1145">IF(INDEX(I:I,ROW())&lt;&gt;"",VALUE(TRIM(LEFT(INDEX(I:I,ROW()),6))),0)</f>
        <v>0</v>
      </c>
      <c r="F1145" s="314"/>
      <c r="G1145" s="247"/>
      <c r="H1145" s="261"/>
      <c r="I1145" s="248"/>
      <c r="J1145" s="261"/>
      <c r="K1145" s="261"/>
      <c r="L1145" s="262"/>
      <c r="M1145" s="49"/>
      <c r="N1145" s="49"/>
    </row>
    <row r="1146" spans="1:14">
      <c r="A1146" s="43" cm="1">
        <f t="array" ref="A1146">IF(INDEX(B:B,ROW()), COUNTIF($B$6:INDEX(B:B,ROW()), TRUE), 0)</f>
        <v>0</v>
      </c>
      <c r="B1146" s="43" t="b" cm="1">
        <f t="array" ref="B1146">AND(分科號=INDEX(E:E,ROW()),INDEX(D:D,ROW())&gt;=分起日,INDEX(D:D,ROW())&lt;=分訖日,OR(分專案="全部",INDEX(J:J,ROW())=分專案))</f>
        <v>0</v>
      </c>
      <c r="C1146" s="44" cm="1">
        <f t="array" ref="C1146">IF(INDEX(F:F,ROW())&lt;&gt;"",INDEX(F:F,ROW()),IF(INDEX(E:E,ROW())&lt;&gt;0,INDEX(C:C,ROW()-1),0))</f>
        <v>0</v>
      </c>
      <c r="D1146" s="43" cm="1">
        <f t="array" ref="D1146">IF(INDEX(G:G,ROW())&lt;&gt;"",INDEX(G:G,ROW()),IF(INDEX(E:E,ROW())&lt;&gt;0,INDEX(D:D,ROW()-1),0))</f>
        <v>0</v>
      </c>
      <c r="E1146" s="313" cm="1">
        <f t="array" ref="E1146">IF(INDEX(I:I,ROW())&lt;&gt;"",VALUE(TRIM(LEFT(INDEX(I:I,ROW()),6))),0)</f>
        <v>0</v>
      </c>
      <c r="F1146" s="314"/>
      <c r="G1146" s="247"/>
      <c r="H1146" s="261"/>
      <c r="I1146" s="248"/>
      <c r="J1146" s="261"/>
      <c r="K1146" s="261"/>
      <c r="L1146" s="262"/>
      <c r="M1146" s="49"/>
      <c r="N1146" s="49"/>
    </row>
    <row r="1147" spans="1:14">
      <c r="A1147" s="43" cm="1">
        <f t="array" ref="A1147">IF(INDEX(B:B,ROW()), COUNTIF($B$6:INDEX(B:B,ROW()), TRUE), 0)</f>
        <v>0</v>
      </c>
      <c r="B1147" s="43" t="b" cm="1">
        <f t="array" ref="B1147">AND(分科號=INDEX(E:E,ROW()),INDEX(D:D,ROW())&gt;=分起日,INDEX(D:D,ROW())&lt;=分訖日,OR(分專案="全部",INDEX(J:J,ROW())=分專案))</f>
        <v>0</v>
      </c>
      <c r="C1147" s="44" cm="1">
        <f t="array" ref="C1147">IF(INDEX(F:F,ROW())&lt;&gt;"",INDEX(F:F,ROW()),IF(INDEX(E:E,ROW())&lt;&gt;0,INDEX(C:C,ROW()-1),0))</f>
        <v>0</v>
      </c>
      <c r="D1147" s="43" cm="1">
        <f t="array" ref="D1147">IF(INDEX(G:G,ROW())&lt;&gt;"",INDEX(G:G,ROW()),IF(INDEX(E:E,ROW())&lt;&gt;0,INDEX(D:D,ROW()-1),0))</f>
        <v>0</v>
      </c>
      <c r="E1147" s="313" cm="1">
        <f t="array" ref="E1147">IF(INDEX(I:I,ROW())&lt;&gt;"",VALUE(TRIM(LEFT(INDEX(I:I,ROW()),6))),0)</f>
        <v>0</v>
      </c>
      <c r="F1147" s="314"/>
      <c r="G1147" s="247"/>
      <c r="H1147" s="261"/>
      <c r="I1147" s="248"/>
      <c r="J1147" s="261"/>
      <c r="K1147" s="261"/>
      <c r="L1147" s="262"/>
      <c r="M1147" s="49"/>
      <c r="N1147" s="49"/>
    </row>
    <row r="1148" spans="1:14">
      <c r="A1148" s="43" cm="1">
        <f t="array" ref="A1148">IF(INDEX(B:B,ROW()), COUNTIF($B$6:INDEX(B:B,ROW()), TRUE), 0)</f>
        <v>0</v>
      </c>
      <c r="B1148" s="43" t="b" cm="1">
        <f t="array" ref="B1148">AND(分科號=INDEX(E:E,ROW()),INDEX(D:D,ROW())&gt;=分起日,INDEX(D:D,ROW())&lt;=分訖日,OR(分專案="全部",INDEX(J:J,ROW())=分專案))</f>
        <v>0</v>
      </c>
      <c r="C1148" s="44" cm="1">
        <f t="array" ref="C1148">IF(INDEX(F:F,ROW())&lt;&gt;"",INDEX(F:F,ROW()),IF(INDEX(E:E,ROW())&lt;&gt;0,INDEX(C:C,ROW()-1),0))</f>
        <v>0</v>
      </c>
      <c r="D1148" s="43" cm="1">
        <f t="array" ref="D1148">IF(INDEX(G:G,ROW())&lt;&gt;"",INDEX(G:G,ROW()),IF(INDEX(E:E,ROW())&lt;&gt;0,INDEX(D:D,ROW()-1),0))</f>
        <v>0</v>
      </c>
      <c r="E1148" s="313" cm="1">
        <f t="array" ref="E1148">IF(INDEX(I:I,ROW())&lt;&gt;"",VALUE(TRIM(LEFT(INDEX(I:I,ROW()),6))),0)</f>
        <v>0</v>
      </c>
      <c r="F1148" s="314"/>
      <c r="G1148" s="247"/>
      <c r="H1148" s="261"/>
      <c r="I1148" s="248"/>
      <c r="J1148" s="261"/>
      <c r="K1148" s="261"/>
      <c r="L1148" s="262"/>
      <c r="M1148" s="49"/>
      <c r="N1148" s="49"/>
    </row>
    <row r="1149" spans="1:14">
      <c r="A1149" s="43" cm="1">
        <f t="array" ref="A1149">IF(INDEX(B:B,ROW()), COUNTIF($B$6:INDEX(B:B,ROW()), TRUE), 0)</f>
        <v>0</v>
      </c>
      <c r="B1149" s="43" t="b" cm="1">
        <f t="array" ref="B1149">AND(分科號=INDEX(E:E,ROW()),INDEX(D:D,ROW())&gt;=分起日,INDEX(D:D,ROW())&lt;=分訖日,OR(分專案="全部",INDEX(J:J,ROW())=分專案))</f>
        <v>0</v>
      </c>
      <c r="C1149" s="44" cm="1">
        <f t="array" ref="C1149">IF(INDEX(F:F,ROW())&lt;&gt;"",INDEX(F:F,ROW()),IF(INDEX(E:E,ROW())&lt;&gt;0,INDEX(C:C,ROW()-1),0))</f>
        <v>0</v>
      </c>
      <c r="D1149" s="43" cm="1">
        <f t="array" ref="D1149">IF(INDEX(G:G,ROW())&lt;&gt;"",INDEX(G:G,ROW()),IF(INDEX(E:E,ROW())&lt;&gt;0,INDEX(D:D,ROW()-1),0))</f>
        <v>0</v>
      </c>
      <c r="E1149" s="313" cm="1">
        <f t="array" ref="E1149">IF(INDEX(I:I,ROW())&lt;&gt;"",VALUE(TRIM(LEFT(INDEX(I:I,ROW()),6))),0)</f>
        <v>0</v>
      </c>
      <c r="F1149" s="314"/>
      <c r="G1149" s="247"/>
      <c r="H1149" s="261"/>
      <c r="I1149" s="248"/>
      <c r="J1149" s="261"/>
      <c r="K1149" s="261"/>
      <c r="L1149" s="262"/>
      <c r="M1149" s="49"/>
      <c r="N1149" s="49"/>
    </row>
    <row r="1150" spans="1:14">
      <c r="A1150" s="43" cm="1">
        <f t="array" ref="A1150">IF(INDEX(B:B,ROW()), COUNTIF($B$6:INDEX(B:B,ROW()), TRUE), 0)</f>
        <v>0</v>
      </c>
      <c r="B1150" s="43" t="b" cm="1">
        <f t="array" ref="B1150">AND(分科號=INDEX(E:E,ROW()),INDEX(D:D,ROW())&gt;=分起日,INDEX(D:D,ROW())&lt;=分訖日,OR(分專案="全部",INDEX(J:J,ROW())=分專案))</f>
        <v>0</v>
      </c>
      <c r="C1150" s="44" cm="1">
        <f t="array" ref="C1150">IF(INDEX(F:F,ROW())&lt;&gt;"",INDEX(F:F,ROW()),IF(INDEX(E:E,ROW())&lt;&gt;0,INDEX(C:C,ROW()-1),0))</f>
        <v>0</v>
      </c>
      <c r="D1150" s="43" cm="1">
        <f t="array" ref="D1150">IF(INDEX(G:G,ROW())&lt;&gt;"",INDEX(G:G,ROW()),IF(INDEX(E:E,ROW())&lt;&gt;0,INDEX(D:D,ROW()-1),0))</f>
        <v>0</v>
      </c>
      <c r="E1150" s="313" cm="1">
        <f t="array" ref="E1150">IF(INDEX(I:I,ROW())&lt;&gt;"",VALUE(TRIM(LEFT(INDEX(I:I,ROW()),6))),0)</f>
        <v>0</v>
      </c>
      <c r="F1150" s="314"/>
      <c r="G1150" s="247"/>
      <c r="H1150" s="261"/>
      <c r="I1150" s="248"/>
      <c r="J1150" s="261"/>
      <c r="K1150" s="261"/>
      <c r="L1150" s="262"/>
      <c r="M1150" s="49"/>
      <c r="N1150" s="49"/>
    </row>
    <row r="1151" spans="1:14">
      <c r="A1151" s="43" cm="1">
        <f t="array" ref="A1151">IF(INDEX(B:B,ROW()), COUNTIF($B$6:INDEX(B:B,ROW()), TRUE), 0)</f>
        <v>0</v>
      </c>
      <c r="B1151" s="43" t="b" cm="1">
        <f t="array" ref="B1151">AND(分科號=INDEX(E:E,ROW()),INDEX(D:D,ROW())&gt;=分起日,INDEX(D:D,ROW())&lt;=分訖日,OR(分專案="全部",INDEX(J:J,ROW())=分專案))</f>
        <v>0</v>
      </c>
      <c r="C1151" s="44" cm="1">
        <f t="array" ref="C1151">IF(INDEX(F:F,ROW())&lt;&gt;"",INDEX(F:F,ROW()),IF(INDEX(E:E,ROW())&lt;&gt;0,INDEX(C:C,ROW()-1),0))</f>
        <v>0</v>
      </c>
      <c r="D1151" s="43" cm="1">
        <f t="array" ref="D1151">IF(INDEX(G:G,ROW())&lt;&gt;"",INDEX(G:G,ROW()),IF(INDEX(E:E,ROW())&lt;&gt;0,INDEX(D:D,ROW()-1),0))</f>
        <v>0</v>
      </c>
      <c r="E1151" s="313" cm="1">
        <f t="array" ref="E1151">IF(INDEX(I:I,ROW())&lt;&gt;"",VALUE(TRIM(LEFT(INDEX(I:I,ROW()),6))),0)</f>
        <v>0</v>
      </c>
      <c r="F1151" s="314"/>
      <c r="G1151" s="247"/>
      <c r="H1151" s="261"/>
      <c r="I1151" s="248"/>
      <c r="J1151" s="261"/>
      <c r="K1151" s="261"/>
      <c r="L1151" s="262"/>
      <c r="M1151" s="49"/>
      <c r="N1151" s="49"/>
    </row>
    <row r="1152" spans="1:14">
      <c r="A1152" s="43" cm="1">
        <f t="array" ref="A1152">IF(INDEX(B:B,ROW()), COUNTIF($B$6:INDEX(B:B,ROW()), TRUE), 0)</f>
        <v>0</v>
      </c>
      <c r="B1152" s="43" t="b" cm="1">
        <f t="array" ref="B1152">AND(分科號=INDEX(E:E,ROW()),INDEX(D:D,ROW())&gt;=分起日,INDEX(D:D,ROW())&lt;=分訖日,OR(分專案="全部",INDEX(J:J,ROW())=分專案))</f>
        <v>0</v>
      </c>
      <c r="C1152" s="44" cm="1">
        <f t="array" ref="C1152">IF(INDEX(F:F,ROW())&lt;&gt;"",INDEX(F:F,ROW()),IF(INDEX(E:E,ROW())&lt;&gt;0,INDEX(C:C,ROW()-1),0))</f>
        <v>0</v>
      </c>
      <c r="D1152" s="43" cm="1">
        <f t="array" ref="D1152">IF(INDEX(G:G,ROW())&lt;&gt;"",INDEX(G:G,ROW()),IF(INDEX(E:E,ROW())&lt;&gt;0,INDEX(D:D,ROW()-1),0))</f>
        <v>0</v>
      </c>
      <c r="E1152" s="313" cm="1">
        <f t="array" ref="E1152">IF(INDEX(I:I,ROW())&lt;&gt;"",VALUE(TRIM(LEFT(INDEX(I:I,ROW()),6))),0)</f>
        <v>0</v>
      </c>
      <c r="F1152" s="314"/>
      <c r="G1152" s="247"/>
      <c r="H1152" s="261"/>
      <c r="I1152" s="248"/>
      <c r="J1152" s="261"/>
      <c r="K1152" s="261"/>
      <c r="L1152" s="262"/>
      <c r="M1152" s="49"/>
      <c r="N1152" s="49"/>
    </row>
    <row r="1153" spans="1:14">
      <c r="A1153" s="43" cm="1">
        <f t="array" ref="A1153">IF(INDEX(B:B,ROW()), COUNTIF($B$6:INDEX(B:B,ROW()), TRUE), 0)</f>
        <v>0</v>
      </c>
      <c r="B1153" s="43" t="b" cm="1">
        <f t="array" ref="B1153">AND(分科號=INDEX(E:E,ROW()),INDEX(D:D,ROW())&gt;=分起日,INDEX(D:D,ROW())&lt;=分訖日,OR(分專案="全部",INDEX(J:J,ROW())=分專案))</f>
        <v>0</v>
      </c>
      <c r="C1153" s="44" cm="1">
        <f t="array" ref="C1153">IF(INDEX(F:F,ROW())&lt;&gt;"",INDEX(F:F,ROW()),IF(INDEX(E:E,ROW())&lt;&gt;0,INDEX(C:C,ROW()-1),0))</f>
        <v>0</v>
      </c>
      <c r="D1153" s="43" cm="1">
        <f t="array" ref="D1153">IF(INDEX(G:G,ROW())&lt;&gt;"",INDEX(G:G,ROW()),IF(INDEX(E:E,ROW())&lt;&gt;0,INDEX(D:D,ROW()-1),0))</f>
        <v>0</v>
      </c>
      <c r="E1153" s="313" cm="1">
        <f t="array" ref="E1153">IF(INDEX(I:I,ROW())&lt;&gt;"",VALUE(TRIM(LEFT(INDEX(I:I,ROW()),6))),0)</f>
        <v>0</v>
      </c>
      <c r="F1153" s="314"/>
      <c r="G1153" s="247"/>
      <c r="H1153" s="261"/>
      <c r="I1153" s="248"/>
      <c r="J1153" s="261"/>
      <c r="K1153" s="261"/>
      <c r="L1153" s="262"/>
      <c r="M1153" s="49"/>
      <c r="N1153" s="49"/>
    </row>
    <row r="1154" spans="1:14">
      <c r="A1154" s="43" cm="1">
        <f t="array" ref="A1154">IF(INDEX(B:B,ROW()), COUNTIF($B$6:INDEX(B:B,ROW()), TRUE), 0)</f>
        <v>0</v>
      </c>
      <c r="B1154" s="43" t="b" cm="1">
        <f t="array" ref="B1154">AND(分科號=INDEX(E:E,ROW()),INDEX(D:D,ROW())&gt;=分起日,INDEX(D:D,ROW())&lt;=分訖日,OR(分專案="全部",INDEX(J:J,ROW())=分專案))</f>
        <v>0</v>
      </c>
      <c r="C1154" s="44" cm="1">
        <f t="array" ref="C1154">IF(INDEX(F:F,ROW())&lt;&gt;"",INDEX(F:F,ROW()),IF(INDEX(E:E,ROW())&lt;&gt;0,INDEX(C:C,ROW()-1),0))</f>
        <v>0</v>
      </c>
      <c r="D1154" s="43" cm="1">
        <f t="array" ref="D1154">IF(INDEX(G:G,ROW())&lt;&gt;"",INDEX(G:G,ROW()),IF(INDEX(E:E,ROW())&lt;&gt;0,INDEX(D:D,ROW()-1),0))</f>
        <v>0</v>
      </c>
      <c r="E1154" s="313" cm="1">
        <f t="array" ref="E1154">IF(INDEX(I:I,ROW())&lt;&gt;"",VALUE(TRIM(LEFT(INDEX(I:I,ROW()),6))),0)</f>
        <v>0</v>
      </c>
      <c r="F1154" s="314"/>
      <c r="G1154" s="247"/>
      <c r="H1154" s="261"/>
      <c r="I1154" s="248"/>
      <c r="J1154" s="261"/>
      <c r="K1154" s="261"/>
      <c r="L1154" s="262"/>
      <c r="M1154" s="49"/>
      <c r="N1154" s="49"/>
    </row>
    <row r="1155" spans="1:14">
      <c r="A1155" s="43" cm="1">
        <f t="array" ref="A1155">IF(INDEX(B:B,ROW()), COUNTIF($B$6:INDEX(B:B,ROW()), TRUE), 0)</f>
        <v>0</v>
      </c>
      <c r="B1155" s="43" t="b" cm="1">
        <f t="array" ref="B1155">AND(分科號=INDEX(E:E,ROW()),INDEX(D:D,ROW())&gt;=分起日,INDEX(D:D,ROW())&lt;=分訖日,OR(分專案="全部",INDEX(J:J,ROW())=分專案))</f>
        <v>0</v>
      </c>
      <c r="C1155" s="44" cm="1">
        <f t="array" ref="C1155">IF(INDEX(F:F,ROW())&lt;&gt;"",INDEX(F:F,ROW()),IF(INDEX(E:E,ROW())&lt;&gt;0,INDEX(C:C,ROW()-1),0))</f>
        <v>0</v>
      </c>
      <c r="D1155" s="43" cm="1">
        <f t="array" ref="D1155">IF(INDEX(G:G,ROW())&lt;&gt;"",INDEX(G:G,ROW()),IF(INDEX(E:E,ROW())&lt;&gt;0,INDEX(D:D,ROW()-1),0))</f>
        <v>0</v>
      </c>
      <c r="E1155" s="313" cm="1">
        <f t="array" ref="E1155">IF(INDEX(I:I,ROW())&lt;&gt;"",VALUE(TRIM(LEFT(INDEX(I:I,ROW()),6))),0)</f>
        <v>0</v>
      </c>
      <c r="F1155" s="314"/>
      <c r="G1155" s="247"/>
      <c r="H1155" s="261"/>
      <c r="I1155" s="248"/>
      <c r="J1155" s="261"/>
      <c r="K1155" s="261"/>
      <c r="L1155" s="262"/>
      <c r="M1155" s="49"/>
      <c r="N1155" s="49"/>
    </row>
    <row r="1156" spans="1:14">
      <c r="A1156" s="43" cm="1">
        <f t="array" ref="A1156">IF(INDEX(B:B,ROW()), COUNTIF($B$6:INDEX(B:B,ROW()), TRUE), 0)</f>
        <v>0</v>
      </c>
      <c r="B1156" s="43" t="b" cm="1">
        <f t="array" ref="B1156">AND(分科號=INDEX(E:E,ROW()),INDEX(D:D,ROW())&gt;=分起日,INDEX(D:D,ROW())&lt;=分訖日,OR(分專案="全部",INDEX(J:J,ROW())=分專案))</f>
        <v>0</v>
      </c>
      <c r="C1156" s="44" cm="1">
        <f t="array" ref="C1156">IF(INDEX(F:F,ROW())&lt;&gt;"",INDEX(F:F,ROW()),IF(INDEX(E:E,ROW())&lt;&gt;0,INDEX(C:C,ROW()-1),0))</f>
        <v>0</v>
      </c>
      <c r="D1156" s="43" cm="1">
        <f t="array" ref="D1156">IF(INDEX(G:G,ROW())&lt;&gt;"",INDEX(G:G,ROW()),IF(INDEX(E:E,ROW())&lt;&gt;0,INDEX(D:D,ROW()-1),0))</f>
        <v>0</v>
      </c>
      <c r="E1156" s="313" cm="1">
        <f t="array" ref="E1156">IF(INDEX(I:I,ROW())&lt;&gt;"",VALUE(TRIM(LEFT(INDEX(I:I,ROW()),6))),0)</f>
        <v>0</v>
      </c>
      <c r="F1156" s="314"/>
      <c r="G1156" s="247"/>
      <c r="H1156" s="261"/>
      <c r="I1156" s="248"/>
      <c r="J1156" s="261"/>
      <c r="K1156" s="261"/>
      <c r="L1156" s="262"/>
      <c r="M1156" s="49"/>
      <c r="N1156" s="49"/>
    </row>
    <row r="1157" spans="1:14">
      <c r="A1157" s="43" cm="1">
        <f t="array" ref="A1157">IF(INDEX(B:B,ROW()), COUNTIF($B$6:INDEX(B:B,ROW()), TRUE), 0)</f>
        <v>0</v>
      </c>
      <c r="B1157" s="43" t="b" cm="1">
        <f t="array" ref="B1157">AND(分科號=INDEX(E:E,ROW()),INDEX(D:D,ROW())&gt;=分起日,INDEX(D:D,ROW())&lt;=分訖日,OR(分專案="全部",INDEX(J:J,ROW())=分專案))</f>
        <v>0</v>
      </c>
      <c r="C1157" s="44" cm="1">
        <f t="array" ref="C1157">IF(INDEX(F:F,ROW())&lt;&gt;"",INDEX(F:F,ROW()),IF(INDEX(E:E,ROW())&lt;&gt;0,INDEX(C:C,ROW()-1),0))</f>
        <v>0</v>
      </c>
      <c r="D1157" s="43" cm="1">
        <f t="array" ref="D1157">IF(INDEX(G:G,ROW())&lt;&gt;"",INDEX(G:G,ROW()),IF(INDEX(E:E,ROW())&lt;&gt;0,INDEX(D:D,ROW()-1),0))</f>
        <v>0</v>
      </c>
      <c r="E1157" s="313" cm="1">
        <f t="array" ref="E1157">IF(INDEX(I:I,ROW())&lt;&gt;"",VALUE(TRIM(LEFT(INDEX(I:I,ROW()),6))),0)</f>
        <v>0</v>
      </c>
      <c r="F1157" s="314"/>
      <c r="G1157" s="247"/>
      <c r="H1157" s="261"/>
      <c r="I1157" s="248"/>
      <c r="J1157" s="261"/>
      <c r="K1157" s="261"/>
      <c r="L1157" s="262"/>
      <c r="M1157" s="49"/>
      <c r="N1157" s="49"/>
    </row>
    <row r="1158" spans="1:14">
      <c r="A1158" s="43" cm="1">
        <f t="array" ref="A1158">IF(INDEX(B:B,ROW()), COUNTIF($B$6:INDEX(B:B,ROW()), TRUE), 0)</f>
        <v>0</v>
      </c>
      <c r="B1158" s="43" t="b" cm="1">
        <f t="array" ref="B1158">AND(分科號=INDEX(E:E,ROW()),INDEX(D:D,ROW())&gt;=分起日,INDEX(D:D,ROW())&lt;=分訖日,OR(分專案="全部",INDEX(J:J,ROW())=分專案))</f>
        <v>0</v>
      </c>
      <c r="C1158" s="44" cm="1">
        <f t="array" ref="C1158">IF(INDEX(F:F,ROW())&lt;&gt;"",INDEX(F:F,ROW()),IF(INDEX(E:E,ROW())&lt;&gt;0,INDEX(C:C,ROW()-1),0))</f>
        <v>0</v>
      </c>
      <c r="D1158" s="43" cm="1">
        <f t="array" ref="D1158">IF(INDEX(G:G,ROW())&lt;&gt;"",INDEX(G:G,ROW()),IF(INDEX(E:E,ROW())&lt;&gt;0,INDEX(D:D,ROW()-1),0))</f>
        <v>0</v>
      </c>
      <c r="E1158" s="313" cm="1">
        <f t="array" ref="E1158">IF(INDEX(I:I,ROW())&lt;&gt;"",VALUE(TRIM(LEFT(INDEX(I:I,ROW()),6))),0)</f>
        <v>0</v>
      </c>
      <c r="F1158" s="314"/>
      <c r="G1158" s="247"/>
      <c r="H1158" s="261"/>
      <c r="I1158" s="248"/>
      <c r="J1158" s="261"/>
      <c r="K1158" s="261"/>
      <c r="L1158" s="262"/>
      <c r="M1158" s="49"/>
      <c r="N1158" s="49"/>
    </row>
    <row r="1159" spans="1:14">
      <c r="A1159" s="43" cm="1">
        <f t="array" ref="A1159">IF(INDEX(B:B,ROW()), COUNTIF($B$6:INDEX(B:B,ROW()), TRUE), 0)</f>
        <v>0</v>
      </c>
      <c r="B1159" s="43" t="b" cm="1">
        <f t="array" ref="B1159">AND(分科號=INDEX(E:E,ROW()),INDEX(D:D,ROW())&gt;=分起日,INDEX(D:D,ROW())&lt;=分訖日,OR(分專案="全部",INDEX(J:J,ROW())=分專案))</f>
        <v>0</v>
      </c>
      <c r="C1159" s="44" cm="1">
        <f t="array" ref="C1159">IF(INDEX(F:F,ROW())&lt;&gt;"",INDEX(F:F,ROW()),IF(INDEX(E:E,ROW())&lt;&gt;0,INDEX(C:C,ROW()-1),0))</f>
        <v>0</v>
      </c>
      <c r="D1159" s="43" cm="1">
        <f t="array" ref="D1159">IF(INDEX(G:G,ROW())&lt;&gt;"",INDEX(G:G,ROW()),IF(INDEX(E:E,ROW())&lt;&gt;0,INDEX(D:D,ROW()-1),0))</f>
        <v>0</v>
      </c>
      <c r="E1159" s="313" cm="1">
        <f t="array" ref="E1159">IF(INDEX(I:I,ROW())&lt;&gt;"",VALUE(TRIM(LEFT(INDEX(I:I,ROW()),6))),0)</f>
        <v>0</v>
      </c>
      <c r="F1159" s="314"/>
      <c r="G1159" s="247"/>
      <c r="H1159" s="261"/>
      <c r="I1159" s="248"/>
      <c r="J1159" s="261"/>
      <c r="K1159" s="261"/>
      <c r="L1159" s="262"/>
      <c r="M1159" s="49"/>
      <c r="N1159" s="49"/>
    </row>
    <row r="1160" spans="1:14">
      <c r="A1160" s="43" cm="1">
        <f t="array" ref="A1160">IF(INDEX(B:B,ROW()), COUNTIF($B$6:INDEX(B:B,ROW()), TRUE), 0)</f>
        <v>0</v>
      </c>
      <c r="B1160" s="43" t="b" cm="1">
        <f t="array" ref="B1160">AND(分科號=INDEX(E:E,ROW()),INDEX(D:D,ROW())&gt;=分起日,INDEX(D:D,ROW())&lt;=分訖日,OR(分專案="全部",INDEX(J:J,ROW())=分專案))</f>
        <v>0</v>
      </c>
      <c r="C1160" s="44" cm="1">
        <f t="array" ref="C1160">IF(INDEX(F:F,ROW())&lt;&gt;"",INDEX(F:F,ROW()),IF(INDEX(E:E,ROW())&lt;&gt;0,INDEX(C:C,ROW()-1),0))</f>
        <v>0</v>
      </c>
      <c r="D1160" s="43" cm="1">
        <f t="array" ref="D1160">IF(INDEX(G:G,ROW())&lt;&gt;"",INDEX(G:G,ROW()),IF(INDEX(E:E,ROW())&lt;&gt;0,INDEX(D:D,ROW()-1),0))</f>
        <v>0</v>
      </c>
      <c r="E1160" s="313" cm="1">
        <f t="array" ref="E1160">IF(INDEX(I:I,ROW())&lt;&gt;"",VALUE(TRIM(LEFT(INDEX(I:I,ROW()),6))),0)</f>
        <v>0</v>
      </c>
      <c r="F1160" s="314"/>
      <c r="G1160" s="247"/>
      <c r="H1160" s="261"/>
      <c r="I1160" s="248"/>
      <c r="J1160" s="261"/>
      <c r="K1160" s="261"/>
      <c r="L1160" s="262"/>
      <c r="M1160" s="49"/>
      <c r="N1160" s="49"/>
    </row>
    <row r="1161" spans="1:14">
      <c r="A1161" s="43" cm="1">
        <f t="array" ref="A1161">IF(INDEX(B:B,ROW()), COUNTIF($B$6:INDEX(B:B,ROW()), TRUE), 0)</f>
        <v>0</v>
      </c>
      <c r="B1161" s="43" t="b" cm="1">
        <f t="array" ref="B1161">AND(分科號=INDEX(E:E,ROW()),INDEX(D:D,ROW())&gt;=分起日,INDEX(D:D,ROW())&lt;=分訖日,OR(分專案="全部",INDEX(J:J,ROW())=分專案))</f>
        <v>0</v>
      </c>
      <c r="C1161" s="44" cm="1">
        <f t="array" ref="C1161">IF(INDEX(F:F,ROW())&lt;&gt;"",INDEX(F:F,ROW()),IF(INDEX(E:E,ROW())&lt;&gt;0,INDEX(C:C,ROW()-1),0))</f>
        <v>0</v>
      </c>
      <c r="D1161" s="43" cm="1">
        <f t="array" ref="D1161">IF(INDEX(G:G,ROW())&lt;&gt;"",INDEX(G:G,ROW()),IF(INDEX(E:E,ROW())&lt;&gt;0,INDEX(D:D,ROW()-1),0))</f>
        <v>0</v>
      </c>
      <c r="E1161" s="313" cm="1">
        <f t="array" ref="E1161">IF(INDEX(I:I,ROW())&lt;&gt;"",VALUE(TRIM(LEFT(INDEX(I:I,ROW()),6))),0)</f>
        <v>0</v>
      </c>
      <c r="F1161" s="314"/>
      <c r="G1161" s="247"/>
      <c r="H1161" s="261"/>
      <c r="I1161" s="248"/>
      <c r="J1161" s="261"/>
      <c r="K1161" s="261"/>
      <c r="L1161" s="262"/>
      <c r="M1161" s="49"/>
      <c r="N1161" s="49"/>
    </row>
    <row r="1162" spans="1:14">
      <c r="A1162" s="43" cm="1">
        <f t="array" ref="A1162">IF(INDEX(B:B,ROW()), COUNTIF($B$6:INDEX(B:B,ROW()), TRUE), 0)</f>
        <v>0</v>
      </c>
      <c r="B1162" s="43" t="b" cm="1">
        <f t="array" ref="B1162">AND(分科號=INDEX(E:E,ROW()),INDEX(D:D,ROW())&gt;=分起日,INDEX(D:D,ROW())&lt;=分訖日,OR(分專案="全部",INDEX(J:J,ROW())=分專案))</f>
        <v>0</v>
      </c>
      <c r="C1162" s="44" cm="1">
        <f t="array" ref="C1162">IF(INDEX(F:F,ROW())&lt;&gt;"",INDEX(F:F,ROW()),IF(INDEX(E:E,ROW())&lt;&gt;0,INDEX(C:C,ROW()-1),0))</f>
        <v>0</v>
      </c>
      <c r="D1162" s="43" cm="1">
        <f t="array" ref="D1162">IF(INDEX(G:G,ROW())&lt;&gt;"",INDEX(G:G,ROW()),IF(INDEX(E:E,ROW())&lt;&gt;0,INDEX(D:D,ROW()-1),0))</f>
        <v>0</v>
      </c>
      <c r="E1162" s="313" cm="1">
        <f t="array" ref="E1162">IF(INDEX(I:I,ROW())&lt;&gt;"",VALUE(TRIM(LEFT(INDEX(I:I,ROW()),6))),0)</f>
        <v>0</v>
      </c>
      <c r="F1162" s="314"/>
      <c r="G1162" s="247"/>
      <c r="H1162" s="261"/>
      <c r="I1162" s="248"/>
      <c r="J1162" s="261"/>
      <c r="K1162" s="261"/>
      <c r="L1162" s="262"/>
      <c r="M1162" s="49"/>
      <c r="N1162" s="49"/>
    </row>
    <row r="1163" spans="1:14">
      <c r="A1163" s="43" cm="1">
        <f t="array" ref="A1163">IF(INDEX(B:B,ROW()), COUNTIF($B$6:INDEX(B:B,ROW()), TRUE), 0)</f>
        <v>0</v>
      </c>
      <c r="B1163" s="43" t="b" cm="1">
        <f t="array" ref="B1163">AND(分科號=INDEX(E:E,ROW()),INDEX(D:D,ROW())&gt;=分起日,INDEX(D:D,ROW())&lt;=分訖日,OR(分專案="全部",INDEX(J:J,ROW())=分專案))</f>
        <v>0</v>
      </c>
      <c r="C1163" s="44" cm="1">
        <f t="array" ref="C1163">IF(INDEX(F:F,ROW())&lt;&gt;"",INDEX(F:F,ROW()),IF(INDEX(E:E,ROW())&lt;&gt;0,INDEX(C:C,ROW()-1),0))</f>
        <v>0</v>
      </c>
      <c r="D1163" s="43" cm="1">
        <f t="array" ref="D1163">IF(INDEX(G:G,ROW())&lt;&gt;"",INDEX(G:G,ROW()),IF(INDEX(E:E,ROW())&lt;&gt;0,INDEX(D:D,ROW()-1),0))</f>
        <v>0</v>
      </c>
      <c r="E1163" s="313" cm="1">
        <f t="array" ref="E1163">IF(INDEX(I:I,ROW())&lt;&gt;"",VALUE(TRIM(LEFT(INDEX(I:I,ROW()),6))),0)</f>
        <v>0</v>
      </c>
      <c r="F1163" s="314"/>
      <c r="G1163" s="247"/>
      <c r="H1163" s="261"/>
      <c r="I1163" s="248"/>
      <c r="J1163" s="261"/>
      <c r="K1163" s="261"/>
      <c r="L1163" s="262"/>
      <c r="M1163" s="49"/>
      <c r="N1163" s="49"/>
    </row>
    <row r="1164" spans="1:14">
      <c r="A1164" s="43" cm="1">
        <f t="array" ref="A1164">IF(INDEX(B:B,ROW()), COUNTIF($B$6:INDEX(B:B,ROW()), TRUE), 0)</f>
        <v>0</v>
      </c>
      <c r="B1164" s="43" t="b" cm="1">
        <f t="array" ref="B1164">AND(分科號=INDEX(E:E,ROW()),INDEX(D:D,ROW())&gt;=分起日,INDEX(D:D,ROW())&lt;=分訖日,OR(分專案="全部",INDEX(J:J,ROW())=分專案))</f>
        <v>0</v>
      </c>
      <c r="C1164" s="44" cm="1">
        <f t="array" ref="C1164">IF(INDEX(F:F,ROW())&lt;&gt;"",INDEX(F:F,ROW()),IF(INDEX(E:E,ROW())&lt;&gt;0,INDEX(C:C,ROW()-1),0))</f>
        <v>0</v>
      </c>
      <c r="D1164" s="43" cm="1">
        <f t="array" ref="D1164">IF(INDEX(G:G,ROW())&lt;&gt;"",INDEX(G:G,ROW()),IF(INDEX(E:E,ROW())&lt;&gt;0,INDEX(D:D,ROW()-1),0))</f>
        <v>0</v>
      </c>
      <c r="E1164" s="313" cm="1">
        <f t="array" ref="E1164">IF(INDEX(I:I,ROW())&lt;&gt;"",VALUE(TRIM(LEFT(INDEX(I:I,ROW()),6))),0)</f>
        <v>0</v>
      </c>
      <c r="F1164" s="314"/>
      <c r="G1164" s="247"/>
      <c r="H1164" s="261"/>
      <c r="I1164" s="248"/>
      <c r="J1164" s="261"/>
      <c r="K1164" s="261"/>
      <c r="L1164" s="262"/>
      <c r="M1164" s="49"/>
      <c r="N1164" s="49"/>
    </row>
    <row r="1165" spans="1:14">
      <c r="A1165" s="43" cm="1">
        <f t="array" ref="A1165">IF(INDEX(B:B,ROW()), COUNTIF($B$6:INDEX(B:B,ROW()), TRUE), 0)</f>
        <v>0</v>
      </c>
      <c r="B1165" s="43" t="b" cm="1">
        <f t="array" ref="B1165">AND(分科號=INDEX(E:E,ROW()),INDEX(D:D,ROW())&gt;=分起日,INDEX(D:D,ROW())&lt;=分訖日,OR(分專案="全部",INDEX(J:J,ROW())=分專案))</f>
        <v>0</v>
      </c>
      <c r="C1165" s="44" cm="1">
        <f t="array" ref="C1165">IF(INDEX(F:F,ROW())&lt;&gt;"",INDEX(F:F,ROW()),IF(INDEX(E:E,ROW())&lt;&gt;0,INDEX(C:C,ROW()-1),0))</f>
        <v>0</v>
      </c>
      <c r="D1165" s="43" cm="1">
        <f t="array" ref="D1165">IF(INDEX(G:G,ROW())&lt;&gt;"",INDEX(G:G,ROW()),IF(INDEX(E:E,ROW())&lt;&gt;0,INDEX(D:D,ROW()-1),0))</f>
        <v>0</v>
      </c>
      <c r="E1165" s="313" cm="1">
        <f t="array" ref="E1165">IF(INDEX(I:I,ROW())&lt;&gt;"",VALUE(TRIM(LEFT(INDEX(I:I,ROW()),6))),0)</f>
        <v>0</v>
      </c>
      <c r="F1165" s="314"/>
      <c r="G1165" s="247"/>
      <c r="H1165" s="261"/>
      <c r="I1165" s="248"/>
      <c r="J1165" s="261"/>
      <c r="K1165" s="261"/>
      <c r="L1165" s="262"/>
      <c r="M1165" s="49"/>
      <c r="N1165" s="49"/>
    </row>
    <row r="1166" spans="1:14">
      <c r="A1166" s="43" cm="1">
        <f t="array" ref="A1166">IF(INDEX(B:B,ROW()), COUNTIF($B$6:INDEX(B:B,ROW()), TRUE), 0)</f>
        <v>0</v>
      </c>
      <c r="B1166" s="43" t="b" cm="1">
        <f t="array" ref="B1166">AND(分科號=INDEX(E:E,ROW()),INDEX(D:D,ROW())&gt;=分起日,INDEX(D:D,ROW())&lt;=分訖日,OR(分專案="全部",INDEX(J:J,ROW())=分專案))</f>
        <v>0</v>
      </c>
      <c r="C1166" s="44" cm="1">
        <f t="array" ref="C1166">IF(INDEX(F:F,ROW())&lt;&gt;"",INDEX(F:F,ROW()),IF(INDEX(E:E,ROW())&lt;&gt;0,INDEX(C:C,ROW()-1),0))</f>
        <v>0</v>
      </c>
      <c r="D1166" s="43" cm="1">
        <f t="array" ref="D1166">IF(INDEX(G:G,ROW())&lt;&gt;"",INDEX(G:G,ROW()),IF(INDEX(E:E,ROW())&lt;&gt;0,INDEX(D:D,ROW()-1),0))</f>
        <v>0</v>
      </c>
      <c r="E1166" s="313" cm="1">
        <f t="array" ref="E1166">IF(INDEX(I:I,ROW())&lt;&gt;"",VALUE(TRIM(LEFT(INDEX(I:I,ROW()),6))),0)</f>
        <v>0</v>
      </c>
      <c r="F1166" s="314"/>
      <c r="G1166" s="247"/>
      <c r="H1166" s="261"/>
      <c r="I1166" s="248"/>
      <c r="J1166" s="261"/>
      <c r="K1166" s="261"/>
      <c r="L1166" s="262"/>
      <c r="M1166" s="49"/>
      <c r="N1166" s="49"/>
    </row>
    <row r="1167" spans="1:14">
      <c r="A1167" s="43" cm="1">
        <f t="array" ref="A1167">IF(INDEX(B:B,ROW()), COUNTIF($B$6:INDEX(B:B,ROW()), TRUE), 0)</f>
        <v>0</v>
      </c>
      <c r="B1167" s="43" t="b" cm="1">
        <f t="array" ref="B1167">AND(分科號=INDEX(E:E,ROW()),INDEX(D:D,ROW())&gt;=分起日,INDEX(D:D,ROW())&lt;=分訖日,OR(分專案="全部",INDEX(J:J,ROW())=分專案))</f>
        <v>0</v>
      </c>
      <c r="C1167" s="44" cm="1">
        <f t="array" ref="C1167">IF(INDEX(F:F,ROW())&lt;&gt;"",INDEX(F:F,ROW()),IF(INDEX(E:E,ROW())&lt;&gt;0,INDEX(C:C,ROW()-1),0))</f>
        <v>0</v>
      </c>
      <c r="D1167" s="43" cm="1">
        <f t="array" ref="D1167">IF(INDEX(G:G,ROW())&lt;&gt;"",INDEX(G:G,ROW()),IF(INDEX(E:E,ROW())&lt;&gt;0,INDEX(D:D,ROW()-1),0))</f>
        <v>0</v>
      </c>
      <c r="E1167" s="313" cm="1">
        <f t="array" ref="E1167">IF(INDEX(I:I,ROW())&lt;&gt;"",VALUE(TRIM(LEFT(INDEX(I:I,ROW()),6))),0)</f>
        <v>0</v>
      </c>
      <c r="F1167" s="314"/>
      <c r="G1167" s="247"/>
      <c r="H1167" s="261"/>
      <c r="I1167" s="248"/>
      <c r="J1167" s="261"/>
      <c r="K1167" s="261"/>
      <c r="L1167" s="262"/>
      <c r="M1167" s="49"/>
      <c r="N1167" s="49"/>
    </row>
    <row r="1168" spans="1:14">
      <c r="A1168" s="43" cm="1">
        <f t="array" ref="A1168">IF(INDEX(B:B,ROW()), COUNTIF($B$6:INDEX(B:B,ROW()), TRUE), 0)</f>
        <v>0</v>
      </c>
      <c r="B1168" s="43" t="b" cm="1">
        <f t="array" ref="B1168">AND(分科號=INDEX(E:E,ROW()),INDEX(D:D,ROW())&gt;=分起日,INDEX(D:D,ROW())&lt;=分訖日,OR(分專案="全部",INDEX(J:J,ROW())=分專案))</f>
        <v>0</v>
      </c>
      <c r="C1168" s="44" cm="1">
        <f t="array" ref="C1168">IF(INDEX(F:F,ROW())&lt;&gt;"",INDEX(F:F,ROW()),IF(INDEX(E:E,ROW())&lt;&gt;0,INDEX(C:C,ROW()-1),0))</f>
        <v>0</v>
      </c>
      <c r="D1168" s="43" cm="1">
        <f t="array" ref="D1168">IF(INDEX(G:G,ROW())&lt;&gt;"",INDEX(G:G,ROW()),IF(INDEX(E:E,ROW())&lt;&gt;0,INDEX(D:D,ROW()-1),0))</f>
        <v>0</v>
      </c>
      <c r="E1168" s="313" cm="1">
        <f t="array" ref="E1168">IF(INDEX(I:I,ROW())&lt;&gt;"",VALUE(TRIM(LEFT(INDEX(I:I,ROW()),6))),0)</f>
        <v>0</v>
      </c>
      <c r="F1168" s="314"/>
      <c r="G1168" s="247"/>
      <c r="H1168" s="261"/>
      <c r="I1168" s="248"/>
      <c r="J1168" s="261"/>
      <c r="K1168" s="261"/>
      <c r="L1168" s="262"/>
      <c r="M1168" s="49"/>
      <c r="N1168" s="49"/>
    </row>
    <row r="1169" spans="1:14">
      <c r="A1169" s="43" cm="1">
        <f t="array" ref="A1169">IF(INDEX(B:B,ROW()), COUNTIF($B$6:INDEX(B:B,ROW()), TRUE), 0)</f>
        <v>0</v>
      </c>
      <c r="B1169" s="43" t="b" cm="1">
        <f t="array" ref="B1169">AND(分科號=INDEX(E:E,ROW()),INDEX(D:D,ROW())&gt;=分起日,INDEX(D:D,ROW())&lt;=分訖日,OR(分專案="全部",INDEX(J:J,ROW())=分專案))</f>
        <v>0</v>
      </c>
      <c r="C1169" s="44" cm="1">
        <f t="array" ref="C1169">IF(INDEX(F:F,ROW())&lt;&gt;"",INDEX(F:F,ROW()),IF(INDEX(E:E,ROW())&lt;&gt;0,INDEX(C:C,ROW()-1),0))</f>
        <v>0</v>
      </c>
      <c r="D1169" s="43" cm="1">
        <f t="array" ref="D1169">IF(INDEX(G:G,ROW())&lt;&gt;"",INDEX(G:G,ROW()),IF(INDEX(E:E,ROW())&lt;&gt;0,INDEX(D:D,ROW()-1),0))</f>
        <v>0</v>
      </c>
      <c r="E1169" s="313" cm="1">
        <f t="array" ref="E1169">IF(INDEX(I:I,ROW())&lt;&gt;"",VALUE(TRIM(LEFT(INDEX(I:I,ROW()),6))),0)</f>
        <v>0</v>
      </c>
      <c r="F1169" s="314"/>
      <c r="G1169" s="247"/>
      <c r="H1169" s="261"/>
      <c r="I1169" s="248"/>
      <c r="J1169" s="261"/>
      <c r="K1169" s="261"/>
      <c r="L1169" s="262"/>
      <c r="M1169" s="49"/>
      <c r="N1169" s="49"/>
    </row>
    <row r="1170" spans="1:14">
      <c r="A1170" s="43" cm="1">
        <f t="array" ref="A1170">IF(INDEX(B:B,ROW()), COUNTIF($B$6:INDEX(B:B,ROW()), TRUE), 0)</f>
        <v>0</v>
      </c>
      <c r="B1170" s="43" t="b" cm="1">
        <f t="array" ref="B1170">AND(分科號=INDEX(E:E,ROW()),INDEX(D:D,ROW())&gt;=分起日,INDEX(D:D,ROW())&lt;=分訖日,OR(分專案="全部",INDEX(J:J,ROW())=分專案))</f>
        <v>0</v>
      </c>
      <c r="C1170" s="44" cm="1">
        <f t="array" ref="C1170">IF(INDEX(F:F,ROW())&lt;&gt;"",INDEX(F:F,ROW()),IF(INDEX(E:E,ROW())&lt;&gt;0,INDEX(C:C,ROW()-1),0))</f>
        <v>0</v>
      </c>
      <c r="D1170" s="43" cm="1">
        <f t="array" ref="D1170">IF(INDEX(G:G,ROW())&lt;&gt;"",INDEX(G:G,ROW()),IF(INDEX(E:E,ROW())&lt;&gt;0,INDEX(D:D,ROW()-1),0))</f>
        <v>0</v>
      </c>
      <c r="E1170" s="313" cm="1">
        <f t="array" ref="E1170">IF(INDEX(I:I,ROW())&lt;&gt;"",VALUE(TRIM(LEFT(INDEX(I:I,ROW()),6))),0)</f>
        <v>0</v>
      </c>
      <c r="F1170" s="314"/>
      <c r="G1170" s="247"/>
      <c r="H1170" s="261"/>
      <c r="I1170" s="248"/>
      <c r="J1170" s="261"/>
      <c r="K1170" s="261"/>
      <c r="L1170" s="262"/>
      <c r="M1170" s="49"/>
      <c r="N1170" s="49"/>
    </row>
    <row r="1171" spans="1:14">
      <c r="A1171" s="43" cm="1">
        <f t="array" ref="A1171">IF(INDEX(B:B,ROW()), COUNTIF($B$6:INDEX(B:B,ROW()), TRUE), 0)</f>
        <v>0</v>
      </c>
      <c r="B1171" s="43" t="b" cm="1">
        <f t="array" ref="B1171">AND(分科號=INDEX(E:E,ROW()),INDEX(D:D,ROW())&gt;=分起日,INDEX(D:D,ROW())&lt;=分訖日,OR(分專案="全部",INDEX(J:J,ROW())=分專案))</f>
        <v>0</v>
      </c>
      <c r="C1171" s="44" cm="1">
        <f t="array" ref="C1171">IF(INDEX(F:F,ROW())&lt;&gt;"",INDEX(F:F,ROW()),IF(INDEX(E:E,ROW())&lt;&gt;0,INDEX(C:C,ROW()-1),0))</f>
        <v>0</v>
      </c>
      <c r="D1171" s="43" cm="1">
        <f t="array" ref="D1171">IF(INDEX(G:G,ROW())&lt;&gt;"",INDEX(G:G,ROW()),IF(INDEX(E:E,ROW())&lt;&gt;0,INDEX(D:D,ROW()-1),0))</f>
        <v>0</v>
      </c>
      <c r="E1171" s="313" cm="1">
        <f t="array" ref="E1171">IF(INDEX(I:I,ROW())&lt;&gt;"",VALUE(TRIM(LEFT(INDEX(I:I,ROW()),6))),0)</f>
        <v>0</v>
      </c>
      <c r="F1171" s="314"/>
      <c r="G1171" s="247"/>
      <c r="H1171" s="261"/>
      <c r="I1171" s="248"/>
      <c r="J1171" s="261"/>
      <c r="K1171" s="261"/>
      <c r="L1171" s="262"/>
      <c r="M1171" s="49"/>
      <c r="N1171" s="49"/>
    </row>
    <row r="1172" spans="1:14">
      <c r="A1172" s="43" cm="1">
        <f t="array" ref="A1172">IF(INDEX(B:B,ROW()), COUNTIF($B$6:INDEX(B:B,ROW()), TRUE), 0)</f>
        <v>0</v>
      </c>
      <c r="B1172" s="43" t="b" cm="1">
        <f t="array" ref="B1172">AND(分科號=INDEX(E:E,ROW()),INDEX(D:D,ROW())&gt;=分起日,INDEX(D:D,ROW())&lt;=分訖日,OR(分專案="全部",INDEX(J:J,ROW())=分專案))</f>
        <v>0</v>
      </c>
      <c r="C1172" s="44" cm="1">
        <f t="array" ref="C1172">IF(INDEX(F:F,ROW())&lt;&gt;"",INDEX(F:F,ROW()),IF(INDEX(E:E,ROW())&lt;&gt;0,INDEX(C:C,ROW()-1),0))</f>
        <v>0</v>
      </c>
      <c r="D1172" s="43" cm="1">
        <f t="array" ref="D1172">IF(INDEX(G:G,ROW())&lt;&gt;"",INDEX(G:G,ROW()),IF(INDEX(E:E,ROW())&lt;&gt;0,INDEX(D:D,ROW()-1),0))</f>
        <v>0</v>
      </c>
      <c r="E1172" s="313" cm="1">
        <f t="array" ref="E1172">IF(INDEX(I:I,ROW())&lt;&gt;"",VALUE(TRIM(LEFT(INDEX(I:I,ROW()),6))),0)</f>
        <v>0</v>
      </c>
      <c r="F1172" s="314"/>
      <c r="G1172" s="247"/>
      <c r="H1172" s="261"/>
      <c r="I1172" s="248"/>
      <c r="J1172" s="261"/>
      <c r="K1172" s="261"/>
      <c r="L1172" s="262"/>
      <c r="M1172" s="49"/>
      <c r="N1172" s="49"/>
    </row>
    <row r="1173" spans="1:14">
      <c r="A1173" s="43" cm="1">
        <f t="array" ref="A1173">IF(INDEX(B:B,ROW()), COUNTIF($B$6:INDEX(B:B,ROW()), TRUE), 0)</f>
        <v>0</v>
      </c>
      <c r="B1173" s="43" t="b" cm="1">
        <f t="array" ref="B1173">AND(分科號=INDEX(E:E,ROW()),INDEX(D:D,ROW())&gt;=分起日,INDEX(D:D,ROW())&lt;=分訖日,OR(分專案="全部",INDEX(J:J,ROW())=分專案))</f>
        <v>0</v>
      </c>
      <c r="C1173" s="44" cm="1">
        <f t="array" ref="C1173">IF(INDEX(F:F,ROW())&lt;&gt;"",INDEX(F:F,ROW()),IF(INDEX(E:E,ROW())&lt;&gt;0,INDEX(C:C,ROW()-1),0))</f>
        <v>0</v>
      </c>
      <c r="D1173" s="43" cm="1">
        <f t="array" ref="D1173">IF(INDEX(G:G,ROW())&lt;&gt;"",INDEX(G:G,ROW()),IF(INDEX(E:E,ROW())&lt;&gt;0,INDEX(D:D,ROW()-1),0))</f>
        <v>0</v>
      </c>
      <c r="E1173" s="313" cm="1">
        <f t="array" ref="E1173">IF(INDEX(I:I,ROW())&lt;&gt;"",VALUE(TRIM(LEFT(INDEX(I:I,ROW()),6))),0)</f>
        <v>0</v>
      </c>
      <c r="F1173" s="314"/>
      <c r="G1173" s="247"/>
      <c r="H1173" s="261"/>
      <c r="I1173" s="248"/>
      <c r="J1173" s="261"/>
      <c r="K1173" s="261"/>
      <c r="L1173" s="262"/>
      <c r="M1173" s="49"/>
      <c r="N1173" s="49"/>
    </row>
    <row r="1174" spans="1:14">
      <c r="A1174" s="43" cm="1">
        <f t="array" ref="A1174">IF(INDEX(B:B,ROW()), COUNTIF($B$6:INDEX(B:B,ROW()), TRUE), 0)</f>
        <v>0</v>
      </c>
      <c r="B1174" s="43" t="b" cm="1">
        <f t="array" ref="B1174">AND(分科號=INDEX(E:E,ROW()),INDEX(D:D,ROW())&gt;=分起日,INDEX(D:D,ROW())&lt;=分訖日,OR(分專案="全部",INDEX(J:J,ROW())=分專案))</f>
        <v>0</v>
      </c>
      <c r="C1174" s="44" cm="1">
        <f t="array" ref="C1174">IF(INDEX(F:F,ROW())&lt;&gt;"",INDEX(F:F,ROW()),IF(INDEX(E:E,ROW())&lt;&gt;0,INDEX(C:C,ROW()-1),0))</f>
        <v>0</v>
      </c>
      <c r="D1174" s="43" cm="1">
        <f t="array" ref="D1174">IF(INDEX(G:G,ROW())&lt;&gt;"",INDEX(G:G,ROW()),IF(INDEX(E:E,ROW())&lt;&gt;0,INDEX(D:D,ROW()-1),0))</f>
        <v>0</v>
      </c>
      <c r="E1174" s="313" cm="1">
        <f t="array" ref="E1174">IF(INDEX(I:I,ROW())&lt;&gt;"",VALUE(TRIM(LEFT(INDEX(I:I,ROW()),6))),0)</f>
        <v>0</v>
      </c>
      <c r="F1174" s="314"/>
      <c r="G1174" s="247"/>
      <c r="H1174" s="261"/>
      <c r="I1174" s="248"/>
      <c r="J1174" s="261"/>
      <c r="K1174" s="261"/>
      <c r="L1174" s="262"/>
      <c r="M1174" s="49"/>
      <c r="N1174" s="49"/>
    </row>
    <row r="1175" spans="1:14">
      <c r="A1175" s="43" cm="1">
        <f t="array" ref="A1175">IF(INDEX(B:B,ROW()), COUNTIF($B$6:INDEX(B:B,ROW()), TRUE), 0)</f>
        <v>0</v>
      </c>
      <c r="B1175" s="43" t="b" cm="1">
        <f t="array" ref="B1175">AND(分科號=INDEX(E:E,ROW()),INDEX(D:D,ROW())&gt;=分起日,INDEX(D:D,ROW())&lt;=分訖日,OR(分專案="全部",INDEX(J:J,ROW())=分專案))</f>
        <v>0</v>
      </c>
      <c r="C1175" s="44" cm="1">
        <f t="array" ref="C1175">IF(INDEX(F:F,ROW())&lt;&gt;"",INDEX(F:F,ROW()),IF(INDEX(E:E,ROW())&lt;&gt;0,INDEX(C:C,ROW()-1),0))</f>
        <v>0</v>
      </c>
      <c r="D1175" s="43" cm="1">
        <f t="array" ref="D1175">IF(INDEX(G:G,ROW())&lt;&gt;"",INDEX(G:G,ROW()),IF(INDEX(E:E,ROW())&lt;&gt;0,INDEX(D:D,ROW()-1),0))</f>
        <v>0</v>
      </c>
      <c r="E1175" s="313" cm="1">
        <f t="array" ref="E1175">IF(INDEX(I:I,ROW())&lt;&gt;"",VALUE(TRIM(LEFT(INDEX(I:I,ROW()),6))),0)</f>
        <v>0</v>
      </c>
      <c r="F1175" s="314"/>
      <c r="G1175" s="247"/>
      <c r="H1175" s="261"/>
      <c r="I1175" s="248"/>
      <c r="J1175" s="261"/>
      <c r="K1175" s="261"/>
      <c r="L1175" s="262"/>
      <c r="M1175" s="49"/>
      <c r="N1175" s="49"/>
    </row>
    <row r="1176" spans="1:14">
      <c r="A1176" s="43" cm="1">
        <f t="array" ref="A1176">IF(INDEX(B:B,ROW()), COUNTIF($B$6:INDEX(B:B,ROW()), TRUE), 0)</f>
        <v>0</v>
      </c>
      <c r="B1176" s="43" t="b" cm="1">
        <f t="array" ref="B1176">AND(分科號=INDEX(E:E,ROW()),INDEX(D:D,ROW())&gt;=分起日,INDEX(D:D,ROW())&lt;=分訖日,OR(分專案="全部",INDEX(J:J,ROW())=分專案))</f>
        <v>0</v>
      </c>
      <c r="C1176" s="44" cm="1">
        <f t="array" ref="C1176">IF(INDEX(F:F,ROW())&lt;&gt;"",INDEX(F:F,ROW()),IF(INDEX(E:E,ROW())&lt;&gt;0,INDEX(C:C,ROW()-1),0))</f>
        <v>0</v>
      </c>
      <c r="D1176" s="43" cm="1">
        <f t="array" ref="D1176">IF(INDEX(G:G,ROW())&lt;&gt;"",INDEX(G:G,ROW()),IF(INDEX(E:E,ROW())&lt;&gt;0,INDEX(D:D,ROW()-1),0))</f>
        <v>0</v>
      </c>
      <c r="E1176" s="313" cm="1">
        <f t="array" ref="E1176">IF(INDEX(I:I,ROW())&lt;&gt;"",VALUE(TRIM(LEFT(INDEX(I:I,ROW()),6))),0)</f>
        <v>0</v>
      </c>
      <c r="F1176" s="314"/>
      <c r="G1176" s="247"/>
      <c r="H1176" s="261"/>
      <c r="I1176" s="248"/>
      <c r="J1176" s="261"/>
      <c r="K1176" s="261"/>
      <c r="L1176" s="262"/>
      <c r="M1176" s="49"/>
      <c r="N1176" s="49"/>
    </row>
    <row r="1177" spans="1:14">
      <c r="A1177" s="43" cm="1">
        <f t="array" ref="A1177">IF(INDEX(B:B,ROW()), COUNTIF($B$6:INDEX(B:B,ROW()), TRUE), 0)</f>
        <v>0</v>
      </c>
      <c r="B1177" s="43" t="b" cm="1">
        <f t="array" ref="B1177">AND(分科號=INDEX(E:E,ROW()),INDEX(D:D,ROW())&gt;=分起日,INDEX(D:D,ROW())&lt;=分訖日,OR(分專案="全部",INDEX(J:J,ROW())=分專案))</f>
        <v>0</v>
      </c>
      <c r="C1177" s="44" cm="1">
        <f t="array" ref="C1177">IF(INDEX(F:F,ROW())&lt;&gt;"",INDEX(F:F,ROW()),IF(INDEX(E:E,ROW())&lt;&gt;0,INDEX(C:C,ROW()-1),0))</f>
        <v>0</v>
      </c>
      <c r="D1177" s="43" cm="1">
        <f t="array" ref="D1177">IF(INDEX(G:G,ROW())&lt;&gt;"",INDEX(G:G,ROW()),IF(INDEX(E:E,ROW())&lt;&gt;0,INDEX(D:D,ROW()-1),0))</f>
        <v>0</v>
      </c>
      <c r="E1177" s="313" cm="1">
        <f t="array" ref="E1177">IF(INDEX(I:I,ROW())&lt;&gt;"",VALUE(TRIM(LEFT(INDEX(I:I,ROW()),6))),0)</f>
        <v>0</v>
      </c>
      <c r="F1177" s="314"/>
      <c r="G1177" s="247"/>
      <c r="H1177" s="261"/>
      <c r="I1177" s="248"/>
      <c r="J1177" s="261"/>
      <c r="K1177" s="261"/>
      <c r="L1177" s="262"/>
      <c r="M1177" s="49"/>
      <c r="N1177" s="49"/>
    </row>
    <row r="1178" spans="1:14">
      <c r="A1178" s="43" cm="1">
        <f t="array" ref="A1178">IF(INDEX(B:B,ROW()), COUNTIF($B$6:INDEX(B:B,ROW()), TRUE), 0)</f>
        <v>0</v>
      </c>
      <c r="B1178" s="43" t="b" cm="1">
        <f t="array" ref="B1178">AND(分科號=INDEX(E:E,ROW()),INDEX(D:D,ROW())&gt;=分起日,INDEX(D:D,ROW())&lt;=分訖日,OR(分專案="全部",INDEX(J:J,ROW())=分專案))</f>
        <v>0</v>
      </c>
      <c r="C1178" s="44" cm="1">
        <f t="array" ref="C1178">IF(INDEX(F:F,ROW())&lt;&gt;"",INDEX(F:F,ROW()),IF(INDEX(E:E,ROW())&lt;&gt;0,INDEX(C:C,ROW()-1),0))</f>
        <v>0</v>
      </c>
      <c r="D1178" s="43" cm="1">
        <f t="array" ref="D1178">IF(INDEX(G:G,ROW())&lt;&gt;"",INDEX(G:G,ROW()),IF(INDEX(E:E,ROW())&lt;&gt;0,INDEX(D:D,ROW()-1),0))</f>
        <v>0</v>
      </c>
      <c r="E1178" s="313" cm="1">
        <f t="array" ref="E1178">IF(INDEX(I:I,ROW())&lt;&gt;"",VALUE(TRIM(LEFT(INDEX(I:I,ROW()),6))),0)</f>
        <v>0</v>
      </c>
      <c r="F1178" s="314"/>
      <c r="G1178" s="247"/>
      <c r="H1178" s="261"/>
      <c r="I1178" s="248"/>
      <c r="J1178" s="261"/>
      <c r="K1178" s="261"/>
      <c r="L1178" s="262"/>
      <c r="M1178" s="49"/>
      <c r="N1178" s="49"/>
    </row>
    <row r="1179" spans="1:14">
      <c r="A1179" s="43" cm="1">
        <f t="array" ref="A1179">IF(INDEX(B:B,ROW()), COUNTIF($B$6:INDEX(B:B,ROW()), TRUE), 0)</f>
        <v>0</v>
      </c>
      <c r="B1179" s="43" t="b" cm="1">
        <f t="array" ref="B1179">AND(分科號=INDEX(E:E,ROW()),INDEX(D:D,ROW())&gt;=分起日,INDEX(D:D,ROW())&lt;=分訖日,OR(分專案="全部",INDEX(J:J,ROW())=分專案))</f>
        <v>0</v>
      </c>
      <c r="C1179" s="44" cm="1">
        <f t="array" ref="C1179">IF(INDEX(F:F,ROW())&lt;&gt;"",INDEX(F:F,ROW()),IF(INDEX(E:E,ROW())&lt;&gt;0,INDEX(C:C,ROW()-1),0))</f>
        <v>0</v>
      </c>
      <c r="D1179" s="43" cm="1">
        <f t="array" ref="D1179">IF(INDEX(G:G,ROW())&lt;&gt;"",INDEX(G:G,ROW()),IF(INDEX(E:E,ROW())&lt;&gt;0,INDEX(D:D,ROW()-1),0))</f>
        <v>0</v>
      </c>
      <c r="E1179" s="313" cm="1">
        <f t="array" ref="E1179">IF(INDEX(I:I,ROW())&lt;&gt;"",VALUE(TRIM(LEFT(INDEX(I:I,ROW()),6))),0)</f>
        <v>0</v>
      </c>
      <c r="F1179" s="314"/>
      <c r="G1179" s="247"/>
      <c r="H1179" s="261"/>
      <c r="I1179" s="248"/>
      <c r="J1179" s="261"/>
      <c r="K1179" s="261"/>
      <c r="L1179" s="262"/>
      <c r="M1179" s="49"/>
      <c r="N1179" s="49"/>
    </row>
    <row r="1180" spans="1:14">
      <c r="A1180" s="43" cm="1">
        <f t="array" ref="A1180">IF(INDEX(B:B,ROW()), COUNTIF($B$6:INDEX(B:B,ROW()), TRUE), 0)</f>
        <v>0</v>
      </c>
      <c r="B1180" s="43" t="b" cm="1">
        <f t="array" ref="B1180">AND(分科號=INDEX(E:E,ROW()),INDEX(D:D,ROW())&gt;=分起日,INDEX(D:D,ROW())&lt;=分訖日,OR(分專案="全部",INDEX(J:J,ROW())=分專案))</f>
        <v>0</v>
      </c>
      <c r="C1180" s="44" cm="1">
        <f t="array" ref="C1180">IF(INDEX(F:F,ROW())&lt;&gt;"",INDEX(F:F,ROW()),IF(INDEX(E:E,ROW())&lt;&gt;0,INDEX(C:C,ROW()-1),0))</f>
        <v>0</v>
      </c>
      <c r="D1180" s="43" cm="1">
        <f t="array" ref="D1180">IF(INDEX(G:G,ROW())&lt;&gt;"",INDEX(G:G,ROW()),IF(INDEX(E:E,ROW())&lt;&gt;0,INDEX(D:D,ROW()-1),0))</f>
        <v>0</v>
      </c>
      <c r="E1180" s="313" cm="1">
        <f t="array" ref="E1180">IF(INDEX(I:I,ROW())&lt;&gt;"",VALUE(TRIM(LEFT(INDEX(I:I,ROW()),6))),0)</f>
        <v>0</v>
      </c>
      <c r="F1180" s="314"/>
      <c r="G1180" s="247"/>
      <c r="H1180" s="261"/>
      <c r="I1180" s="248"/>
      <c r="J1180" s="261"/>
      <c r="K1180" s="261"/>
      <c r="L1180" s="262"/>
      <c r="M1180" s="49"/>
      <c r="N1180" s="49"/>
    </row>
    <row r="1181" spans="1:14">
      <c r="A1181" s="43" cm="1">
        <f t="array" ref="A1181">IF(INDEX(B:B,ROW()), COUNTIF($B$6:INDEX(B:B,ROW()), TRUE), 0)</f>
        <v>0</v>
      </c>
      <c r="B1181" s="43" t="b" cm="1">
        <f t="array" ref="B1181">AND(分科號=INDEX(E:E,ROW()),INDEX(D:D,ROW())&gt;=分起日,INDEX(D:D,ROW())&lt;=分訖日,OR(分專案="全部",INDEX(J:J,ROW())=分專案))</f>
        <v>0</v>
      </c>
      <c r="C1181" s="44" cm="1">
        <f t="array" ref="C1181">IF(INDEX(F:F,ROW())&lt;&gt;"",INDEX(F:F,ROW()),IF(INDEX(E:E,ROW())&lt;&gt;0,INDEX(C:C,ROW()-1),0))</f>
        <v>0</v>
      </c>
      <c r="D1181" s="43" cm="1">
        <f t="array" ref="D1181">IF(INDEX(G:G,ROW())&lt;&gt;"",INDEX(G:G,ROW()),IF(INDEX(E:E,ROW())&lt;&gt;0,INDEX(D:D,ROW()-1),0))</f>
        <v>0</v>
      </c>
      <c r="E1181" s="313" cm="1">
        <f t="array" ref="E1181">IF(INDEX(I:I,ROW())&lt;&gt;"",VALUE(TRIM(LEFT(INDEX(I:I,ROW()),6))),0)</f>
        <v>0</v>
      </c>
      <c r="F1181" s="314"/>
      <c r="G1181" s="247"/>
      <c r="H1181" s="261"/>
      <c r="I1181" s="248"/>
      <c r="J1181" s="261"/>
      <c r="K1181" s="261"/>
      <c r="L1181" s="262"/>
      <c r="M1181" s="49"/>
      <c r="N1181" s="49"/>
    </row>
    <row r="1182" spans="1:14">
      <c r="A1182" s="43" cm="1">
        <f t="array" ref="A1182">IF(INDEX(B:B,ROW()), COUNTIF($B$6:INDEX(B:B,ROW()), TRUE), 0)</f>
        <v>0</v>
      </c>
      <c r="B1182" s="43" t="b" cm="1">
        <f t="array" ref="B1182">AND(分科號=INDEX(E:E,ROW()),INDEX(D:D,ROW())&gt;=分起日,INDEX(D:D,ROW())&lt;=分訖日,OR(分專案="全部",INDEX(J:J,ROW())=分專案))</f>
        <v>0</v>
      </c>
      <c r="C1182" s="44" cm="1">
        <f t="array" ref="C1182">IF(INDEX(F:F,ROW())&lt;&gt;"",INDEX(F:F,ROW()),IF(INDEX(E:E,ROW())&lt;&gt;0,INDEX(C:C,ROW()-1),0))</f>
        <v>0</v>
      </c>
      <c r="D1182" s="43" cm="1">
        <f t="array" ref="D1182">IF(INDEX(G:G,ROW())&lt;&gt;"",INDEX(G:G,ROW()),IF(INDEX(E:E,ROW())&lt;&gt;0,INDEX(D:D,ROW()-1),0))</f>
        <v>0</v>
      </c>
      <c r="E1182" s="313" cm="1">
        <f t="array" ref="E1182">IF(INDEX(I:I,ROW())&lt;&gt;"",VALUE(TRIM(LEFT(INDEX(I:I,ROW()),6))),0)</f>
        <v>0</v>
      </c>
      <c r="F1182" s="314"/>
      <c r="G1182" s="247"/>
      <c r="H1182" s="261"/>
      <c r="I1182" s="248"/>
      <c r="J1182" s="261"/>
      <c r="K1182" s="261"/>
      <c r="L1182" s="262"/>
      <c r="M1182" s="49"/>
      <c r="N1182" s="49"/>
    </row>
    <row r="1183" spans="1:14">
      <c r="A1183" s="43" cm="1">
        <f t="array" ref="A1183">IF(INDEX(B:B,ROW()), COUNTIF($B$6:INDEX(B:B,ROW()), TRUE), 0)</f>
        <v>0</v>
      </c>
      <c r="B1183" s="43" t="b" cm="1">
        <f t="array" ref="B1183">AND(分科號=INDEX(E:E,ROW()),INDEX(D:D,ROW())&gt;=分起日,INDEX(D:D,ROW())&lt;=分訖日,OR(分專案="全部",INDEX(J:J,ROW())=分專案))</f>
        <v>0</v>
      </c>
      <c r="C1183" s="44" cm="1">
        <f t="array" ref="C1183">IF(INDEX(F:F,ROW())&lt;&gt;"",INDEX(F:F,ROW()),IF(INDEX(E:E,ROW())&lt;&gt;0,INDEX(C:C,ROW()-1),0))</f>
        <v>0</v>
      </c>
      <c r="D1183" s="43" cm="1">
        <f t="array" ref="D1183">IF(INDEX(G:G,ROW())&lt;&gt;"",INDEX(G:G,ROW()),IF(INDEX(E:E,ROW())&lt;&gt;0,INDEX(D:D,ROW()-1),0))</f>
        <v>0</v>
      </c>
      <c r="E1183" s="313" cm="1">
        <f t="array" ref="E1183">IF(INDEX(I:I,ROW())&lt;&gt;"",VALUE(TRIM(LEFT(INDEX(I:I,ROW()),6))),0)</f>
        <v>0</v>
      </c>
      <c r="F1183" s="314"/>
      <c r="G1183" s="247"/>
      <c r="H1183" s="261"/>
      <c r="I1183" s="248"/>
      <c r="J1183" s="261"/>
      <c r="K1183" s="261"/>
      <c r="L1183" s="262"/>
      <c r="M1183" s="49"/>
      <c r="N1183" s="49"/>
    </row>
    <row r="1184" spans="1:14">
      <c r="A1184" s="43" cm="1">
        <f t="array" ref="A1184">IF(INDEX(B:B,ROW()), COUNTIF($B$6:INDEX(B:B,ROW()), TRUE), 0)</f>
        <v>0</v>
      </c>
      <c r="B1184" s="43" t="b" cm="1">
        <f t="array" ref="B1184">AND(分科號=INDEX(E:E,ROW()),INDEX(D:D,ROW())&gt;=分起日,INDEX(D:D,ROW())&lt;=分訖日,OR(分專案="全部",INDEX(J:J,ROW())=分專案))</f>
        <v>0</v>
      </c>
      <c r="C1184" s="44" cm="1">
        <f t="array" ref="C1184">IF(INDEX(F:F,ROW())&lt;&gt;"",INDEX(F:F,ROW()),IF(INDEX(E:E,ROW())&lt;&gt;0,INDEX(C:C,ROW()-1),0))</f>
        <v>0</v>
      </c>
      <c r="D1184" s="43" cm="1">
        <f t="array" ref="D1184">IF(INDEX(G:G,ROW())&lt;&gt;"",INDEX(G:G,ROW()),IF(INDEX(E:E,ROW())&lt;&gt;0,INDEX(D:D,ROW()-1),0))</f>
        <v>0</v>
      </c>
      <c r="E1184" s="313" cm="1">
        <f t="array" ref="E1184">IF(INDEX(I:I,ROW())&lt;&gt;"",VALUE(TRIM(LEFT(INDEX(I:I,ROW()),6))),0)</f>
        <v>0</v>
      </c>
      <c r="F1184" s="314"/>
      <c r="G1184" s="247"/>
      <c r="H1184" s="261"/>
      <c r="I1184" s="248"/>
      <c r="J1184" s="261"/>
      <c r="K1184" s="261"/>
      <c r="L1184" s="262"/>
      <c r="M1184" s="49"/>
      <c r="N1184" s="49"/>
    </row>
    <row r="1185" spans="1:14">
      <c r="A1185" s="43" cm="1">
        <f t="array" ref="A1185">IF(INDEX(B:B,ROW()), COUNTIF($B$6:INDEX(B:B,ROW()), TRUE), 0)</f>
        <v>0</v>
      </c>
      <c r="B1185" s="43" t="b" cm="1">
        <f t="array" ref="B1185">AND(分科號=INDEX(E:E,ROW()),INDEX(D:D,ROW())&gt;=分起日,INDEX(D:D,ROW())&lt;=分訖日,OR(分專案="全部",INDEX(J:J,ROW())=分專案))</f>
        <v>0</v>
      </c>
      <c r="C1185" s="44" cm="1">
        <f t="array" ref="C1185">IF(INDEX(F:F,ROW())&lt;&gt;"",INDEX(F:F,ROW()),IF(INDEX(E:E,ROW())&lt;&gt;0,INDEX(C:C,ROW()-1),0))</f>
        <v>0</v>
      </c>
      <c r="D1185" s="43" cm="1">
        <f t="array" ref="D1185">IF(INDEX(G:G,ROW())&lt;&gt;"",INDEX(G:G,ROW()),IF(INDEX(E:E,ROW())&lt;&gt;0,INDEX(D:D,ROW()-1),0))</f>
        <v>0</v>
      </c>
      <c r="E1185" s="313" cm="1">
        <f t="array" ref="E1185">IF(INDEX(I:I,ROW())&lt;&gt;"",VALUE(TRIM(LEFT(INDEX(I:I,ROW()),6))),0)</f>
        <v>0</v>
      </c>
      <c r="F1185" s="314"/>
      <c r="G1185" s="247"/>
      <c r="H1185" s="261"/>
      <c r="I1185" s="248"/>
      <c r="J1185" s="261"/>
      <c r="K1185" s="261"/>
      <c r="L1185" s="262"/>
      <c r="M1185" s="49"/>
      <c r="N1185" s="49"/>
    </row>
    <row r="1186" spans="1:14">
      <c r="A1186" s="43" cm="1">
        <f t="array" ref="A1186">IF(INDEX(B:B,ROW()), COUNTIF($B$6:INDEX(B:B,ROW()), TRUE), 0)</f>
        <v>0</v>
      </c>
      <c r="B1186" s="43" t="b" cm="1">
        <f t="array" ref="B1186">AND(分科號=INDEX(E:E,ROW()),INDEX(D:D,ROW())&gt;=分起日,INDEX(D:D,ROW())&lt;=分訖日,OR(分專案="全部",INDEX(J:J,ROW())=分專案))</f>
        <v>0</v>
      </c>
      <c r="C1186" s="44" cm="1">
        <f t="array" ref="C1186">IF(INDEX(F:F,ROW())&lt;&gt;"",INDEX(F:F,ROW()),IF(INDEX(E:E,ROW())&lt;&gt;0,INDEX(C:C,ROW()-1),0))</f>
        <v>0</v>
      </c>
      <c r="D1186" s="43" cm="1">
        <f t="array" ref="D1186">IF(INDEX(G:G,ROW())&lt;&gt;"",INDEX(G:G,ROW()),IF(INDEX(E:E,ROW())&lt;&gt;0,INDEX(D:D,ROW()-1),0))</f>
        <v>0</v>
      </c>
      <c r="E1186" s="313" cm="1">
        <f t="array" ref="E1186">IF(INDEX(I:I,ROW())&lt;&gt;"",VALUE(TRIM(LEFT(INDEX(I:I,ROW()),6))),0)</f>
        <v>0</v>
      </c>
      <c r="F1186" s="314"/>
      <c r="G1186" s="247"/>
      <c r="H1186" s="261"/>
      <c r="I1186" s="248"/>
      <c r="J1186" s="261"/>
      <c r="K1186" s="261"/>
      <c r="L1186" s="262"/>
      <c r="M1186" s="49"/>
      <c r="N1186" s="49"/>
    </row>
    <row r="1187" spans="1:14">
      <c r="A1187" s="43" cm="1">
        <f t="array" ref="A1187">IF(INDEX(B:B,ROW()), COUNTIF($B$6:INDEX(B:B,ROW()), TRUE), 0)</f>
        <v>0</v>
      </c>
      <c r="B1187" s="43" t="b" cm="1">
        <f t="array" ref="B1187">AND(分科號=INDEX(E:E,ROW()),INDEX(D:D,ROW())&gt;=分起日,INDEX(D:D,ROW())&lt;=分訖日,OR(分專案="全部",INDEX(J:J,ROW())=分專案))</f>
        <v>0</v>
      </c>
      <c r="C1187" s="44" cm="1">
        <f t="array" ref="C1187">IF(INDEX(F:F,ROW())&lt;&gt;"",INDEX(F:F,ROW()),IF(INDEX(E:E,ROW())&lt;&gt;0,INDEX(C:C,ROW()-1),0))</f>
        <v>0</v>
      </c>
      <c r="D1187" s="43" cm="1">
        <f t="array" ref="D1187">IF(INDEX(G:G,ROW())&lt;&gt;"",INDEX(G:G,ROW()),IF(INDEX(E:E,ROW())&lt;&gt;0,INDEX(D:D,ROW()-1),0))</f>
        <v>0</v>
      </c>
      <c r="E1187" s="313" cm="1">
        <f t="array" ref="E1187">IF(INDEX(I:I,ROW())&lt;&gt;"",VALUE(TRIM(LEFT(INDEX(I:I,ROW()),6))),0)</f>
        <v>0</v>
      </c>
      <c r="F1187" s="314"/>
      <c r="G1187" s="247"/>
      <c r="H1187" s="261"/>
      <c r="I1187" s="248"/>
      <c r="J1187" s="261"/>
      <c r="K1187" s="261"/>
      <c r="L1187" s="262"/>
      <c r="M1187" s="49"/>
      <c r="N1187" s="49"/>
    </row>
    <row r="1188" spans="1:14">
      <c r="A1188" s="43" cm="1">
        <f t="array" ref="A1188">IF(INDEX(B:B,ROW()), COUNTIF($B$6:INDEX(B:B,ROW()), TRUE), 0)</f>
        <v>0</v>
      </c>
      <c r="B1188" s="43" t="b" cm="1">
        <f t="array" ref="B1188">AND(分科號=INDEX(E:E,ROW()),INDEX(D:D,ROW())&gt;=分起日,INDEX(D:D,ROW())&lt;=分訖日,OR(分專案="全部",INDEX(J:J,ROW())=分專案))</f>
        <v>0</v>
      </c>
      <c r="C1188" s="44" cm="1">
        <f t="array" ref="C1188">IF(INDEX(F:F,ROW())&lt;&gt;"",INDEX(F:F,ROW()),IF(INDEX(E:E,ROW())&lt;&gt;0,INDEX(C:C,ROW()-1),0))</f>
        <v>0</v>
      </c>
      <c r="D1188" s="43" cm="1">
        <f t="array" ref="D1188">IF(INDEX(G:G,ROW())&lt;&gt;"",INDEX(G:G,ROW()),IF(INDEX(E:E,ROW())&lt;&gt;0,INDEX(D:D,ROW()-1),0))</f>
        <v>0</v>
      </c>
      <c r="E1188" s="313" cm="1">
        <f t="array" ref="E1188">IF(INDEX(I:I,ROW())&lt;&gt;"",VALUE(TRIM(LEFT(INDEX(I:I,ROW()),6))),0)</f>
        <v>0</v>
      </c>
      <c r="F1188" s="314"/>
      <c r="G1188" s="247"/>
      <c r="H1188" s="261"/>
      <c r="I1188" s="248"/>
      <c r="J1188" s="261"/>
      <c r="K1188" s="261"/>
      <c r="L1188" s="262"/>
      <c r="M1188" s="49"/>
      <c r="N1188" s="49"/>
    </row>
    <row r="1189" spans="1:14">
      <c r="A1189" s="43" cm="1">
        <f t="array" ref="A1189">IF(INDEX(B:B,ROW()), COUNTIF($B$6:INDEX(B:B,ROW()), TRUE), 0)</f>
        <v>0</v>
      </c>
      <c r="B1189" s="43" t="b" cm="1">
        <f t="array" ref="B1189">AND(分科號=INDEX(E:E,ROW()),INDEX(D:D,ROW())&gt;=分起日,INDEX(D:D,ROW())&lt;=分訖日,OR(分專案="全部",INDEX(J:J,ROW())=分專案))</f>
        <v>0</v>
      </c>
      <c r="C1189" s="44" cm="1">
        <f t="array" ref="C1189">IF(INDEX(F:F,ROW())&lt;&gt;"",INDEX(F:F,ROW()),IF(INDEX(E:E,ROW())&lt;&gt;0,INDEX(C:C,ROW()-1),0))</f>
        <v>0</v>
      </c>
      <c r="D1189" s="43" cm="1">
        <f t="array" ref="D1189">IF(INDEX(G:G,ROW())&lt;&gt;"",INDEX(G:G,ROW()),IF(INDEX(E:E,ROW())&lt;&gt;0,INDEX(D:D,ROW()-1),0))</f>
        <v>0</v>
      </c>
      <c r="E1189" s="313" cm="1">
        <f t="array" ref="E1189">IF(INDEX(I:I,ROW())&lt;&gt;"",VALUE(TRIM(LEFT(INDEX(I:I,ROW()),6))),0)</f>
        <v>0</v>
      </c>
      <c r="F1189" s="314"/>
      <c r="G1189" s="247"/>
      <c r="H1189" s="261"/>
      <c r="I1189" s="248"/>
      <c r="J1189" s="261"/>
      <c r="K1189" s="261"/>
      <c r="L1189" s="262"/>
      <c r="M1189" s="49"/>
      <c r="N1189" s="49"/>
    </row>
    <row r="1190" spans="1:14">
      <c r="A1190" s="43" cm="1">
        <f t="array" ref="A1190">IF(INDEX(B:B,ROW()), COUNTIF($B$6:INDEX(B:B,ROW()), TRUE), 0)</f>
        <v>0</v>
      </c>
      <c r="B1190" s="43" t="b" cm="1">
        <f t="array" ref="B1190">AND(分科號=INDEX(E:E,ROW()),INDEX(D:D,ROW())&gt;=分起日,INDEX(D:D,ROW())&lt;=分訖日,OR(分專案="全部",INDEX(J:J,ROW())=分專案))</f>
        <v>0</v>
      </c>
      <c r="C1190" s="44" cm="1">
        <f t="array" ref="C1190">IF(INDEX(F:F,ROW())&lt;&gt;"",INDEX(F:F,ROW()),IF(INDEX(E:E,ROW())&lt;&gt;0,INDEX(C:C,ROW()-1),0))</f>
        <v>0</v>
      </c>
      <c r="D1190" s="43" cm="1">
        <f t="array" ref="D1190">IF(INDEX(G:G,ROW())&lt;&gt;"",INDEX(G:G,ROW()),IF(INDEX(E:E,ROW())&lt;&gt;0,INDEX(D:D,ROW()-1),0))</f>
        <v>0</v>
      </c>
      <c r="E1190" s="313" cm="1">
        <f t="array" ref="E1190">IF(INDEX(I:I,ROW())&lt;&gt;"",VALUE(TRIM(LEFT(INDEX(I:I,ROW()),6))),0)</f>
        <v>0</v>
      </c>
      <c r="F1190" s="314"/>
      <c r="G1190" s="247"/>
      <c r="H1190" s="261"/>
      <c r="I1190" s="248"/>
      <c r="J1190" s="261"/>
      <c r="K1190" s="261"/>
      <c r="L1190" s="262"/>
      <c r="M1190" s="49"/>
      <c r="N1190" s="49"/>
    </row>
    <row r="1191" spans="1:14">
      <c r="A1191" s="43" cm="1">
        <f t="array" ref="A1191">IF(INDEX(B:B,ROW()), COUNTIF($B$6:INDEX(B:B,ROW()), TRUE), 0)</f>
        <v>0</v>
      </c>
      <c r="B1191" s="43" t="b" cm="1">
        <f t="array" ref="B1191">AND(分科號=INDEX(E:E,ROW()),INDEX(D:D,ROW())&gt;=分起日,INDEX(D:D,ROW())&lt;=分訖日,OR(分專案="全部",INDEX(J:J,ROW())=分專案))</f>
        <v>0</v>
      </c>
      <c r="C1191" s="44" cm="1">
        <f t="array" ref="C1191">IF(INDEX(F:F,ROW())&lt;&gt;"",INDEX(F:F,ROW()),IF(INDEX(E:E,ROW())&lt;&gt;0,INDEX(C:C,ROW()-1),0))</f>
        <v>0</v>
      </c>
      <c r="D1191" s="43" cm="1">
        <f t="array" ref="D1191">IF(INDEX(G:G,ROW())&lt;&gt;"",INDEX(G:G,ROW()),IF(INDEX(E:E,ROW())&lt;&gt;0,INDEX(D:D,ROW()-1),0))</f>
        <v>0</v>
      </c>
      <c r="E1191" s="313" cm="1">
        <f t="array" ref="E1191">IF(INDEX(I:I,ROW())&lt;&gt;"",VALUE(TRIM(LEFT(INDEX(I:I,ROW()),6))),0)</f>
        <v>0</v>
      </c>
      <c r="F1191" s="314"/>
      <c r="G1191" s="247"/>
      <c r="H1191" s="261"/>
      <c r="I1191" s="248"/>
      <c r="J1191" s="261"/>
      <c r="K1191" s="261"/>
      <c r="L1191" s="262"/>
      <c r="M1191" s="49"/>
      <c r="N1191" s="49"/>
    </row>
    <row r="1192" spans="1:14">
      <c r="A1192" s="43" cm="1">
        <f t="array" ref="A1192">IF(INDEX(B:B,ROW()), COUNTIF($B$6:INDEX(B:B,ROW()), TRUE), 0)</f>
        <v>0</v>
      </c>
      <c r="B1192" s="43" t="b" cm="1">
        <f t="array" ref="B1192">AND(分科號=INDEX(E:E,ROW()),INDEX(D:D,ROW())&gt;=分起日,INDEX(D:D,ROW())&lt;=分訖日,OR(分專案="全部",INDEX(J:J,ROW())=分專案))</f>
        <v>0</v>
      </c>
      <c r="C1192" s="44" cm="1">
        <f t="array" ref="C1192">IF(INDEX(F:F,ROW())&lt;&gt;"",INDEX(F:F,ROW()),IF(INDEX(E:E,ROW())&lt;&gt;0,INDEX(C:C,ROW()-1),0))</f>
        <v>0</v>
      </c>
      <c r="D1192" s="43" cm="1">
        <f t="array" ref="D1192">IF(INDEX(G:G,ROW())&lt;&gt;"",INDEX(G:G,ROW()),IF(INDEX(E:E,ROW())&lt;&gt;0,INDEX(D:D,ROW()-1),0))</f>
        <v>0</v>
      </c>
      <c r="E1192" s="313" cm="1">
        <f t="array" ref="E1192">IF(INDEX(I:I,ROW())&lt;&gt;"",VALUE(TRIM(LEFT(INDEX(I:I,ROW()),6))),0)</f>
        <v>0</v>
      </c>
      <c r="F1192" s="314"/>
      <c r="G1192" s="247"/>
      <c r="H1192" s="261"/>
      <c r="I1192" s="248"/>
      <c r="J1192" s="261"/>
      <c r="K1192" s="261"/>
      <c r="L1192" s="262"/>
      <c r="M1192" s="49"/>
      <c r="N1192" s="49"/>
    </row>
    <row r="1193" spans="1:14">
      <c r="A1193" s="43" cm="1">
        <f t="array" ref="A1193">IF(INDEX(B:B,ROW()), COUNTIF($B$6:INDEX(B:B,ROW()), TRUE), 0)</f>
        <v>0</v>
      </c>
      <c r="B1193" s="43" t="b" cm="1">
        <f t="array" ref="B1193">AND(分科號=INDEX(E:E,ROW()),INDEX(D:D,ROW())&gt;=分起日,INDEX(D:D,ROW())&lt;=分訖日,OR(分專案="全部",INDEX(J:J,ROW())=分專案))</f>
        <v>0</v>
      </c>
      <c r="C1193" s="44" cm="1">
        <f t="array" ref="C1193">IF(INDEX(F:F,ROW())&lt;&gt;"",INDEX(F:F,ROW()),IF(INDEX(E:E,ROW())&lt;&gt;0,INDEX(C:C,ROW()-1),0))</f>
        <v>0</v>
      </c>
      <c r="D1193" s="43" cm="1">
        <f t="array" ref="D1193">IF(INDEX(G:G,ROW())&lt;&gt;"",INDEX(G:G,ROW()),IF(INDEX(E:E,ROW())&lt;&gt;0,INDEX(D:D,ROW()-1),0))</f>
        <v>0</v>
      </c>
      <c r="E1193" s="313" cm="1">
        <f t="array" ref="E1193">IF(INDEX(I:I,ROW())&lt;&gt;"",VALUE(TRIM(LEFT(INDEX(I:I,ROW()),6))),0)</f>
        <v>0</v>
      </c>
      <c r="F1193" s="314"/>
      <c r="G1193" s="247"/>
      <c r="H1193" s="261"/>
      <c r="I1193" s="248"/>
      <c r="J1193" s="261"/>
      <c r="K1193" s="261"/>
      <c r="L1193" s="262"/>
      <c r="M1193" s="49"/>
      <c r="N1193" s="49"/>
    </row>
    <row r="1194" spans="1:14">
      <c r="A1194" s="43" cm="1">
        <f t="array" ref="A1194">IF(INDEX(B:B,ROW()), COUNTIF($B$6:INDEX(B:B,ROW()), TRUE), 0)</f>
        <v>0</v>
      </c>
      <c r="B1194" s="43" t="b" cm="1">
        <f t="array" ref="B1194">AND(分科號=INDEX(E:E,ROW()),INDEX(D:D,ROW())&gt;=分起日,INDEX(D:D,ROW())&lt;=分訖日,OR(分專案="全部",INDEX(J:J,ROW())=分專案))</f>
        <v>0</v>
      </c>
      <c r="C1194" s="44" cm="1">
        <f t="array" ref="C1194">IF(INDEX(F:F,ROW())&lt;&gt;"",INDEX(F:F,ROW()),IF(INDEX(E:E,ROW())&lt;&gt;0,INDEX(C:C,ROW()-1),0))</f>
        <v>0</v>
      </c>
      <c r="D1194" s="43" cm="1">
        <f t="array" ref="D1194">IF(INDEX(G:G,ROW())&lt;&gt;"",INDEX(G:G,ROW()),IF(INDEX(E:E,ROW())&lt;&gt;0,INDEX(D:D,ROW()-1),0))</f>
        <v>0</v>
      </c>
      <c r="E1194" s="313" cm="1">
        <f t="array" ref="E1194">IF(INDEX(I:I,ROW())&lt;&gt;"",VALUE(TRIM(LEFT(INDEX(I:I,ROW()),6))),0)</f>
        <v>0</v>
      </c>
      <c r="F1194" s="314"/>
      <c r="G1194" s="247"/>
      <c r="H1194" s="261"/>
      <c r="I1194" s="248"/>
      <c r="J1194" s="261"/>
      <c r="K1194" s="261"/>
      <c r="L1194" s="262"/>
      <c r="M1194" s="49"/>
      <c r="N1194" s="49"/>
    </row>
    <row r="1195" spans="1:14">
      <c r="A1195" s="43" cm="1">
        <f t="array" ref="A1195">IF(INDEX(B:B,ROW()), COUNTIF($B$6:INDEX(B:B,ROW()), TRUE), 0)</f>
        <v>0</v>
      </c>
      <c r="B1195" s="43" t="b" cm="1">
        <f t="array" ref="B1195">AND(分科號=INDEX(E:E,ROW()),INDEX(D:D,ROW())&gt;=分起日,INDEX(D:D,ROW())&lt;=分訖日,OR(分專案="全部",INDEX(J:J,ROW())=分專案))</f>
        <v>0</v>
      </c>
      <c r="C1195" s="44" cm="1">
        <f t="array" ref="C1195">IF(INDEX(F:F,ROW())&lt;&gt;"",INDEX(F:F,ROW()),IF(INDEX(E:E,ROW())&lt;&gt;0,INDEX(C:C,ROW()-1),0))</f>
        <v>0</v>
      </c>
      <c r="D1195" s="43" cm="1">
        <f t="array" ref="D1195">IF(INDEX(G:G,ROW())&lt;&gt;"",INDEX(G:G,ROW()),IF(INDEX(E:E,ROW())&lt;&gt;0,INDEX(D:D,ROW()-1),0))</f>
        <v>0</v>
      </c>
      <c r="E1195" s="313" cm="1">
        <f t="array" ref="E1195">IF(INDEX(I:I,ROW())&lt;&gt;"",VALUE(TRIM(LEFT(INDEX(I:I,ROW()),6))),0)</f>
        <v>0</v>
      </c>
      <c r="F1195" s="314"/>
      <c r="G1195" s="247"/>
      <c r="H1195" s="261"/>
      <c r="I1195" s="248"/>
      <c r="J1195" s="261"/>
      <c r="K1195" s="261"/>
      <c r="L1195" s="262"/>
      <c r="M1195" s="49"/>
      <c r="N1195" s="49"/>
    </row>
    <row r="1196" spans="1:14">
      <c r="A1196" s="43" cm="1">
        <f t="array" ref="A1196">IF(INDEX(B:B,ROW()), COUNTIF($B$6:INDEX(B:B,ROW()), TRUE), 0)</f>
        <v>0</v>
      </c>
      <c r="B1196" s="43" t="b" cm="1">
        <f t="array" ref="B1196">AND(分科號=INDEX(E:E,ROW()),INDEX(D:D,ROW())&gt;=分起日,INDEX(D:D,ROW())&lt;=分訖日,OR(分專案="全部",INDEX(J:J,ROW())=分專案))</f>
        <v>0</v>
      </c>
      <c r="C1196" s="44" cm="1">
        <f t="array" ref="C1196">IF(INDEX(F:F,ROW())&lt;&gt;"",INDEX(F:F,ROW()),IF(INDEX(E:E,ROW())&lt;&gt;0,INDEX(C:C,ROW()-1),0))</f>
        <v>0</v>
      </c>
      <c r="D1196" s="43" cm="1">
        <f t="array" ref="D1196">IF(INDEX(G:G,ROW())&lt;&gt;"",INDEX(G:G,ROW()),IF(INDEX(E:E,ROW())&lt;&gt;0,INDEX(D:D,ROW()-1),0))</f>
        <v>0</v>
      </c>
      <c r="E1196" s="313" cm="1">
        <f t="array" ref="E1196">IF(INDEX(I:I,ROW())&lt;&gt;"",VALUE(TRIM(LEFT(INDEX(I:I,ROW()),6))),0)</f>
        <v>0</v>
      </c>
      <c r="F1196" s="314"/>
      <c r="G1196" s="247"/>
      <c r="H1196" s="261"/>
      <c r="I1196" s="248"/>
      <c r="J1196" s="261"/>
      <c r="K1196" s="261"/>
      <c r="L1196" s="262"/>
      <c r="M1196" s="49"/>
      <c r="N1196" s="49"/>
    </row>
    <row r="1197" spans="1:14">
      <c r="A1197" s="43" cm="1">
        <f t="array" ref="A1197">IF(INDEX(B:B,ROW()), COUNTIF($B$6:INDEX(B:B,ROW()), TRUE), 0)</f>
        <v>0</v>
      </c>
      <c r="B1197" s="43" t="b" cm="1">
        <f t="array" ref="B1197">AND(分科號=INDEX(E:E,ROW()),INDEX(D:D,ROW())&gt;=分起日,INDEX(D:D,ROW())&lt;=分訖日,OR(分專案="全部",INDEX(J:J,ROW())=分專案))</f>
        <v>0</v>
      </c>
      <c r="C1197" s="44" cm="1">
        <f t="array" ref="C1197">IF(INDEX(F:F,ROW())&lt;&gt;"",INDEX(F:F,ROW()),IF(INDEX(E:E,ROW())&lt;&gt;0,INDEX(C:C,ROW()-1),0))</f>
        <v>0</v>
      </c>
      <c r="D1197" s="43" cm="1">
        <f t="array" ref="D1197">IF(INDEX(G:G,ROW())&lt;&gt;"",INDEX(G:G,ROW()),IF(INDEX(E:E,ROW())&lt;&gt;0,INDEX(D:D,ROW()-1),0))</f>
        <v>0</v>
      </c>
      <c r="E1197" s="313" cm="1">
        <f t="array" ref="E1197">IF(INDEX(I:I,ROW())&lt;&gt;"",VALUE(TRIM(LEFT(INDEX(I:I,ROW()),6))),0)</f>
        <v>0</v>
      </c>
      <c r="F1197" s="314"/>
      <c r="G1197" s="247"/>
      <c r="H1197" s="261"/>
      <c r="I1197" s="248"/>
      <c r="J1197" s="261"/>
      <c r="K1197" s="261"/>
      <c r="L1197" s="262"/>
      <c r="M1197" s="49"/>
      <c r="N1197" s="49"/>
    </row>
    <row r="1198" spans="1:14">
      <c r="A1198" s="43" cm="1">
        <f t="array" ref="A1198">IF(INDEX(B:B,ROW()), COUNTIF($B$6:INDEX(B:B,ROW()), TRUE), 0)</f>
        <v>0</v>
      </c>
      <c r="B1198" s="43" t="b" cm="1">
        <f t="array" ref="B1198">AND(分科號=INDEX(E:E,ROW()),INDEX(D:D,ROW())&gt;=分起日,INDEX(D:D,ROW())&lt;=分訖日,OR(分專案="全部",INDEX(J:J,ROW())=分專案))</f>
        <v>0</v>
      </c>
      <c r="C1198" s="44" cm="1">
        <f t="array" ref="C1198">IF(INDEX(F:F,ROW())&lt;&gt;"",INDEX(F:F,ROW()),IF(INDEX(E:E,ROW())&lt;&gt;0,INDEX(C:C,ROW()-1),0))</f>
        <v>0</v>
      </c>
      <c r="D1198" s="43" cm="1">
        <f t="array" ref="D1198">IF(INDEX(G:G,ROW())&lt;&gt;"",INDEX(G:G,ROW()),IF(INDEX(E:E,ROW())&lt;&gt;0,INDEX(D:D,ROW()-1),0))</f>
        <v>0</v>
      </c>
      <c r="E1198" s="313" cm="1">
        <f t="array" ref="E1198">IF(INDEX(I:I,ROW())&lt;&gt;"",VALUE(TRIM(LEFT(INDEX(I:I,ROW()),6))),0)</f>
        <v>0</v>
      </c>
      <c r="F1198" s="314"/>
      <c r="G1198" s="247"/>
      <c r="H1198" s="261"/>
      <c r="I1198" s="248"/>
      <c r="J1198" s="261"/>
      <c r="K1198" s="261"/>
      <c r="L1198" s="262"/>
      <c r="M1198" s="49"/>
      <c r="N1198" s="49"/>
    </row>
    <row r="1199" spans="1:14">
      <c r="A1199" s="43" cm="1">
        <f t="array" ref="A1199">IF(INDEX(B:B,ROW()), COUNTIF($B$6:INDEX(B:B,ROW()), TRUE), 0)</f>
        <v>0</v>
      </c>
      <c r="B1199" s="43" t="b" cm="1">
        <f t="array" ref="B1199">AND(分科號=INDEX(E:E,ROW()),INDEX(D:D,ROW())&gt;=分起日,INDEX(D:D,ROW())&lt;=分訖日,OR(分專案="全部",INDEX(J:J,ROW())=分專案))</f>
        <v>0</v>
      </c>
      <c r="C1199" s="44" cm="1">
        <f t="array" ref="C1199">IF(INDEX(F:F,ROW())&lt;&gt;"",INDEX(F:F,ROW()),IF(INDEX(E:E,ROW())&lt;&gt;0,INDEX(C:C,ROW()-1),0))</f>
        <v>0</v>
      </c>
      <c r="D1199" s="43" cm="1">
        <f t="array" ref="D1199">IF(INDEX(G:G,ROW())&lt;&gt;"",INDEX(G:G,ROW()),IF(INDEX(E:E,ROW())&lt;&gt;0,INDEX(D:D,ROW()-1),0))</f>
        <v>0</v>
      </c>
      <c r="E1199" s="313" cm="1">
        <f t="array" ref="E1199">IF(INDEX(I:I,ROW())&lt;&gt;"",VALUE(TRIM(LEFT(INDEX(I:I,ROW()),6))),0)</f>
        <v>0</v>
      </c>
      <c r="F1199" s="314"/>
      <c r="G1199" s="247"/>
      <c r="H1199" s="261"/>
      <c r="I1199" s="248"/>
      <c r="J1199" s="261"/>
      <c r="K1199" s="261"/>
      <c r="L1199" s="262"/>
      <c r="M1199" s="49"/>
      <c r="N1199" s="49"/>
    </row>
    <row r="1200" spans="1:14">
      <c r="A1200" s="43" cm="1">
        <f t="array" ref="A1200">IF(INDEX(B:B,ROW()), COUNTIF($B$6:INDEX(B:B,ROW()), TRUE), 0)</f>
        <v>0</v>
      </c>
      <c r="B1200" s="43" t="b" cm="1">
        <f t="array" ref="B1200">AND(分科號=INDEX(E:E,ROW()),INDEX(D:D,ROW())&gt;=分起日,INDEX(D:D,ROW())&lt;=分訖日,OR(分專案="全部",INDEX(J:J,ROW())=分專案))</f>
        <v>0</v>
      </c>
      <c r="C1200" s="44" cm="1">
        <f t="array" ref="C1200">IF(INDEX(F:F,ROW())&lt;&gt;"",INDEX(F:F,ROW()),IF(INDEX(E:E,ROW())&lt;&gt;0,INDEX(C:C,ROW()-1),0))</f>
        <v>0</v>
      </c>
      <c r="D1200" s="43" cm="1">
        <f t="array" ref="D1200">IF(INDEX(G:G,ROW())&lt;&gt;"",INDEX(G:G,ROW()),IF(INDEX(E:E,ROW())&lt;&gt;0,INDEX(D:D,ROW()-1),0))</f>
        <v>0</v>
      </c>
      <c r="E1200" s="313" cm="1">
        <f t="array" ref="E1200">IF(INDEX(I:I,ROW())&lt;&gt;"",VALUE(TRIM(LEFT(INDEX(I:I,ROW()),6))),0)</f>
        <v>0</v>
      </c>
      <c r="F1200" s="314"/>
      <c r="G1200" s="247"/>
      <c r="H1200" s="261"/>
      <c r="I1200" s="248"/>
      <c r="J1200" s="261"/>
      <c r="K1200" s="261"/>
      <c r="L1200" s="262"/>
      <c r="M1200" s="49"/>
      <c r="N1200" s="49"/>
    </row>
    <row r="1201" spans="1:14">
      <c r="A1201" s="43" cm="1">
        <f t="array" ref="A1201">IF(INDEX(B:B,ROW()), COUNTIF($B$6:INDEX(B:B,ROW()), TRUE), 0)</f>
        <v>0</v>
      </c>
      <c r="B1201" s="43" t="b" cm="1">
        <f t="array" ref="B1201">AND(分科號=INDEX(E:E,ROW()),INDEX(D:D,ROW())&gt;=分起日,INDEX(D:D,ROW())&lt;=分訖日,OR(分專案="全部",INDEX(J:J,ROW())=分專案))</f>
        <v>0</v>
      </c>
      <c r="C1201" s="44" cm="1">
        <f t="array" ref="C1201">IF(INDEX(F:F,ROW())&lt;&gt;"",INDEX(F:F,ROW()),IF(INDEX(E:E,ROW())&lt;&gt;0,INDEX(C:C,ROW()-1),0))</f>
        <v>0</v>
      </c>
      <c r="D1201" s="43" cm="1">
        <f t="array" ref="D1201">IF(INDEX(G:G,ROW())&lt;&gt;"",INDEX(G:G,ROW()),IF(INDEX(E:E,ROW())&lt;&gt;0,INDEX(D:D,ROW()-1),0))</f>
        <v>0</v>
      </c>
      <c r="E1201" s="313" cm="1">
        <f t="array" ref="E1201">IF(INDEX(I:I,ROW())&lt;&gt;"",VALUE(TRIM(LEFT(INDEX(I:I,ROW()),6))),0)</f>
        <v>0</v>
      </c>
      <c r="F1201" s="314"/>
      <c r="G1201" s="247"/>
      <c r="H1201" s="261"/>
      <c r="I1201" s="248"/>
      <c r="J1201" s="261"/>
      <c r="K1201" s="261"/>
      <c r="L1201" s="262"/>
      <c r="M1201" s="49"/>
      <c r="N1201" s="49"/>
    </row>
    <row r="1202" spans="1:14">
      <c r="A1202" s="43" cm="1">
        <f t="array" ref="A1202">IF(INDEX(B:B,ROW()), COUNTIF($B$6:INDEX(B:B,ROW()), TRUE), 0)</f>
        <v>0</v>
      </c>
      <c r="B1202" s="43" t="b" cm="1">
        <f t="array" ref="B1202">AND(分科號=INDEX(E:E,ROW()),INDEX(D:D,ROW())&gt;=分起日,INDEX(D:D,ROW())&lt;=分訖日,OR(分專案="全部",INDEX(J:J,ROW())=分專案))</f>
        <v>0</v>
      </c>
      <c r="C1202" s="44" cm="1">
        <f t="array" ref="C1202">IF(INDEX(F:F,ROW())&lt;&gt;"",INDEX(F:F,ROW()),IF(INDEX(E:E,ROW())&lt;&gt;0,INDEX(C:C,ROW()-1),0))</f>
        <v>0</v>
      </c>
      <c r="D1202" s="43" cm="1">
        <f t="array" ref="D1202">IF(INDEX(G:G,ROW())&lt;&gt;"",INDEX(G:G,ROW()),IF(INDEX(E:E,ROW())&lt;&gt;0,INDEX(D:D,ROW()-1),0))</f>
        <v>0</v>
      </c>
      <c r="E1202" s="313" cm="1">
        <f t="array" ref="E1202">IF(INDEX(I:I,ROW())&lt;&gt;"",VALUE(TRIM(LEFT(INDEX(I:I,ROW()),6))),0)</f>
        <v>0</v>
      </c>
      <c r="F1202" s="314"/>
      <c r="G1202" s="247"/>
      <c r="H1202" s="261"/>
      <c r="I1202" s="248"/>
      <c r="J1202" s="261"/>
      <c r="K1202" s="261"/>
      <c r="L1202" s="262"/>
      <c r="M1202" s="49"/>
      <c r="N1202" s="49"/>
    </row>
    <row r="1203" spans="1:14">
      <c r="A1203" s="43" cm="1">
        <f t="array" ref="A1203">IF(INDEX(B:B,ROW()), COUNTIF($B$6:INDEX(B:B,ROW()), TRUE), 0)</f>
        <v>0</v>
      </c>
      <c r="B1203" s="43" t="b" cm="1">
        <f t="array" ref="B1203">AND(分科號=INDEX(E:E,ROW()),INDEX(D:D,ROW())&gt;=分起日,INDEX(D:D,ROW())&lt;=分訖日,OR(分專案="全部",INDEX(J:J,ROW())=分專案))</f>
        <v>0</v>
      </c>
      <c r="C1203" s="44" cm="1">
        <f t="array" ref="C1203">IF(INDEX(F:F,ROW())&lt;&gt;"",INDEX(F:F,ROW()),IF(INDEX(E:E,ROW())&lt;&gt;0,INDEX(C:C,ROW()-1),0))</f>
        <v>0</v>
      </c>
      <c r="D1203" s="43" cm="1">
        <f t="array" ref="D1203">IF(INDEX(G:G,ROW())&lt;&gt;"",INDEX(G:G,ROW()),IF(INDEX(E:E,ROW())&lt;&gt;0,INDEX(D:D,ROW()-1),0))</f>
        <v>0</v>
      </c>
      <c r="E1203" s="313" cm="1">
        <f t="array" ref="E1203">IF(INDEX(I:I,ROW())&lt;&gt;"",VALUE(TRIM(LEFT(INDEX(I:I,ROW()),6))),0)</f>
        <v>0</v>
      </c>
      <c r="F1203" s="314"/>
      <c r="G1203" s="247"/>
      <c r="H1203" s="261"/>
      <c r="I1203" s="248"/>
      <c r="J1203" s="261"/>
      <c r="K1203" s="261"/>
      <c r="L1203" s="262"/>
      <c r="M1203" s="49"/>
      <c r="N1203" s="49"/>
    </row>
    <row r="1204" spans="1:14">
      <c r="A1204" s="43" cm="1">
        <f t="array" ref="A1204">IF(INDEX(B:B,ROW()), COUNTIF($B$6:INDEX(B:B,ROW()), TRUE), 0)</f>
        <v>0</v>
      </c>
      <c r="B1204" s="43" t="b" cm="1">
        <f t="array" ref="B1204">AND(分科號=INDEX(E:E,ROW()),INDEX(D:D,ROW())&gt;=分起日,INDEX(D:D,ROW())&lt;=分訖日,OR(分專案="全部",INDEX(J:J,ROW())=分專案))</f>
        <v>0</v>
      </c>
      <c r="C1204" s="44" cm="1">
        <f t="array" ref="C1204">IF(INDEX(F:F,ROW())&lt;&gt;"",INDEX(F:F,ROW()),IF(INDEX(E:E,ROW())&lt;&gt;0,INDEX(C:C,ROW()-1),0))</f>
        <v>0</v>
      </c>
      <c r="D1204" s="43" cm="1">
        <f t="array" ref="D1204">IF(INDEX(G:G,ROW())&lt;&gt;"",INDEX(G:G,ROW()),IF(INDEX(E:E,ROW())&lt;&gt;0,INDEX(D:D,ROW()-1),0))</f>
        <v>0</v>
      </c>
      <c r="E1204" s="313" cm="1">
        <f t="array" ref="E1204">IF(INDEX(I:I,ROW())&lt;&gt;"",VALUE(TRIM(LEFT(INDEX(I:I,ROW()),6))),0)</f>
        <v>0</v>
      </c>
      <c r="F1204" s="314"/>
      <c r="G1204" s="247"/>
      <c r="H1204" s="261"/>
      <c r="I1204" s="248"/>
      <c r="J1204" s="261"/>
      <c r="K1204" s="261"/>
      <c r="L1204" s="262"/>
      <c r="M1204" s="49"/>
      <c r="N1204" s="49"/>
    </row>
    <row r="1205" spans="1:14">
      <c r="A1205" s="43" cm="1">
        <f t="array" ref="A1205">IF(INDEX(B:B,ROW()), COUNTIF($B$6:INDEX(B:B,ROW()), TRUE), 0)</f>
        <v>0</v>
      </c>
      <c r="B1205" s="43" t="b" cm="1">
        <f t="array" ref="B1205">AND(分科號=INDEX(E:E,ROW()),INDEX(D:D,ROW())&gt;=分起日,INDEX(D:D,ROW())&lt;=分訖日,OR(分專案="全部",INDEX(J:J,ROW())=分專案))</f>
        <v>0</v>
      </c>
      <c r="C1205" s="44" cm="1">
        <f t="array" ref="C1205">IF(INDEX(F:F,ROW())&lt;&gt;"",INDEX(F:F,ROW()),IF(INDEX(E:E,ROW())&lt;&gt;0,INDEX(C:C,ROW()-1),0))</f>
        <v>0</v>
      </c>
      <c r="D1205" s="43" cm="1">
        <f t="array" ref="D1205">IF(INDEX(G:G,ROW())&lt;&gt;"",INDEX(G:G,ROW()),IF(INDEX(E:E,ROW())&lt;&gt;0,INDEX(D:D,ROW()-1),0))</f>
        <v>0</v>
      </c>
      <c r="E1205" s="313" cm="1">
        <f t="array" ref="E1205">IF(INDEX(I:I,ROW())&lt;&gt;"",VALUE(TRIM(LEFT(INDEX(I:I,ROW()),6))),0)</f>
        <v>0</v>
      </c>
      <c r="F1205" s="314"/>
      <c r="G1205" s="247"/>
      <c r="H1205" s="261"/>
      <c r="I1205" s="248"/>
      <c r="J1205" s="261"/>
      <c r="K1205" s="261"/>
      <c r="L1205" s="262"/>
      <c r="M1205" s="49"/>
      <c r="N1205" s="49"/>
    </row>
    <row r="1206" spans="1:14">
      <c r="A1206" s="43" cm="1">
        <f t="array" ref="A1206">IF(INDEX(B:B,ROW()), COUNTIF($B$6:INDEX(B:B,ROW()), TRUE), 0)</f>
        <v>0</v>
      </c>
      <c r="B1206" s="43" t="b" cm="1">
        <f t="array" ref="B1206">AND(分科號=INDEX(E:E,ROW()),INDEX(D:D,ROW())&gt;=分起日,INDEX(D:D,ROW())&lt;=分訖日,OR(分專案="全部",INDEX(J:J,ROW())=分專案))</f>
        <v>0</v>
      </c>
      <c r="C1206" s="44" cm="1">
        <f t="array" ref="C1206">IF(INDEX(F:F,ROW())&lt;&gt;"",INDEX(F:F,ROW()),IF(INDEX(E:E,ROW())&lt;&gt;0,INDEX(C:C,ROW()-1),0))</f>
        <v>0</v>
      </c>
      <c r="D1206" s="43" cm="1">
        <f t="array" ref="D1206">IF(INDEX(G:G,ROW())&lt;&gt;"",INDEX(G:G,ROW()),IF(INDEX(E:E,ROW())&lt;&gt;0,INDEX(D:D,ROW()-1),0))</f>
        <v>0</v>
      </c>
      <c r="E1206" s="313" cm="1">
        <f t="array" ref="E1206">IF(INDEX(I:I,ROW())&lt;&gt;"",VALUE(TRIM(LEFT(INDEX(I:I,ROW()),6))),0)</f>
        <v>0</v>
      </c>
      <c r="F1206" s="314"/>
      <c r="G1206" s="247"/>
      <c r="H1206" s="261"/>
      <c r="I1206" s="248"/>
      <c r="J1206" s="261"/>
      <c r="K1206" s="261"/>
      <c r="L1206" s="262"/>
      <c r="M1206" s="49"/>
      <c r="N1206" s="49"/>
    </row>
    <row r="1207" spans="1:14">
      <c r="A1207" s="43" cm="1">
        <f t="array" ref="A1207">IF(INDEX(B:B,ROW()), COUNTIF($B$6:INDEX(B:B,ROW()), TRUE), 0)</f>
        <v>0</v>
      </c>
      <c r="B1207" s="43" t="b" cm="1">
        <f t="array" ref="B1207">AND(分科號=INDEX(E:E,ROW()),INDEX(D:D,ROW())&gt;=分起日,INDEX(D:D,ROW())&lt;=分訖日,OR(分專案="全部",INDEX(J:J,ROW())=分專案))</f>
        <v>0</v>
      </c>
      <c r="C1207" s="44" cm="1">
        <f t="array" ref="C1207">IF(INDEX(F:F,ROW())&lt;&gt;"",INDEX(F:F,ROW()),IF(INDEX(E:E,ROW())&lt;&gt;0,INDEX(C:C,ROW()-1),0))</f>
        <v>0</v>
      </c>
      <c r="D1207" s="43" cm="1">
        <f t="array" ref="D1207">IF(INDEX(G:G,ROW())&lt;&gt;"",INDEX(G:G,ROW()),IF(INDEX(E:E,ROW())&lt;&gt;0,INDEX(D:D,ROW()-1),0))</f>
        <v>0</v>
      </c>
      <c r="E1207" s="313" cm="1">
        <f t="array" ref="E1207">IF(INDEX(I:I,ROW())&lt;&gt;"",VALUE(TRIM(LEFT(INDEX(I:I,ROW()),6))),0)</f>
        <v>0</v>
      </c>
      <c r="F1207" s="314"/>
      <c r="G1207" s="247"/>
      <c r="H1207" s="261"/>
      <c r="I1207" s="248"/>
      <c r="J1207" s="261"/>
      <c r="K1207" s="261"/>
      <c r="L1207" s="262"/>
      <c r="M1207" s="49"/>
      <c r="N1207" s="49"/>
    </row>
    <row r="1208" spans="1:14">
      <c r="A1208" s="43" cm="1">
        <f t="array" ref="A1208">IF(INDEX(B:B,ROW()), COUNTIF($B$6:INDEX(B:B,ROW()), TRUE), 0)</f>
        <v>0</v>
      </c>
      <c r="B1208" s="43" t="b" cm="1">
        <f t="array" ref="B1208">AND(分科號=INDEX(E:E,ROW()),INDEX(D:D,ROW())&gt;=分起日,INDEX(D:D,ROW())&lt;=分訖日,OR(分專案="全部",INDEX(J:J,ROW())=分專案))</f>
        <v>0</v>
      </c>
      <c r="C1208" s="44" cm="1">
        <f t="array" ref="C1208">IF(INDEX(F:F,ROW())&lt;&gt;"",INDEX(F:F,ROW()),IF(INDEX(E:E,ROW())&lt;&gt;0,INDEX(C:C,ROW()-1),0))</f>
        <v>0</v>
      </c>
      <c r="D1208" s="43" cm="1">
        <f t="array" ref="D1208">IF(INDEX(G:G,ROW())&lt;&gt;"",INDEX(G:G,ROW()),IF(INDEX(E:E,ROW())&lt;&gt;0,INDEX(D:D,ROW()-1),0))</f>
        <v>0</v>
      </c>
      <c r="E1208" s="313" cm="1">
        <f t="array" ref="E1208">IF(INDEX(I:I,ROW())&lt;&gt;"",VALUE(TRIM(LEFT(INDEX(I:I,ROW()),6))),0)</f>
        <v>0</v>
      </c>
      <c r="F1208" s="314"/>
      <c r="G1208" s="247"/>
      <c r="H1208" s="261"/>
      <c r="I1208" s="248"/>
      <c r="J1208" s="261"/>
      <c r="K1208" s="261"/>
      <c r="L1208" s="262"/>
      <c r="M1208" s="49"/>
      <c r="N1208" s="49"/>
    </row>
    <row r="1209" spans="1:14">
      <c r="A1209" s="43" cm="1">
        <f t="array" ref="A1209">IF(INDEX(B:B,ROW()), COUNTIF($B$6:INDEX(B:B,ROW()), TRUE), 0)</f>
        <v>0</v>
      </c>
      <c r="B1209" s="43" t="b" cm="1">
        <f t="array" ref="B1209">AND(分科號=INDEX(E:E,ROW()),INDEX(D:D,ROW())&gt;=分起日,INDEX(D:D,ROW())&lt;=分訖日,OR(分專案="全部",INDEX(J:J,ROW())=分專案))</f>
        <v>0</v>
      </c>
      <c r="C1209" s="44" cm="1">
        <f t="array" ref="C1209">IF(INDEX(F:F,ROW())&lt;&gt;"",INDEX(F:F,ROW()),IF(INDEX(E:E,ROW())&lt;&gt;0,INDEX(C:C,ROW()-1),0))</f>
        <v>0</v>
      </c>
      <c r="D1209" s="43" cm="1">
        <f t="array" ref="D1209">IF(INDEX(G:G,ROW())&lt;&gt;"",INDEX(G:G,ROW()),IF(INDEX(E:E,ROW())&lt;&gt;0,INDEX(D:D,ROW()-1),0))</f>
        <v>0</v>
      </c>
      <c r="E1209" s="313" cm="1">
        <f t="array" ref="E1209">IF(INDEX(I:I,ROW())&lt;&gt;"",VALUE(TRIM(LEFT(INDEX(I:I,ROW()),6))),0)</f>
        <v>0</v>
      </c>
      <c r="F1209" s="314"/>
      <c r="G1209" s="247"/>
      <c r="H1209" s="261"/>
      <c r="I1209" s="248"/>
      <c r="J1209" s="261"/>
      <c r="K1209" s="261"/>
      <c r="L1209" s="262"/>
      <c r="M1209" s="49"/>
      <c r="N1209" s="49"/>
    </row>
    <row r="1210" spans="1:14">
      <c r="A1210" s="43" cm="1">
        <f t="array" ref="A1210">IF(INDEX(B:B,ROW()), COUNTIF($B$6:INDEX(B:B,ROW()), TRUE), 0)</f>
        <v>0</v>
      </c>
      <c r="B1210" s="43" t="b" cm="1">
        <f t="array" ref="B1210">AND(分科號=INDEX(E:E,ROW()),INDEX(D:D,ROW())&gt;=分起日,INDEX(D:D,ROW())&lt;=分訖日,OR(分專案="全部",INDEX(J:J,ROW())=分專案))</f>
        <v>0</v>
      </c>
      <c r="C1210" s="44" cm="1">
        <f t="array" ref="C1210">IF(INDEX(F:F,ROW())&lt;&gt;"",INDEX(F:F,ROW()),IF(INDEX(E:E,ROW())&lt;&gt;0,INDEX(C:C,ROW()-1),0))</f>
        <v>0</v>
      </c>
      <c r="D1210" s="43" cm="1">
        <f t="array" ref="D1210">IF(INDEX(G:G,ROW())&lt;&gt;"",INDEX(G:G,ROW()),IF(INDEX(E:E,ROW())&lt;&gt;0,INDEX(D:D,ROW()-1),0))</f>
        <v>0</v>
      </c>
      <c r="E1210" s="313" cm="1">
        <f t="array" ref="E1210">IF(INDEX(I:I,ROW())&lt;&gt;"",VALUE(TRIM(LEFT(INDEX(I:I,ROW()),6))),0)</f>
        <v>0</v>
      </c>
      <c r="F1210" s="314"/>
      <c r="G1210" s="247"/>
      <c r="H1210" s="261"/>
      <c r="I1210" s="248"/>
      <c r="J1210" s="261"/>
      <c r="K1210" s="261"/>
      <c r="L1210" s="262"/>
      <c r="M1210" s="49"/>
      <c r="N1210" s="49"/>
    </row>
    <row r="1211" spans="1:14">
      <c r="A1211" s="43" cm="1">
        <f t="array" ref="A1211">IF(INDEX(B:B,ROW()), COUNTIF($B$6:INDEX(B:B,ROW()), TRUE), 0)</f>
        <v>0</v>
      </c>
      <c r="B1211" s="43" t="b" cm="1">
        <f t="array" ref="B1211">AND(分科號=INDEX(E:E,ROW()),INDEX(D:D,ROW())&gt;=分起日,INDEX(D:D,ROW())&lt;=分訖日,OR(分專案="全部",INDEX(J:J,ROW())=分專案))</f>
        <v>0</v>
      </c>
      <c r="C1211" s="44" cm="1">
        <f t="array" ref="C1211">IF(INDEX(F:F,ROW())&lt;&gt;"",INDEX(F:F,ROW()),IF(INDEX(E:E,ROW())&lt;&gt;0,INDEX(C:C,ROW()-1),0))</f>
        <v>0</v>
      </c>
      <c r="D1211" s="43" cm="1">
        <f t="array" ref="D1211">IF(INDEX(G:G,ROW())&lt;&gt;"",INDEX(G:G,ROW()),IF(INDEX(E:E,ROW())&lt;&gt;0,INDEX(D:D,ROW()-1),0))</f>
        <v>0</v>
      </c>
      <c r="E1211" s="313" cm="1">
        <f t="array" ref="E1211">IF(INDEX(I:I,ROW())&lt;&gt;"",VALUE(TRIM(LEFT(INDEX(I:I,ROW()),6))),0)</f>
        <v>0</v>
      </c>
      <c r="F1211" s="314"/>
      <c r="G1211" s="247"/>
      <c r="H1211" s="261"/>
      <c r="I1211" s="248"/>
      <c r="J1211" s="261"/>
      <c r="K1211" s="261"/>
      <c r="L1211" s="262"/>
      <c r="M1211" s="49"/>
      <c r="N1211" s="49"/>
    </row>
    <row r="1212" spans="1:14">
      <c r="A1212" s="43" cm="1">
        <f t="array" ref="A1212">IF(INDEX(B:B,ROW()), COUNTIF($B$6:INDEX(B:B,ROW()), TRUE), 0)</f>
        <v>0</v>
      </c>
      <c r="B1212" s="43" t="b" cm="1">
        <f t="array" ref="B1212">AND(分科號=INDEX(E:E,ROW()),INDEX(D:D,ROW())&gt;=分起日,INDEX(D:D,ROW())&lt;=分訖日,OR(分專案="全部",INDEX(J:J,ROW())=分專案))</f>
        <v>0</v>
      </c>
      <c r="C1212" s="44" cm="1">
        <f t="array" ref="C1212">IF(INDEX(F:F,ROW())&lt;&gt;"",INDEX(F:F,ROW()),IF(INDEX(E:E,ROW())&lt;&gt;0,INDEX(C:C,ROW()-1),0))</f>
        <v>0</v>
      </c>
      <c r="D1212" s="43" cm="1">
        <f t="array" ref="D1212">IF(INDEX(G:G,ROW())&lt;&gt;"",INDEX(G:G,ROW()),IF(INDEX(E:E,ROW())&lt;&gt;0,INDEX(D:D,ROW()-1),0))</f>
        <v>0</v>
      </c>
      <c r="E1212" s="313" cm="1">
        <f t="array" ref="E1212">IF(INDEX(I:I,ROW())&lt;&gt;"",VALUE(TRIM(LEFT(INDEX(I:I,ROW()),6))),0)</f>
        <v>0</v>
      </c>
      <c r="F1212" s="314"/>
      <c r="G1212" s="247"/>
      <c r="H1212" s="261"/>
      <c r="I1212" s="248"/>
      <c r="J1212" s="261"/>
      <c r="K1212" s="261"/>
      <c r="L1212" s="262"/>
      <c r="M1212" s="49"/>
      <c r="N1212" s="49"/>
    </row>
    <row r="1213" spans="1:14">
      <c r="A1213" s="43" cm="1">
        <f t="array" ref="A1213">IF(INDEX(B:B,ROW()), COUNTIF($B$6:INDEX(B:B,ROW()), TRUE), 0)</f>
        <v>0</v>
      </c>
      <c r="B1213" s="43" t="b" cm="1">
        <f t="array" ref="B1213">AND(分科號=INDEX(E:E,ROW()),INDEX(D:D,ROW())&gt;=分起日,INDEX(D:D,ROW())&lt;=分訖日,OR(分專案="全部",INDEX(J:J,ROW())=分專案))</f>
        <v>0</v>
      </c>
      <c r="C1213" s="44" cm="1">
        <f t="array" ref="C1213">IF(INDEX(F:F,ROW())&lt;&gt;"",INDEX(F:F,ROW()),IF(INDEX(E:E,ROW())&lt;&gt;0,INDEX(C:C,ROW()-1),0))</f>
        <v>0</v>
      </c>
      <c r="D1213" s="43" cm="1">
        <f t="array" ref="D1213">IF(INDEX(G:G,ROW())&lt;&gt;"",INDEX(G:G,ROW()),IF(INDEX(E:E,ROW())&lt;&gt;0,INDEX(D:D,ROW()-1),0))</f>
        <v>0</v>
      </c>
      <c r="E1213" s="313" cm="1">
        <f t="array" ref="E1213">IF(INDEX(I:I,ROW())&lt;&gt;"",VALUE(TRIM(LEFT(INDEX(I:I,ROW()),6))),0)</f>
        <v>0</v>
      </c>
      <c r="F1213" s="314"/>
      <c r="G1213" s="247"/>
      <c r="H1213" s="261"/>
      <c r="I1213" s="248"/>
      <c r="J1213" s="261"/>
      <c r="K1213" s="261"/>
      <c r="L1213" s="262"/>
      <c r="M1213" s="49"/>
      <c r="N1213" s="49"/>
    </row>
    <row r="1214" spans="1:14">
      <c r="A1214" s="43" cm="1">
        <f t="array" ref="A1214">IF(INDEX(B:B,ROW()), COUNTIF($B$6:INDEX(B:B,ROW()), TRUE), 0)</f>
        <v>0</v>
      </c>
      <c r="B1214" s="43" t="b" cm="1">
        <f t="array" ref="B1214">AND(分科號=INDEX(E:E,ROW()),INDEX(D:D,ROW())&gt;=分起日,INDEX(D:D,ROW())&lt;=分訖日,OR(分專案="全部",INDEX(J:J,ROW())=分專案))</f>
        <v>0</v>
      </c>
      <c r="C1214" s="44" cm="1">
        <f t="array" ref="C1214">IF(INDEX(F:F,ROW())&lt;&gt;"",INDEX(F:F,ROW()),IF(INDEX(E:E,ROW())&lt;&gt;0,INDEX(C:C,ROW()-1),0))</f>
        <v>0</v>
      </c>
      <c r="D1214" s="43" cm="1">
        <f t="array" ref="D1214">IF(INDEX(G:G,ROW())&lt;&gt;"",INDEX(G:G,ROW()),IF(INDEX(E:E,ROW())&lt;&gt;0,INDEX(D:D,ROW()-1),0))</f>
        <v>0</v>
      </c>
      <c r="E1214" s="313" cm="1">
        <f t="array" ref="E1214">IF(INDEX(I:I,ROW())&lt;&gt;"",VALUE(TRIM(LEFT(INDEX(I:I,ROW()),6))),0)</f>
        <v>0</v>
      </c>
      <c r="F1214" s="314"/>
      <c r="G1214" s="247"/>
      <c r="H1214" s="261"/>
      <c r="I1214" s="248"/>
      <c r="J1214" s="261"/>
      <c r="K1214" s="261"/>
      <c r="L1214" s="262"/>
      <c r="M1214" s="49"/>
      <c r="N1214" s="49"/>
    </row>
    <row r="1215" spans="1:14">
      <c r="A1215" s="43" cm="1">
        <f t="array" ref="A1215">IF(INDEX(B:B,ROW()), COUNTIF($B$6:INDEX(B:B,ROW()), TRUE), 0)</f>
        <v>0</v>
      </c>
      <c r="B1215" s="43" t="b" cm="1">
        <f t="array" ref="B1215">AND(分科號=INDEX(E:E,ROW()),INDEX(D:D,ROW())&gt;=分起日,INDEX(D:D,ROW())&lt;=分訖日,OR(分專案="全部",INDEX(J:J,ROW())=分專案))</f>
        <v>0</v>
      </c>
      <c r="C1215" s="44" cm="1">
        <f t="array" ref="C1215">IF(INDEX(F:F,ROW())&lt;&gt;"",INDEX(F:F,ROW()),IF(INDEX(E:E,ROW())&lt;&gt;0,INDEX(C:C,ROW()-1),0))</f>
        <v>0</v>
      </c>
      <c r="D1215" s="43" cm="1">
        <f t="array" ref="D1215">IF(INDEX(G:G,ROW())&lt;&gt;"",INDEX(G:G,ROW()),IF(INDEX(E:E,ROW())&lt;&gt;0,INDEX(D:D,ROW()-1),0))</f>
        <v>0</v>
      </c>
      <c r="E1215" s="313" cm="1">
        <f t="array" ref="E1215">IF(INDEX(I:I,ROW())&lt;&gt;"",VALUE(TRIM(LEFT(INDEX(I:I,ROW()),6))),0)</f>
        <v>0</v>
      </c>
      <c r="F1215" s="314"/>
      <c r="G1215" s="247"/>
      <c r="H1215" s="261"/>
      <c r="I1215" s="248"/>
      <c r="J1215" s="261"/>
      <c r="K1215" s="261"/>
      <c r="L1215" s="262"/>
      <c r="M1215" s="49"/>
      <c r="N1215" s="49"/>
    </row>
    <row r="1216" spans="1:14">
      <c r="A1216" s="43" cm="1">
        <f t="array" ref="A1216">IF(INDEX(B:B,ROW()), COUNTIF($B$6:INDEX(B:B,ROW()), TRUE), 0)</f>
        <v>0</v>
      </c>
      <c r="B1216" s="43" t="b" cm="1">
        <f t="array" ref="B1216">AND(分科號=INDEX(E:E,ROW()),INDEX(D:D,ROW())&gt;=分起日,INDEX(D:D,ROW())&lt;=分訖日,OR(分專案="全部",INDEX(J:J,ROW())=分專案))</f>
        <v>0</v>
      </c>
      <c r="C1216" s="44" cm="1">
        <f t="array" ref="C1216">IF(INDEX(F:F,ROW())&lt;&gt;"",INDEX(F:F,ROW()),IF(INDEX(E:E,ROW())&lt;&gt;0,INDEX(C:C,ROW()-1),0))</f>
        <v>0</v>
      </c>
      <c r="D1216" s="43" cm="1">
        <f t="array" ref="D1216">IF(INDEX(G:G,ROW())&lt;&gt;"",INDEX(G:G,ROW()),IF(INDEX(E:E,ROW())&lt;&gt;0,INDEX(D:D,ROW()-1),0))</f>
        <v>0</v>
      </c>
      <c r="E1216" s="313" cm="1">
        <f t="array" ref="E1216">IF(INDEX(I:I,ROW())&lt;&gt;"",VALUE(TRIM(LEFT(INDEX(I:I,ROW()),6))),0)</f>
        <v>0</v>
      </c>
      <c r="F1216" s="314"/>
      <c r="G1216" s="247"/>
      <c r="H1216" s="261"/>
      <c r="I1216" s="248"/>
      <c r="J1216" s="261"/>
      <c r="K1216" s="261"/>
      <c r="L1216" s="262"/>
      <c r="M1216" s="49"/>
      <c r="N1216" s="49"/>
    </row>
    <row r="1217" spans="1:14">
      <c r="A1217" s="43" cm="1">
        <f t="array" ref="A1217">IF(INDEX(B:B,ROW()), COUNTIF($B$6:INDEX(B:B,ROW()), TRUE), 0)</f>
        <v>0</v>
      </c>
      <c r="B1217" s="43" t="b" cm="1">
        <f t="array" ref="B1217">AND(分科號=INDEX(E:E,ROW()),INDEX(D:D,ROW())&gt;=分起日,INDEX(D:D,ROW())&lt;=分訖日,OR(分專案="全部",INDEX(J:J,ROW())=分專案))</f>
        <v>0</v>
      </c>
      <c r="C1217" s="44" cm="1">
        <f t="array" ref="C1217">IF(INDEX(F:F,ROW())&lt;&gt;"",INDEX(F:F,ROW()),IF(INDEX(E:E,ROW())&lt;&gt;0,INDEX(C:C,ROW()-1),0))</f>
        <v>0</v>
      </c>
      <c r="D1217" s="43" cm="1">
        <f t="array" ref="D1217">IF(INDEX(G:G,ROW())&lt;&gt;"",INDEX(G:G,ROW()),IF(INDEX(E:E,ROW())&lt;&gt;0,INDEX(D:D,ROW()-1),0))</f>
        <v>0</v>
      </c>
      <c r="E1217" s="313" cm="1">
        <f t="array" ref="E1217">IF(INDEX(I:I,ROW())&lt;&gt;"",VALUE(TRIM(LEFT(INDEX(I:I,ROW()),6))),0)</f>
        <v>0</v>
      </c>
      <c r="F1217" s="314"/>
      <c r="G1217" s="247"/>
      <c r="H1217" s="261"/>
      <c r="I1217" s="248"/>
      <c r="J1217" s="261"/>
      <c r="K1217" s="261"/>
      <c r="L1217" s="262"/>
      <c r="M1217" s="49"/>
      <c r="N1217" s="49"/>
    </row>
    <row r="1218" spans="1:14">
      <c r="A1218" s="43" cm="1">
        <f t="array" ref="A1218">IF(INDEX(B:B,ROW()), COUNTIF($B$6:INDEX(B:B,ROW()), TRUE), 0)</f>
        <v>0</v>
      </c>
      <c r="B1218" s="43" t="b" cm="1">
        <f t="array" ref="B1218">AND(分科號=INDEX(E:E,ROW()),INDEX(D:D,ROW())&gt;=分起日,INDEX(D:D,ROW())&lt;=分訖日,OR(分專案="全部",INDEX(J:J,ROW())=分專案))</f>
        <v>0</v>
      </c>
      <c r="C1218" s="44" cm="1">
        <f t="array" ref="C1218">IF(INDEX(F:F,ROW())&lt;&gt;"",INDEX(F:F,ROW()),IF(INDEX(E:E,ROW())&lt;&gt;0,INDEX(C:C,ROW()-1),0))</f>
        <v>0</v>
      </c>
      <c r="D1218" s="43" cm="1">
        <f t="array" ref="D1218">IF(INDEX(G:G,ROW())&lt;&gt;"",INDEX(G:G,ROW()),IF(INDEX(E:E,ROW())&lt;&gt;0,INDEX(D:D,ROW()-1),0))</f>
        <v>0</v>
      </c>
      <c r="E1218" s="313" cm="1">
        <f t="array" ref="E1218">IF(INDEX(I:I,ROW())&lt;&gt;"",VALUE(TRIM(LEFT(INDEX(I:I,ROW()),6))),0)</f>
        <v>0</v>
      </c>
      <c r="F1218" s="314"/>
      <c r="G1218" s="247"/>
      <c r="H1218" s="261"/>
      <c r="I1218" s="248"/>
      <c r="J1218" s="261"/>
      <c r="K1218" s="261"/>
      <c r="L1218" s="262"/>
      <c r="M1218" s="49"/>
      <c r="N1218" s="49"/>
    </row>
    <row r="1219" spans="1:14">
      <c r="A1219" s="43" cm="1">
        <f t="array" ref="A1219">IF(INDEX(B:B,ROW()), COUNTIF($B$6:INDEX(B:B,ROW()), TRUE), 0)</f>
        <v>0</v>
      </c>
      <c r="B1219" s="43" t="b" cm="1">
        <f t="array" ref="B1219">AND(分科號=INDEX(E:E,ROW()),INDEX(D:D,ROW())&gt;=分起日,INDEX(D:D,ROW())&lt;=分訖日,OR(分專案="全部",INDEX(J:J,ROW())=分專案))</f>
        <v>0</v>
      </c>
      <c r="C1219" s="44" cm="1">
        <f t="array" ref="C1219">IF(INDEX(F:F,ROW())&lt;&gt;"",INDEX(F:F,ROW()),IF(INDEX(E:E,ROW())&lt;&gt;0,INDEX(C:C,ROW()-1),0))</f>
        <v>0</v>
      </c>
      <c r="D1219" s="43" cm="1">
        <f t="array" ref="D1219">IF(INDEX(G:G,ROW())&lt;&gt;"",INDEX(G:G,ROW()),IF(INDEX(E:E,ROW())&lt;&gt;0,INDEX(D:D,ROW()-1),0))</f>
        <v>0</v>
      </c>
      <c r="E1219" s="313" cm="1">
        <f t="array" ref="E1219">IF(INDEX(I:I,ROW())&lt;&gt;"",VALUE(TRIM(LEFT(INDEX(I:I,ROW()),6))),0)</f>
        <v>0</v>
      </c>
      <c r="F1219" s="314"/>
      <c r="G1219" s="247"/>
      <c r="H1219" s="261"/>
      <c r="I1219" s="248"/>
      <c r="J1219" s="261"/>
      <c r="K1219" s="261"/>
      <c r="L1219" s="262"/>
      <c r="M1219" s="49"/>
      <c r="N1219" s="49"/>
    </row>
    <row r="1220" spans="1:14">
      <c r="A1220" s="43" cm="1">
        <f t="array" ref="A1220">IF(INDEX(B:B,ROW()), COUNTIF($B$6:INDEX(B:B,ROW()), TRUE), 0)</f>
        <v>0</v>
      </c>
      <c r="B1220" s="43" t="b" cm="1">
        <f t="array" ref="B1220">AND(分科號=INDEX(E:E,ROW()),INDEX(D:D,ROW())&gt;=分起日,INDEX(D:D,ROW())&lt;=分訖日,OR(分專案="全部",INDEX(J:J,ROW())=分專案))</f>
        <v>0</v>
      </c>
      <c r="C1220" s="44" cm="1">
        <f t="array" ref="C1220">IF(INDEX(F:F,ROW())&lt;&gt;"",INDEX(F:F,ROW()),IF(INDEX(E:E,ROW())&lt;&gt;0,INDEX(C:C,ROW()-1),0))</f>
        <v>0</v>
      </c>
      <c r="D1220" s="43" cm="1">
        <f t="array" ref="D1220">IF(INDEX(G:G,ROW())&lt;&gt;"",INDEX(G:G,ROW()),IF(INDEX(E:E,ROW())&lt;&gt;0,INDEX(D:D,ROW()-1),0))</f>
        <v>0</v>
      </c>
      <c r="E1220" s="313" cm="1">
        <f t="array" ref="E1220">IF(INDEX(I:I,ROW())&lt;&gt;"",VALUE(TRIM(LEFT(INDEX(I:I,ROW()),6))),0)</f>
        <v>0</v>
      </c>
      <c r="F1220" s="314"/>
      <c r="G1220" s="247"/>
      <c r="H1220" s="261"/>
      <c r="I1220" s="248"/>
      <c r="J1220" s="261"/>
      <c r="K1220" s="261"/>
      <c r="L1220" s="262"/>
      <c r="M1220" s="49"/>
      <c r="N1220" s="49"/>
    </row>
    <row r="1221" spans="1:14">
      <c r="A1221" s="43" cm="1">
        <f t="array" ref="A1221">IF(INDEX(B:B,ROW()), COUNTIF($B$6:INDEX(B:B,ROW()), TRUE), 0)</f>
        <v>0</v>
      </c>
      <c r="B1221" s="43" t="b" cm="1">
        <f t="array" ref="B1221">AND(分科號=INDEX(E:E,ROW()),INDEX(D:D,ROW())&gt;=分起日,INDEX(D:D,ROW())&lt;=分訖日,OR(分專案="全部",INDEX(J:J,ROW())=分專案))</f>
        <v>0</v>
      </c>
      <c r="C1221" s="44" cm="1">
        <f t="array" ref="C1221">IF(INDEX(F:F,ROW())&lt;&gt;"",INDEX(F:F,ROW()),IF(INDEX(E:E,ROW())&lt;&gt;0,INDEX(C:C,ROW()-1),0))</f>
        <v>0</v>
      </c>
      <c r="D1221" s="43" cm="1">
        <f t="array" ref="D1221">IF(INDEX(G:G,ROW())&lt;&gt;"",INDEX(G:G,ROW()),IF(INDEX(E:E,ROW())&lt;&gt;0,INDEX(D:D,ROW()-1),0))</f>
        <v>0</v>
      </c>
      <c r="E1221" s="313" cm="1">
        <f t="array" ref="E1221">IF(INDEX(I:I,ROW())&lt;&gt;"",VALUE(TRIM(LEFT(INDEX(I:I,ROW()),6))),0)</f>
        <v>0</v>
      </c>
      <c r="F1221" s="314"/>
      <c r="G1221" s="247"/>
      <c r="H1221" s="261"/>
      <c r="I1221" s="248"/>
      <c r="J1221" s="261"/>
      <c r="K1221" s="261"/>
      <c r="L1221" s="262"/>
      <c r="M1221" s="49"/>
      <c r="N1221" s="49"/>
    </row>
    <row r="1222" spans="1:14">
      <c r="A1222" s="43" cm="1">
        <f t="array" ref="A1222">IF(INDEX(B:B,ROW()), COUNTIF($B$6:INDEX(B:B,ROW()), TRUE), 0)</f>
        <v>0</v>
      </c>
      <c r="B1222" s="43" t="b" cm="1">
        <f t="array" ref="B1222">AND(分科號=INDEX(E:E,ROW()),INDEX(D:D,ROW())&gt;=分起日,INDEX(D:D,ROW())&lt;=分訖日,OR(分專案="全部",INDEX(J:J,ROW())=分專案))</f>
        <v>0</v>
      </c>
      <c r="C1222" s="44" cm="1">
        <f t="array" ref="C1222">IF(INDEX(F:F,ROW())&lt;&gt;"",INDEX(F:F,ROW()),IF(INDEX(E:E,ROW())&lt;&gt;0,INDEX(C:C,ROW()-1),0))</f>
        <v>0</v>
      </c>
      <c r="D1222" s="43" cm="1">
        <f t="array" ref="D1222">IF(INDEX(G:G,ROW())&lt;&gt;"",INDEX(G:G,ROW()),IF(INDEX(E:E,ROW())&lt;&gt;0,INDEX(D:D,ROW()-1),0))</f>
        <v>0</v>
      </c>
      <c r="E1222" s="313" cm="1">
        <f t="array" ref="E1222">IF(INDEX(I:I,ROW())&lt;&gt;"",VALUE(TRIM(LEFT(INDEX(I:I,ROW()),6))),0)</f>
        <v>0</v>
      </c>
      <c r="F1222" s="314"/>
      <c r="G1222" s="247"/>
      <c r="H1222" s="261"/>
      <c r="I1222" s="248"/>
      <c r="J1222" s="261"/>
      <c r="K1222" s="261"/>
      <c r="L1222" s="262"/>
      <c r="M1222" s="49"/>
      <c r="N1222" s="49"/>
    </row>
    <row r="1223" spans="1:14">
      <c r="A1223" s="43" cm="1">
        <f t="array" ref="A1223">IF(INDEX(B:B,ROW()), COUNTIF($B$6:INDEX(B:B,ROW()), TRUE), 0)</f>
        <v>0</v>
      </c>
      <c r="B1223" s="43" t="b" cm="1">
        <f t="array" ref="B1223">AND(分科號=INDEX(E:E,ROW()),INDEX(D:D,ROW())&gt;=分起日,INDEX(D:D,ROW())&lt;=分訖日,OR(分專案="全部",INDEX(J:J,ROW())=分專案))</f>
        <v>0</v>
      </c>
      <c r="C1223" s="44" cm="1">
        <f t="array" ref="C1223">IF(INDEX(F:F,ROW())&lt;&gt;"",INDEX(F:F,ROW()),IF(INDEX(E:E,ROW())&lt;&gt;0,INDEX(C:C,ROW()-1),0))</f>
        <v>0</v>
      </c>
      <c r="D1223" s="43" cm="1">
        <f t="array" ref="D1223">IF(INDEX(G:G,ROW())&lt;&gt;"",INDEX(G:G,ROW()),IF(INDEX(E:E,ROW())&lt;&gt;0,INDEX(D:D,ROW()-1),0))</f>
        <v>0</v>
      </c>
      <c r="E1223" s="313" cm="1">
        <f t="array" ref="E1223">IF(INDEX(I:I,ROW())&lt;&gt;"",VALUE(TRIM(LEFT(INDEX(I:I,ROW()),6))),0)</f>
        <v>0</v>
      </c>
      <c r="F1223" s="314"/>
      <c r="G1223" s="247"/>
      <c r="H1223" s="261"/>
      <c r="I1223" s="248"/>
      <c r="J1223" s="261"/>
      <c r="K1223" s="261"/>
      <c r="L1223" s="262"/>
      <c r="M1223" s="49"/>
      <c r="N1223" s="49"/>
    </row>
    <row r="1224" spans="1:14">
      <c r="A1224" s="43" cm="1">
        <f t="array" ref="A1224">IF(INDEX(B:B,ROW()), COUNTIF($B$6:INDEX(B:B,ROW()), TRUE), 0)</f>
        <v>0</v>
      </c>
      <c r="B1224" s="43" t="b" cm="1">
        <f t="array" ref="B1224">AND(分科號=INDEX(E:E,ROW()),INDEX(D:D,ROW())&gt;=分起日,INDEX(D:D,ROW())&lt;=分訖日,OR(分專案="全部",INDEX(J:J,ROW())=分專案))</f>
        <v>0</v>
      </c>
      <c r="C1224" s="44" cm="1">
        <f t="array" ref="C1224">IF(INDEX(F:F,ROW())&lt;&gt;"",INDEX(F:F,ROW()),IF(INDEX(E:E,ROW())&lt;&gt;0,INDEX(C:C,ROW()-1),0))</f>
        <v>0</v>
      </c>
      <c r="D1224" s="43" cm="1">
        <f t="array" ref="D1224">IF(INDEX(G:G,ROW())&lt;&gt;"",INDEX(G:G,ROW()),IF(INDEX(E:E,ROW())&lt;&gt;0,INDEX(D:D,ROW()-1),0))</f>
        <v>0</v>
      </c>
      <c r="E1224" s="313" cm="1">
        <f t="array" ref="E1224">IF(INDEX(I:I,ROW())&lt;&gt;"",VALUE(TRIM(LEFT(INDEX(I:I,ROW()),6))),0)</f>
        <v>0</v>
      </c>
      <c r="F1224" s="314"/>
      <c r="G1224" s="247"/>
      <c r="H1224" s="261"/>
      <c r="I1224" s="248"/>
      <c r="J1224" s="261"/>
      <c r="K1224" s="261"/>
      <c r="L1224" s="262"/>
      <c r="M1224" s="49"/>
      <c r="N1224" s="49"/>
    </row>
    <row r="1225" spans="1:14">
      <c r="A1225" s="43" cm="1">
        <f t="array" ref="A1225">IF(INDEX(B:B,ROW()), COUNTIF($B$6:INDEX(B:B,ROW()), TRUE), 0)</f>
        <v>0</v>
      </c>
      <c r="B1225" s="43" t="b" cm="1">
        <f t="array" ref="B1225">AND(分科號=INDEX(E:E,ROW()),INDEX(D:D,ROW())&gt;=分起日,INDEX(D:D,ROW())&lt;=分訖日,OR(分專案="全部",INDEX(J:J,ROW())=分專案))</f>
        <v>0</v>
      </c>
      <c r="C1225" s="44" cm="1">
        <f t="array" ref="C1225">IF(INDEX(F:F,ROW())&lt;&gt;"",INDEX(F:F,ROW()),IF(INDEX(E:E,ROW())&lt;&gt;0,INDEX(C:C,ROW()-1),0))</f>
        <v>0</v>
      </c>
      <c r="D1225" s="43" cm="1">
        <f t="array" ref="D1225">IF(INDEX(G:G,ROW())&lt;&gt;"",INDEX(G:G,ROW()),IF(INDEX(E:E,ROW())&lt;&gt;0,INDEX(D:D,ROW()-1),0))</f>
        <v>0</v>
      </c>
      <c r="E1225" s="313" cm="1">
        <f t="array" ref="E1225">IF(INDEX(I:I,ROW())&lt;&gt;"",VALUE(TRIM(LEFT(INDEX(I:I,ROW()),6))),0)</f>
        <v>0</v>
      </c>
      <c r="F1225" s="314"/>
      <c r="G1225" s="247"/>
      <c r="H1225" s="261"/>
      <c r="I1225" s="248"/>
      <c r="J1225" s="261"/>
      <c r="K1225" s="261"/>
      <c r="L1225" s="262"/>
      <c r="M1225" s="49"/>
      <c r="N1225" s="49"/>
    </row>
    <row r="1226" spans="1:14">
      <c r="A1226" s="43" cm="1">
        <f t="array" ref="A1226">IF(INDEX(B:B,ROW()), COUNTIF($B$6:INDEX(B:B,ROW()), TRUE), 0)</f>
        <v>0</v>
      </c>
      <c r="B1226" s="43" t="b" cm="1">
        <f t="array" ref="B1226">AND(分科號=INDEX(E:E,ROW()),INDEX(D:D,ROW())&gt;=分起日,INDEX(D:D,ROW())&lt;=分訖日,OR(分專案="全部",INDEX(J:J,ROW())=分專案))</f>
        <v>0</v>
      </c>
      <c r="C1226" s="44" cm="1">
        <f t="array" ref="C1226">IF(INDEX(F:F,ROW())&lt;&gt;"",INDEX(F:F,ROW()),IF(INDEX(E:E,ROW())&lt;&gt;0,INDEX(C:C,ROW()-1),0))</f>
        <v>0</v>
      </c>
      <c r="D1226" s="43" cm="1">
        <f t="array" ref="D1226">IF(INDEX(G:G,ROW())&lt;&gt;"",INDEX(G:G,ROW()),IF(INDEX(E:E,ROW())&lt;&gt;0,INDEX(D:D,ROW()-1),0))</f>
        <v>0</v>
      </c>
      <c r="E1226" s="313" cm="1">
        <f t="array" ref="E1226">IF(INDEX(I:I,ROW())&lt;&gt;"",VALUE(TRIM(LEFT(INDEX(I:I,ROW()),6))),0)</f>
        <v>0</v>
      </c>
      <c r="F1226" s="314"/>
      <c r="G1226" s="247"/>
      <c r="H1226" s="261"/>
      <c r="I1226" s="248"/>
      <c r="J1226" s="261"/>
      <c r="K1226" s="261"/>
      <c r="L1226" s="262"/>
      <c r="M1226" s="49"/>
      <c r="N1226" s="49"/>
    </row>
    <row r="1227" spans="1:14">
      <c r="A1227" s="43" cm="1">
        <f t="array" ref="A1227">IF(INDEX(B:B,ROW()), COUNTIF($B$6:INDEX(B:B,ROW()), TRUE), 0)</f>
        <v>0</v>
      </c>
      <c r="B1227" s="43" t="b" cm="1">
        <f t="array" ref="B1227">AND(分科號=INDEX(E:E,ROW()),INDEX(D:D,ROW())&gt;=分起日,INDEX(D:D,ROW())&lt;=分訖日,OR(分專案="全部",INDEX(J:J,ROW())=分專案))</f>
        <v>0</v>
      </c>
      <c r="C1227" s="44" cm="1">
        <f t="array" ref="C1227">IF(INDEX(F:F,ROW())&lt;&gt;"",INDEX(F:F,ROW()),IF(INDEX(E:E,ROW())&lt;&gt;0,INDEX(C:C,ROW()-1),0))</f>
        <v>0</v>
      </c>
      <c r="D1227" s="43" cm="1">
        <f t="array" ref="D1227">IF(INDEX(G:G,ROW())&lt;&gt;"",INDEX(G:G,ROW()),IF(INDEX(E:E,ROW())&lt;&gt;0,INDEX(D:D,ROW()-1),0))</f>
        <v>0</v>
      </c>
      <c r="E1227" s="313" cm="1">
        <f t="array" ref="E1227">IF(INDEX(I:I,ROW())&lt;&gt;"",VALUE(TRIM(LEFT(INDEX(I:I,ROW()),6))),0)</f>
        <v>0</v>
      </c>
      <c r="F1227" s="314"/>
      <c r="G1227" s="247"/>
      <c r="H1227" s="261"/>
      <c r="I1227" s="248"/>
      <c r="J1227" s="261"/>
      <c r="K1227" s="261"/>
      <c r="L1227" s="262"/>
      <c r="M1227" s="49"/>
      <c r="N1227" s="49"/>
    </row>
    <row r="1228" spans="1:14">
      <c r="A1228" s="43" cm="1">
        <f t="array" ref="A1228">IF(INDEX(B:B,ROW()), COUNTIF($B$6:INDEX(B:B,ROW()), TRUE), 0)</f>
        <v>0</v>
      </c>
      <c r="B1228" s="43" t="b" cm="1">
        <f t="array" ref="B1228">AND(分科號=INDEX(E:E,ROW()),INDEX(D:D,ROW())&gt;=分起日,INDEX(D:D,ROW())&lt;=分訖日,OR(分專案="全部",INDEX(J:J,ROW())=分專案))</f>
        <v>0</v>
      </c>
      <c r="C1228" s="44" cm="1">
        <f t="array" ref="C1228">IF(INDEX(F:F,ROW())&lt;&gt;"",INDEX(F:F,ROW()),IF(INDEX(E:E,ROW())&lt;&gt;0,INDEX(C:C,ROW()-1),0))</f>
        <v>0</v>
      </c>
      <c r="D1228" s="43" cm="1">
        <f t="array" ref="D1228">IF(INDEX(G:G,ROW())&lt;&gt;"",INDEX(G:G,ROW()),IF(INDEX(E:E,ROW())&lt;&gt;0,INDEX(D:D,ROW()-1),0))</f>
        <v>0</v>
      </c>
      <c r="E1228" s="313" cm="1">
        <f t="array" ref="E1228">IF(INDEX(I:I,ROW())&lt;&gt;"",VALUE(TRIM(LEFT(INDEX(I:I,ROW()),6))),0)</f>
        <v>0</v>
      </c>
      <c r="F1228" s="314"/>
      <c r="G1228" s="247"/>
      <c r="H1228" s="261"/>
      <c r="I1228" s="248"/>
      <c r="J1228" s="261"/>
      <c r="K1228" s="261"/>
      <c r="L1228" s="262"/>
      <c r="M1228" s="49"/>
      <c r="N1228" s="49"/>
    </row>
    <row r="1229" spans="1:14">
      <c r="A1229" s="43" cm="1">
        <f t="array" ref="A1229">IF(INDEX(B:B,ROW()), COUNTIF($B$6:INDEX(B:B,ROW()), TRUE), 0)</f>
        <v>0</v>
      </c>
      <c r="B1229" s="43" t="b" cm="1">
        <f t="array" ref="B1229">AND(分科號=INDEX(E:E,ROW()),INDEX(D:D,ROW())&gt;=分起日,INDEX(D:D,ROW())&lt;=分訖日,OR(分專案="全部",INDEX(J:J,ROW())=分專案))</f>
        <v>0</v>
      </c>
      <c r="C1229" s="44" cm="1">
        <f t="array" ref="C1229">IF(INDEX(F:F,ROW())&lt;&gt;"",INDEX(F:F,ROW()),IF(INDEX(E:E,ROW())&lt;&gt;0,INDEX(C:C,ROW()-1),0))</f>
        <v>0</v>
      </c>
      <c r="D1229" s="43" cm="1">
        <f t="array" ref="D1229">IF(INDEX(G:G,ROW())&lt;&gt;"",INDEX(G:G,ROW()),IF(INDEX(E:E,ROW())&lt;&gt;0,INDEX(D:D,ROW()-1),0))</f>
        <v>0</v>
      </c>
      <c r="E1229" s="313" cm="1">
        <f t="array" ref="E1229">IF(INDEX(I:I,ROW())&lt;&gt;"",VALUE(TRIM(LEFT(INDEX(I:I,ROW()),6))),0)</f>
        <v>0</v>
      </c>
      <c r="F1229" s="314"/>
      <c r="G1229" s="247"/>
      <c r="H1229" s="261"/>
      <c r="I1229" s="248"/>
      <c r="J1229" s="261"/>
      <c r="K1229" s="261"/>
      <c r="L1229" s="262"/>
      <c r="M1229" s="49"/>
      <c r="N1229" s="49"/>
    </row>
    <row r="1230" spans="1:14">
      <c r="A1230" s="43" cm="1">
        <f t="array" ref="A1230">IF(INDEX(B:B,ROW()), COUNTIF($B$6:INDEX(B:B,ROW()), TRUE), 0)</f>
        <v>0</v>
      </c>
      <c r="B1230" s="43" t="b" cm="1">
        <f t="array" ref="B1230">AND(分科號=INDEX(E:E,ROW()),INDEX(D:D,ROW())&gt;=分起日,INDEX(D:D,ROW())&lt;=分訖日,OR(分專案="全部",INDEX(J:J,ROW())=分專案))</f>
        <v>0</v>
      </c>
      <c r="C1230" s="44" cm="1">
        <f t="array" ref="C1230">IF(INDEX(F:F,ROW())&lt;&gt;"",INDEX(F:F,ROW()),IF(INDEX(E:E,ROW())&lt;&gt;0,INDEX(C:C,ROW()-1),0))</f>
        <v>0</v>
      </c>
      <c r="D1230" s="43" cm="1">
        <f t="array" ref="D1230">IF(INDEX(G:G,ROW())&lt;&gt;"",INDEX(G:G,ROW()),IF(INDEX(E:E,ROW())&lt;&gt;0,INDEX(D:D,ROW()-1),0))</f>
        <v>0</v>
      </c>
      <c r="E1230" s="313" cm="1">
        <f t="array" ref="E1230">IF(INDEX(I:I,ROW())&lt;&gt;"",VALUE(TRIM(LEFT(INDEX(I:I,ROW()),6))),0)</f>
        <v>0</v>
      </c>
      <c r="F1230" s="314"/>
      <c r="G1230" s="247"/>
      <c r="H1230" s="261"/>
      <c r="I1230" s="248"/>
      <c r="J1230" s="261"/>
      <c r="K1230" s="261"/>
      <c r="L1230" s="262"/>
      <c r="M1230" s="49"/>
      <c r="N1230" s="49"/>
    </row>
    <row r="1231" spans="1:14">
      <c r="A1231" s="43" cm="1">
        <f t="array" ref="A1231">IF(INDEX(B:B,ROW()), COUNTIF($B$6:INDEX(B:B,ROW()), TRUE), 0)</f>
        <v>0</v>
      </c>
      <c r="B1231" s="43" t="b" cm="1">
        <f t="array" ref="B1231">AND(分科號=INDEX(E:E,ROW()),INDEX(D:D,ROW())&gt;=分起日,INDEX(D:D,ROW())&lt;=分訖日,OR(分專案="全部",INDEX(J:J,ROW())=分專案))</f>
        <v>0</v>
      </c>
      <c r="C1231" s="44" cm="1">
        <f t="array" ref="C1231">IF(INDEX(F:F,ROW())&lt;&gt;"",INDEX(F:F,ROW()),IF(INDEX(E:E,ROW())&lt;&gt;0,INDEX(C:C,ROW()-1),0))</f>
        <v>0</v>
      </c>
      <c r="D1231" s="43" cm="1">
        <f t="array" ref="D1231">IF(INDEX(G:G,ROW())&lt;&gt;"",INDEX(G:G,ROW()),IF(INDEX(E:E,ROW())&lt;&gt;0,INDEX(D:D,ROW()-1),0))</f>
        <v>0</v>
      </c>
      <c r="E1231" s="313" cm="1">
        <f t="array" ref="E1231">IF(INDEX(I:I,ROW())&lt;&gt;"",VALUE(TRIM(LEFT(INDEX(I:I,ROW()),6))),0)</f>
        <v>0</v>
      </c>
      <c r="F1231" s="314"/>
      <c r="G1231" s="247"/>
      <c r="H1231" s="261"/>
      <c r="I1231" s="248"/>
      <c r="J1231" s="261"/>
      <c r="K1231" s="261"/>
      <c r="L1231" s="262"/>
      <c r="M1231" s="49"/>
      <c r="N1231" s="49"/>
    </row>
    <row r="1232" spans="1:14">
      <c r="A1232" s="43" cm="1">
        <f t="array" ref="A1232">IF(INDEX(B:B,ROW()), COUNTIF($B$6:INDEX(B:B,ROW()), TRUE), 0)</f>
        <v>0</v>
      </c>
      <c r="B1232" s="43" t="b" cm="1">
        <f t="array" ref="B1232">AND(分科號=INDEX(E:E,ROW()),INDEX(D:D,ROW())&gt;=分起日,INDEX(D:D,ROW())&lt;=分訖日,OR(分專案="全部",INDEX(J:J,ROW())=分專案))</f>
        <v>0</v>
      </c>
      <c r="C1232" s="44" cm="1">
        <f t="array" ref="C1232">IF(INDEX(F:F,ROW())&lt;&gt;"",INDEX(F:F,ROW()),IF(INDEX(E:E,ROW())&lt;&gt;0,INDEX(C:C,ROW()-1),0))</f>
        <v>0</v>
      </c>
      <c r="D1232" s="43" cm="1">
        <f t="array" ref="D1232">IF(INDEX(G:G,ROW())&lt;&gt;"",INDEX(G:G,ROW()),IF(INDEX(E:E,ROW())&lt;&gt;0,INDEX(D:D,ROW()-1),0))</f>
        <v>0</v>
      </c>
      <c r="E1232" s="313" cm="1">
        <f t="array" ref="E1232">IF(INDEX(I:I,ROW())&lt;&gt;"",VALUE(TRIM(LEFT(INDEX(I:I,ROW()),6))),0)</f>
        <v>0</v>
      </c>
      <c r="F1232" s="314"/>
      <c r="G1232" s="247"/>
      <c r="H1232" s="261"/>
      <c r="I1232" s="248"/>
      <c r="J1232" s="261"/>
      <c r="K1232" s="261"/>
      <c r="L1232" s="262"/>
      <c r="M1232" s="49"/>
      <c r="N1232" s="49"/>
    </row>
    <row r="1233" spans="1:14">
      <c r="A1233" s="43" cm="1">
        <f t="array" ref="A1233">IF(INDEX(B:B,ROW()), COUNTIF($B$6:INDEX(B:B,ROW()), TRUE), 0)</f>
        <v>0</v>
      </c>
      <c r="B1233" s="43" t="b" cm="1">
        <f t="array" ref="B1233">AND(分科號=INDEX(E:E,ROW()),INDEX(D:D,ROW())&gt;=分起日,INDEX(D:D,ROW())&lt;=分訖日,OR(分專案="全部",INDEX(J:J,ROW())=分專案))</f>
        <v>0</v>
      </c>
      <c r="C1233" s="44" cm="1">
        <f t="array" ref="C1233">IF(INDEX(F:F,ROW())&lt;&gt;"",INDEX(F:F,ROW()),IF(INDEX(E:E,ROW())&lt;&gt;0,INDEX(C:C,ROW()-1),0))</f>
        <v>0</v>
      </c>
      <c r="D1233" s="43" cm="1">
        <f t="array" ref="D1233">IF(INDEX(G:G,ROW())&lt;&gt;"",INDEX(G:G,ROW()),IF(INDEX(E:E,ROW())&lt;&gt;0,INDEX(D:D,ROW()-1),0))</f>
        <v>0</v>
      </c>
      <c r="E1233" s="313" cm="1">
        <f t="array" ref="E1233">IF(INDEX(I:I,ROW())&lt;&gt;"",VALUE(TRIM(LEFT(INDEX(I:I,ROW()),6))),0)</f>
        <v>0</v>
      </c>
      <c r="F1233" s="314"/>
      <c r="G1233" s="247"/>
      <c r="H1233" s="261"/>
      <c r="I1233" s="248"/>
      <c r="J1233" s="261"/>
      <c r="K1233" s="261"/>
      <c r="L1233" s="262"/>
      <c r="M1233" s="49"/>
      <c r="N1233" s="49"/>
    </row>
    <row r="1234" spans="1:14">
      <c r="A1234" s="43" cm="1">
        <f t="array" ref="A1234">IF(INDEX(B:B,ROW()), COUNTIF($B$6:INDEX(B:B,ROW()), TRUE), 0)</f>
        <v>0</v>
      </c>
      <c r="B1234" s="43" t="b" cm="1">
        <f t="array" ref="B1234">AND(分科號=INDEX(E:E,ROW()),INDEX(D:D,ROW())&gt;=分起日,INDEX(D:D,ROW())&lt;=分訖日,OR(分專案="全部",INDEX(J:J,ROW())=分專案))</f>
        <v>0</v>
      </c>
      <c r="C1234" s="44" cm="1">
        <f t="array" ref="C1234">IF(INDEX(F:F,ROW())&lt;&gt;"",INDEX(F:F,ROW()),IF(INDEX(E:E,ROW())&lt;&gt;0,INDEX(C:C,ROW()-1),0))</f>
        <v>0</v>
      </c>
      <c r="D1234" s="43" cm="1">
        <f t="array" ref="D1234">IF(INDEX(G:G,ROW())&lt;&gt;"",INDEX(G:G,ROW()),IF(INDEX(E:E,ROW())&lt;&gt;0,INDEX(D:D,ROW()-1),0))</f>
        <v>0</v>
      </c>
      <c r="E1234" s="313" cm="1">
        <f t="array" ref="E1234">IF(INDEX(I:I,ROW())&lt;&gt;"",VALUE(TRIM(LEFT(INDEX(I:I,ROW()),6))),0)</f>
        <v>0</v>
      </c>
      <c r="F1234" s="314"/>
      <c r="G1234" s="247"/>
      <c r="H1234" s="261"/>
      <c r="I1234" s="248"/>
      <c r="J1234" s="261"/>
      <c r="K1234" s="261"/>
      <c r="L1234" s="262"/>
      <c r="M1234" s="49"/>
      <c r="N1234" s="49"/>
    </row>
    <row r="1235" spans="1:14">
      <c r="A1235" s="43" cm="1">
        <f t="array" ref="A1235">IF(INDEX(B:B,ROW()), COUNTIF($B$6:INDEX(B:B,ROW()), TRUE), 0)</f>
        <v>0</v>
      </c>
      <c r="B1235" s="43" t="b" cm="1">
        <f t="array" ref="B1235">AND(分科號=INDEX(E:E,ROW()),INDEX(D:D,ROW())&gt;=分起日,INDEX(D:D,ROW())&lt;=分訖日,OR(分專案="全部",INDEX(J:J,ROW())=分專案))</f>
        <v>0</v>
      </c>
      <c r="C1235" s="44" cm="1">
        <f t="array" ref="C1235">IF(INDEX(F:F,ROW())&lt;&gt;"",INDEX(F:F,ROW()),IF(INDEX(E:E,ROW())&lt;&gt;0,INDEX(C:C,ROW()-1),0))</f>
        <v>0</v>
      </c>
      <c r="D1235" s="43" cm="1">
        <f t="array" ref="D1235">IF(INDEX(G:G,ROW())&lt;&gt;"",INDEX(G:G,ROW()),IF(INDEX(E:E,ROW())&lt;&gt;0,INDEX(D:D,ROW()-1),0))</f>
        <v>0</v>
      </c>
      <c r="E1235" s="313" cm="1">
        <f t="array" ref="E1235">IF(INDEX(I:I,ROW())&lt;&gt;"",VALUE(TRIM(LEFT(INDEX(I:I,ROW()),6))),0)</f>
        <v>0</v>
      </c>
      <c r="F1235" s="314"/>
      <c r="G1235" s="247"/>
      <c r="H1235" s="261"/>
      <c r="I1235" s="248"/>
      <c r="J1235" s="261"/>
      <c r="K1235" s="261"/>
      <c r="L1235" s="262"/>
      <c r="M1235" s="49"/>
      <c r="N1235" s="49"/>
    </row>
    <row r="1236" spans="1:14">
      <c r="A1236" s="43" cm="1">
        <f t="array" ref="A1236">IF(INDEX(B:B,ROW()), COUNTIF($B$6:INDEX(B:B,ROW()), TRUE), 0)</f>
        <v>0</v>
      </c>
      <c r="B1236" s="43" t="b" cm="1">
        <f t="array" ref="B1236">AND(分科號=INDEX(E:E,ROW()),INDEX(D:D,ROW())&gt;=分起日,INDEX(D:D,ROW())&lt;=分訖日,OR(分專案="全部",INDEX(J:J,ROW())=分專案))</f>
        <v>0</v>
      </c>
      <c r="C1236" s="44" cm="1">
        <f t="array" ref="C1236">IF(INDEX(F:F,ROW())&lt;&gt;"",INDEX(F:F,ROW()),IF(INDEX(E:E,ROW())&lt;&gt;0,INDEX(C:C,ROW()-1),0))</f>
        <v>0</v>
      </c>
      <c r="D1236" s="43" cm="1">
        <f t="array" ref="D1236">IF(INDEX(G:G,ROW())&lt;&gt;"",INDEX(G:G,ROW()),IF(INDEX(E:E,ROW())&lt;&gt;0,INDEX(D:D,ROW()-1),0))</f>
        <v>0</v>
      </c>
      <c r="E1236" s="313" cm="1">
        <f t="array" ref="E1236">IF(INDEX(I:I,ROW())&lt;&gt;"",VALUE(TRIM(LEFT(INDEX(I:I,ROW()),6))),0)</f>
        <v>0</v>
      </c>
      <c r="F1236" s="314"/>
      <c r="G1236" s="247"/>
      <c r="H1236" s="261"/>
      <c r="I1236" s="248"/>
      <c r="J1236" s="261"/>
      <c r="K1236" s="261"/>
      <c r="L1236" s="262"/>
      <c r="M1236" s="49"/>
      <c r="N1236" s="49"/>
    </row>
    <row r="1237" spans="1:14">
      <c r="A1237" s="43" cm="1">
        <f t="array" ref="A1237">IF(INDEX(B:B,ROW()), COUNTIF($B$6:INDEX(B:B,ROW()), TRUE), 0)</f>
        <v>0</v>
      </c>
      <c r="B1237" s="43" t="b" cm="1">
        <f t="array" ref="B1237">AND(分科號=INDEX(E:E,ROW()),INDEX(D:D,ROW())&gt;=分起日,INDEX(D:D,ROW())&lt;=分訖日,OR(分專案="全部",INDEX(J:J,ROW())=分專案))</f>
        <v>0</v>
      </c>
      <c r="C1237" s="44" cm="1">
        <f t="array" ref="C1237">IF(INDEX(F:F,ROW())&lt;&gt;"",INDEX(F:F,ROW()),IF(INDEX(E:E,ROW())&lt;&gt;0,INDEX(C:C,ROW()-1),0))</f>
        <v>0</v>
      </c>
      <c r="D1237" s="43" cm="1">
        <f t="array" ref="D1237">IF(INDEX(G:G,ROW())&lt;&gt;"",INDEX(G:G,ROW()),IF(INDEX(E:E,ROW())&lt;&gt;0,INDEX(D:D,ROW()-1),0))</f>
        <v>0</v>
      </c>
      <c r="E1237" s="313" cm="1">
        <f t="array" ref="E1237">IF(INDEX(I:I,ROW())&lt;&gt;"",VALUE(TRIM(LEFT(INDEX(I:I,ROW()),6))),0)</f>
        <v>0</v>
      </c>
      <c r="F1237" s="314"/>
      <c r="G1237" s="247"/>
      <c r="H1237" s="261"/>
      <c r="I1237" s="248"/>
      <c r="J1237" s="261"/>
      <c r="K1237" s="261"/>
      <c r="L1237" s="262"/>
      <c r="M1237" s="49"/>
      <c r="N1237" s="49"/>
    </row>
    <row r="1238" spans="1:14">
      <c r="A1238" s="43" cm="1">
        <f t="array" ref="A1238">IF(INDEX(B:B,ROW()), COUNTIF($B$6:INDEX(B:B,ROW()), TRUE), 0)</f>
        <v>0</v>
      </c>
      <c r="B1238" s="43" t="b" cm="1">
        <f t="array" ref="B1238">AND(分科號=INDEX(E:E,ROW()),INDEX(D:D,ROW())&gt;=分起日,INDEX(D:D,ROW())&lt;=分訖日,OR(分專案="全部",INDEX(J:J,ROW())=分專案))</f>
        <v>0</v>
      </c>
      <c r="C1238" s="44" cm="1">
        <f t="array" ref="C1238">IF(INDEX(F:F,ROW())&lt;&gt;"",INDEX(F:F,ROW()),IF(INDEX(E:E,ROW())&lt;&gt;0,INDEX(C:C,ROW()-1),0))</f>
        <v>0</v>
      </c>
      <c r="D1238" s="43" cm="1">
        <f t="array" ref="D1238">IF(INDEX(G:G,ROW())&lt;&gt;"",INDEX(G:G,ROW()),IF(INDEX(E:E,ROW())&lt;&gt;0,INDEX(D:D,ROW()-1),0))</f>
        <v>0</v>
      </c>
      <c r="E1238" s="313" cm="1">
        <f t="array" ref="E1238">IF(INDEX(I:I,ROW())&lt;&gt;"",VALUE(TRIM(LEFT(INDEX(I:I,ROW()),6))),0)</f>
        <v>0</v>
      </c>
      <c r="F1238" s="314"/>
      <c r="G1238" s="247"/>
      <c r="H1238" s="261"/>
      <c r="I1238" s="248"/>
      <c r="J1238" s="261"/>
      <c r="K1238" s="261"/>
      <c r="L1238" s="262"/>
      <c r="M1238" s="49"/>
      <c r="N1238" s="49"/>
    </row>
    <row r="1239" spans="1:14">
      <c r="A1239" s="43" cm="1">
        <f t="array" ref="A1239">IF(INDEX(B:B,ROW()), COUNTIF($B$6:INDEX(B:B,ROW()), TRUE), 0)</f>
        <v>0</v>
      </c>
      <c r="B1239" s="43" t="b" cm="1">
        <f t="array" ref="B1239">AND(分科號=INDEX(E:E,ROW()),INDEX(D:D,ROW())&gt;=分起日,INDEX(D:D,ROW())&lt;=分訖日,OR(分專案="全部",INDEX(J:J,ROW())=分專案))</f>
        <v>0</v>
      </c>
      <c r="C1239" s="44" cm="1">
        <f t="array" ref="C1239">IF(INDEX(F:F,ROW())&lt;&gt;"",INDEX(F:F,ROW()),IF(INDEX(E:E,ROW())&lt;&gt;0,INDEX(C:C,ROW()-1),0))</f>
        <v>0</v>
      </c>
      <c r="D1239" s="43" cm="1">
        <f t="array" ref="D1239">IF(INDEX(G:G,ROW())&lt;&gt;"",INDEX(G:G,ROW()),IF(INDEX(E:E,ROW())&lt;&gt;0,INDEX(D:D,ROW()-1),0))</f>
        <v>0</v>
      </c>
      <c r="E1239" s="313" cm="1">
        <f t="array" ref="E1239">IF(INDEX(I:I,ROW())&lt;&gt;"",VALUE(TRIM(LEFT(INDEX(I:I,ROW()),6))),0)</f>
        <v>0</v>
      </c>
      <c r="F1239" s="314"/>
      <c r="G1239" s="247"/>
      <c r="H1239" s="261"/>
      <c r="I1239" s="248"/>
      <c r="J1239" s="261"/>
      <c r="K1239" s="261"/>
      <c r="L1239" s="262"/>
      <c r="M1239" s="49"/>
      <c r="N1239" s="49"/>
    </row>
    <row r="1240" spans="1:14">
      <c r="A1240" s="43" cm="1">
        <f t="array" ref="A1240">IF(INDEX(B:B,ROW()), COUNTIF($B$6:INDEX(B:B,ROW()), TRUE), 0)</f>
        <v>0</v>
      </c>
      <c r="B1240" s="43" t="b" cm="1">
        <f t="array" ref="B1240">AND(分科號=INDEX(E:E,ROW()),INDEX(D:D,ROW())&gt;=分起日,INDEX(D:D,ROW())&lt;=分訖日,OR(分專案="全部",INDEX(J:J,ROW())=分專案))</f>
        <v>0</v>
      </c>
      <c r="C1240" s="44" cm="1">
        <f t="array" ref="C1240">IF(INDEX(F:F,ROW())&lt;&gt;"",INDEX(F:F,ROW()),IF(INDEX(E:E,ROW())&lt;&gt;0,INDEX(C:C,ROW()-1),0))</f>
        <v>0</v>
      </c>
      <c r="D1240" s="43" cm="1">
        <f t="array" ref="D1240">IF(INDEX(G:G,ROW())&lt;&gt;"",INDEX(G:G,ROW()),IF(INDEX(E:E,ROW())&lt;&gt;0,INDEX(D:D,ROW()-1),0))</f>
        <v>0</v>
      </c>
      <c r="E1240" s="313" cm="1">
        <f t="array" ref="E1240">IF(INDEX(I:I,ROW())&lt;&gt;"",VALUE(TRIM(LEFT(INDEX(I:I,ROW()),6))),0)</f>
        <v>0</v>
      </c>
      <c r="F1240" s="314"/>
      <c r="G1240" s="247"/>
      <c r="H1240" s="261"/>
      <c r="I1240" s="248"/>
      <c r="J1240" s="261"/>
      <c r="K1240" s="261"/>
      <c r="L1240" s="262"/>
      <c r="M1240" s="49"/>
      <c r="N1240" s="49"/>
    </row>
    <row r="1241" spans="1:14">
      <c r="A1241" s="43" cm="1">
        <f t="array" ref="A1241">IF(INDEX(B:B,ROW()), COUNTIF($B$6:INDEX(B:B,ROW()), TRUE), 0)</f>
        <v>0</v>
      </c>
      <c r="B1241" s="43" t="b" cm="1">
        <f t="array" ref="B1241">AND(分科號=INDEX(E:E,ROW()),INDEX(D:D,ROW())&gt;=分起日,INDEX(D:D,ROW())&lt;=分訖日,OR(分專案="全部",INDEX(J:J,ROW())=分專案))</f>
        <v>0</v>
      </c>
      <c r="C1241" s="44" cm="1">
        <f t="array" ref="C1241">IF(INDEX(F:F,ROW())&lt;&gt;"",INDEX(F:F,ROW()),IF(INDEX(E:E,ROW())&lt;&gt;0,INDEX(C:C,ROW()-1),0))</f>
        <v>0</v>
      </c>
      <c r="D1241" s="43" cm="1">
        <f t="array" ref="D1241">IF(INDEX(G:G,ROW())&lt;&gt;"",INDEX(G:G,ROW()),IF(INDEX(E:E,ROW())&lt;&gt;0,INDEX(D:D,ROW()-1),0))</f>
        <v>0</v>
      </c>
      <c r="E1241" s="313" cm="1">
        <f t="array" ref="E1241">IF(INDEX(I:I,ROW())&lt;&gt;"",VALUE(TRIM(LEFT(INDEX(I:I,ROW()),6))),0)</f>
        <v>0</v>
      </c>
      <c r="F1241" s="314"/>
      <c r="G1241" s="247"/>
      <c r="H1241" s="261"/>
      <c r="I1241" s="248"/>
      <c r="J1241" s="261"/>
      <c r="K1241" s="261"/>
      <c r="L1241" s="262"/>
      <c r="M1241" s="49"/>
      <c r="N1241" s="49"/>
    </row>
    <row r="1242" spans="1:14">
      <c r="A1242" s="43" cm="1">
        <f t="array" ref="A1242">IF(INDEX(B:B,ROW()), COUNTIF($B$6:INDEX(B:B,ROW()), TRUE), 0)</f>
        <v>0</v>
      </c>
      <c r="B1242" s="43" t="b" cm="1">
        <f t="array" ref="B1242">AND(分科號=INDEX(E:E,ROW()),INDEX(D:D,ROW())&gt;=分起日,INDEX(D:D,ROW())&lt;=分訖日,OR(分專案="全部",INDEX(J:J,ROW())=分專案))</f>
        <v>0</v>
      </c>
      <c r="C1242" s="44" cm="1">
        <f t="array" ref="C1242">IF(INDEX(F:F,ROW())&lt;&gt;"",INDEX(F:F,ROW()),IF(INDEX(E:E,ROW())&lt;&gt;0,INDEX(C:C,ROW()-1),0))</f>
        <v>0</v>
      </c>
      <c r="D1242" s="43" cm="1">
        <f t="array" ref="D1242">IF(INDEX(G:G,ROW())&lt;&gt;"",INDEX(G:G,ROW()),IF(INDEX(E:E,ROW())&lt;&gt;0,INDEX(D:D,ROW()-1),0))</f>
        <v>0</v>
      </c>
      <c r="E1242" s="313" cm="1">
        <f t="array" ref="E1242">IF(INDEX(I:I,ROW())&lt;&gt;"",VALUE(TRIM(LEFT(INDEX(I:I,ROW()),6))),0)</f>
        <v>0</v>
      </c>
      <c r="F1242" s="314"/>
      <c r="G1242" s="247"/>
      <c r="H1242" s="261"/>
      <c r="I1242" s="248"/>
      <c r="J1242" s="261"/>
      <c r="K1242" s="261"/>
      <c r="L1242" s="262"/>
      <c r="M1242" s="49"/>
      <c r="N1242" s="49"/>
    </row>
    <row r="1243" spans="1:14">
      <c r="A1243" s="43" cm="1">
        <f t="array" ref="A1243">IF(INDEX(B:B,ROW()), COUNTIF($B$6:INDEX(B:B,ROW()), TRUE), 0)</f>
        <v>0</v>
      </c>
      <c r="B1243" s="43" t="b" cm="1">
        <f t="array" ref="B1243">AND(分科號=INDEX(E:E,ROW()),INDEX(D:D,ROW())&gt;=分起日,INDEX(D:D,ROW())&lt;=分訖日,OR(分專案="全部",INDEX(J:J,ROW())=分專案))</f>
        <v>0</v>
      </c>
      <c r="C1243" s="44" cm="1">
        <f t="array" ref="C1243">IF(INDEX(F:F,ROW())&lt;&gt;"",INDEX(F:F,ROW()),IF(INDEX(E:E,ROW())&lt;&gt;0,INDEX(C:C,ROW()-1),0))</f>
        <v>0</v>
      </c>
      <c r="D1243" s="43" cm="1">
        <f t="array" ref="D1243">IF(INDEX(G:G,ROW())&lt;&gt;"",INDEX(G:G,ROW()),IF(INDEX(E:E,ROW())&lt;&gt;0,INDEX(D:D,ROW()-1),0))</f>
        <v>0</v>
      </c>
      <c r="E1243" s="313" cm="1">
        <f t="array" ref="E1243">IF(INDEX(I:I,ROW())&lt;&gt;"",VALUE(TRIM(LEFT(INDEX(I:I,ROW()),6))),0)</f>
        <v>0</v>
      </c>
      <c r="F1243" s="314"/>
      <c r="G1243" s="247"/>
      <c r="H1243" s="261"/>
      <c r="I1243" s="248"/>
      <c r="J1243" s="261"/>
      <c r="K1243" s="261"/>
      <c r="L1243" s="262"/>
      <c r="M1243" s="49"/>
      <c r="N1243" s="49"/>
    </row>
    <row r="1244" spans="1:14">
      <c r="A1244" s="43" cm="1">
        <f t="array" ref="A1244">IF(INDEX(B:B,ROW()), COUNTIF($B$6:INDEX(B:B,ROW()), TRUE), 0)</f>
        <v>0</v>
      </c>
      <c r="B1244" s="43" t="b" cm="1">
        <f t="array" ref="B1244">AND(分科號=INDEX(E:E,ROW()),INDEX(D:D,ROW())&gt;=分起日,INDEX(D:D,ROW())&lt;=分訖日,OR(分專案="全部",INDEX(J:J,ROW())=分專案))</f>
        <v>0</v>
      </c>
      <c r="C1244" s="44" cm="1">
        <f t="array" ref="C1244">IF(INDEX(F:F,ROW())&lt;&gt;"",INDEX(F:F,ROW()),IF(INDEX(E:E,ROW())&lt;&gt;0,INDEX(C:C,ROW()-1),0))</f>
        <v>0</v>
      </c>
      <c r="D1244" s="43" cm="1">
        <f t="array" ref="D1244">IF(INDEX(G:G,ROW())&lt;&gt;"",INDEX(G:G,ROW()),IF(INDEX(E:E,ROW())&lt;&gt;0,INDEX(D:D,ROW()-1),0))</f>
        <v>0</v>
      </c>
      <c r="E1244" s="313" cm="1">
        <f t="array" ref="E1244">IF(INDEX(I:I,ROW())&lt;&gt;"",VALUE(TRIM(LEFT(INDEX(I:I,ROW()),6))),0)</f>
        <v>0</v>
      </c>
      <c r="F1244" s="314"/>
      <c r="G1244" s="247"/>
      <c r="H1244" s="261"/>
      <c r="I1244" s="248"/>
      <c r="J1244" s="261"/>
      <c r="K1244" s="261"/>
      <c r="L1244" s="262"/>
      <c r="M1244" s="49"/>
      <c r="N1244" s="49"/>
    </row>
    <row r="1245" spans="1:14">
      <c r="A1245" s="43" cm="1">
        <f t="array" ref="A1245">IF(INDEX(B:B,ROW()), COUNTIF($B$6:INDEX(B:B,ROW()), TRUE), 0)</f>
        <v>0</v>
      </c>
      <c r="B1245" s="43" t="b" cm="1">
        <f t="array" ref="B1245">AND(分科號=INDEX(E:E,ROW()),INDEX(D:D,ROW())&gt;=分起日,INDEX(D:D,ROW())&lt;=分訖日,OR(分專案="全部",INDEX(J:J,ROW())=分專案))</f>
        <v>0</v>
      </c>
      <c r="C1245" s="44" cm="1">
        <f t="array" ref="C1245">IF(INDEX(F:F,ROW())&lt;&gt;"",INDEX(F:F,ROW()),IF(INDEX(E:E,ROW())&lt;&gt;0,INDEX(C:C,ROW()-1),0))</f>
        <v>0</v>
      </c>
      <c r="D1245" s="43" cm="1">
        <f t="array" ref="D1245">IF(INDEX(G:G,ROW())&lt;&gt;"",INDEX(G:G,ROW()),IF(INDEX(E:E,ROW())&lt;&gt;0,INDEX(D:D,ROW()-1),0))</f>
        <v>0</v>
      </c>
      <c r="E1245" s="313" cm="1">
        <f t="array" ref="E1245">IF(INDEX(I:I,ROW())&lt;&gt;"",VALUE(TRIM(LEFT(INDEX(I:I,ROW()),6))),0)</f>
        <v>0</v>
      </c>
      <c r="F1245" s="314"/>
      <c r="G1245" s="247"/>
      <c r="H1245" s="261"/>
      <c r="I1245" s="248"/>
      <c r="J1245" s="261"/>
      <c r="K1245" s="261"/>
      <c r="L1245" s="262"/>
      <c r="M1245" s="49"/>
      <c r="N1245" s="49"/>
    </row>
    <row r="1246" spans="1:14">
      <c r="A1246" s="43" cm="1">
        <f t="array" ref="A1246">IF(INDEX(B:B,ROW()), COUNTIF($B$6:INDEX(B:B,ROW()), TRUE), 0)</f>
        <v>0</v>
      </c>
      <c r="B1246" s="43" t="b" cm="1">
        <f t="array" ref="B1246">AND(分科號=INDEX(E:E,ROW()),INDEX(D:D,ROW())&gt;=分起日,INDEX(D:D,ROW())&lt;=分訖日,OR(分專案="全部",INDEX(J:J,ROW())=分專案))</f>
        <v>0</v>
      </c>
      <c r="C1246" s="44" cm="1">
        <f t="array" ref="C1246">IF(INDEX(F:F,ROW())&lt;&gt;"",INDEX(F:F,ROW()),IF(INDEX(E:E,ROW())&lt;&gt;0,INDEX(C:C,ROW()-1),0))</f>
        <v>0</v>
      </c>
      <c r="D1246" s="43" cm="1">
        <f t="array" ref="D1246">IF(INDEX(G:G,ROW())&lt;&gt;"",INDEX(G:G,ROW()),IF(INDEX(E:E,ROW())&lt;&gt;0,INDEX(D:D,ROW()-1),0))</f>
        <v>0</v>
      </c>
      <c r="E1246" s="313" cm="1">
        <f t="array" ref="E1246">IF(INDEX(I:I,ROW())&lt;&gt;"",VALUE(TRIM(LEFT(INDEX(I:I,ROW()),6))),0)</f>
        <v>0</v>
      </c>
      <c r="F1246" s="314"/>
      <c r="G1246" s="247"/>
      <c r="H1246" s="261"/>
      <c r="I1246" s="248"/>
      <c r="J1246" s="261"/>
      <c r="K1246" s="261"/>
      <c r="L1246" s="262"/>
      <c r="M1246" s="49"/>
      <c r="N1246" s="49"/>
    </row>
    <row r="1247" spans="1:14">
      <c r="A1247" s="43" cm="1">
        <f t="array" ref="A1247">IF(INDEX(B:B,ROW()), COUNTIF($B$6:INDEX(B:B,ROW()), TRUE), 0)</f>
        <v>0</v>
      </c>
      <c r="B1247" s="43" t="b" cm="1">
        <f t="array" ref="B1247">AND(分科號=INDEX(E:E,ROW()),INDEX(D:D,ROW())&gt;=分起日,INDEX(D:D,ROW())&lt;=分訖日,OR(分專案="全部",INDEX(J:J,ROW())=分專案))</f>
        <v>0</v>
      </c>
      <c r="C1247" s="44" cm="1">
        <f t="array" ref="C1247">IF(INDEX(F:F,ROW())&lt;&gt;"",INDEX(F:F,ROW()),IF(INDEX(E:E,ROW())&lt;&gt;0,INDEX(C:C,ROW()-1),0))</f>
        <v>0</v>
      </c>
      <c r="D1247" s="43" cm="1">
        <f t="array" ref="D1247">IF(INDEX(G:G,ROW())&lt;&gt;"",INDEX(G:G,ROW()),IF(INDEX(E:E,ROW())&lt;&gt;0,INDEX(D:D,ROW()-1),0))</f>
        <v>0</v>
      </c>
      <c r="E1247" s="313" cm="1">
        <f t="array" ref="E1247">IF(INDEX(I:I,ROW())&lt;&gt;"",VALUE(TRIM(LEFT(INDEX(I:I,ROW()),6))),0)</f>
        <v>0</v>
      </c>
      <c r="F1247" s="314"/>
      <c r="G1247" s="247"/>
      <c r="H1247" s="261"/>
      <c r="I1247" s="248"/>
      <c r="J1247" s="261"/>
      <c r="K1247" s="261"/>
      <c r="L1247" s="262"/>
      <c r="M1247" s="49"/>
      <c r="N1247" s="49"/>
    </row>
    <row r="1248" spans="1:14">
      <c r="A1248" s="43" cm="1">
        <f t="array" ref="A1248">IF(INDEX(B:B,ROW()), COUNTIF($B$6:INDEX(B:B,ROW()), TRUE), 0)</f>
        <v>0</v>
      </c>
      <c r="B1248" s="43" t="b" cm="1">
        <f t="array" ref="B1248">AND(分科號=INDEX(E:E,ROW()),INDEX(D:D,ROW())&gt;=分起日,INDEX(D:D,ROW())&lt;=分訖日,OR(分專案="全部",INDEX(J:J,ROW())=分專案))</f>
        <v>0</v>
      </c>
      <c r="C1248" s="44" cm="1">
        <f t="array" ref="C1248">IF(INDEX(F:F,ROW())&lt;&gt;"",INDEX(F:F,ROW()),IF(INDEX(E:E,ROW())&lt;&gt;0,INDEX(C:C,ROW()-1),0))</f>
        <v>0</v>
      </c>
      <c r="D1248" s="43" cm="1">
        <f t="array" ref="D1248">IF(INDEX(G:G,ROW())&lt;&gt;"",INDEX(G:G,ROW()),IF(INDEX(E:E,ROW())&lt;&gt;0,INDEX(D:D,ROW()-1),0))</f>
        <v>0</v>
      </c>
      <c r="E1248" s="313" cm="1">
        <f t="array" ref="E1248">IF(INDEX(I:I,ROW())&lt;&gt;"",VALUE(TRIM(LEFT(INDEX(I:I,ROW()),6))),0)</f>
        <v>0</v>
      </c>
      <c r="F1248" s="314"/>
      <c r="G1248" s="247"/>
      <c r="H1248" s="261"/>
      <c r="I1248" s="248"/>
      <c r="J1248" s="261"/>
      <c r="K1248" s="261"/>
      <c r="L1248" s="262"/>
      <c r="M1248" s="49"/>
      <c r="N1248" s="49"/>
    </row>
    <row r="1249" spans="1:14">
      <c r="A1249" s="43" cm="1">
        <f t="array" ref="A1249">IF(INDEX(B:B,ROW()), COUNTIF($B$6:INDEX(B:B,ROW()), TRUE), 0)</f>
        <v>0</v>
      </c>
      <c r="B1249" s="43" t="b" cm="1">
        <f t="array" ref="B1249">AND(分科號=INDEX(E:E,ROW()),INDEX(D:D,ROW())&gt;=分起日,INDEX(D:D,ROW())&lt;=分訖日,OR(分專案="全部",INDEX(J:J,ROW())=分專案))</f>
        <v>0</v>
      </c>
      <c r="C1249" s="44" cm="1">
        <f t="array" ref="C1249">IF(INDEX(F:F,ROW())&lt;&gt;"",INDEX(F:F,ROW()),IF(INDEX(E:E,ROW())&lt;&gt;0,INDEX(C:C,ROW()-1),0))</f>
        <v>0</v>
      </c>
      <c r="D1249" s="43" cm="1">
        <f t="array" ref="D1249">IF(INDEX(G:G,ROW())&lt;&gt;"",INDEX(G:G,ROW()),IF(INDEX(E:E,ROW())&lt;&gt;0,INDEX(D:D,ROW()-1),0))</f>
        <v>0</v>
      </c>
      <c r="E1249" s="313" cm="1">
        <f t="array" ref="E1249">IF(INDEX(I:I,ROW())&lt;&gt;"",VALUE(TRIM(LEFT(INDEX(I:I,ROW()),6))),0)</f>
        <v>0</v>
      </c>
      <c r="F1249" s="314"/>
      <c r="G1249" s="247"/>
      <c r="H1249" s="261"/>
      <c r="I1249" s="248"/>
      <c r="J1249" s="261"/>
      <c r="K1249" s="261"/>
      <c r="L1249" s="262"/>
      <c r="M1249" s="49"/>
      <c r="N1249" s="49"/>
    </row>
    <row r="1250" spans="1:14">
      <c r="A1250" s="43" cm="1">
        <f t="array" ref="A1250">IF(INDEX(B:B,ROW()), COUNTIF($B$6:INDEX(B:B,ROW()), TRUE), 0)</f>
        <v>0</v>
      </c>
      <c r="B1250" s="43" t="b" cm="1">
        <f t="array" ref="B1250">AND(分科號=INDEX(E:E,ROW()),INDEX(D:D,ROW())&gt;=分起日,INDEX(D:D,ROW())&lt;=分訖日,OR(分專案="全部",INDEX(J:J,ROW())=分專案))</f>
        <v>0</v>
      </c>
      <c r="C1250" s="44" cm="1">
        <f t="array" ref="C1250">IF(INDEX(F:F,ROW())&lt;&gt;"",INDEX(F:F,ROW()),IF(INDEX(E:E,ROW())&lt;&gt;0,INDEX(C:C,ROW()-1),0))</f>
        <v>0</v>
      </c>
      <c r="D1250" s="43" cm="1">
        <f t="array" ref="D1250">IF(INDEX(G:G,ROW())&lt;&gt;"",INDEX(G:G,ROW()),IF(INDEX(E:E,ROW())&lt;&gt;0,INDEX(D:D,ROW()-1),0))</f>
        <v>0</v>
      </c>
      <c r="E1250" s="313" cm="1">
        <f t="array" ref="E1250">IF(INDEX(I:I,ROW())&lt;&gt;"",VALUE(TRIM(LEFT(INDEX(I:I,ROW()),6))),0)</f>
        <v>0</v>
      </c>
      <c r="F1250" s="314"/>
      <c r="G1250" s="247"/>
      <c r="H1250" s="261"/>
      <c r="I1250" s="248"/>
      <c r="J1250" s="261"/>
      <c r="K1250" s="261"/>
      <c r="L1250" s="262"/>
      <c r="M1250" s="49"/>
      <c r="N1250" s="49"/>
    </row>
    <row r="1251" spans="1:14">
      <c r="A1251" s="43" cm="1">
        <f t="array" ref="A1251">IF(INDEX(B:B,ROW()), COUNTIF($B$6:INDEX(B:B,ROW()), TRUE), 0)</f>
        <v>0</v>
      </c>
      <c r="B1251" s="43" t="b" cm="1">
        <f t="array" ref="B1251">AND(分科號=INDEX(E:E,ROW()),INDEX(D:D,ROW())&gt;=分起日,INDEX(D:D,ROW())&lt;=分訖日,OR(分專案="全部",INDEX(J:J,ROW())=分專案))</f>
        <v>0</v>
      </c>
      <c r="C1251" s="44" cm="1">
        <f t="array" ref="C1251">IF(INDEX(F:F,ROW())&lt;&gt;"",INDEX(F:F,ROW()),IF(INDEX(E:E,ROW())&lt;&gt;0,INDEX(C:C,ROW()-1),0))</f>
        <v>0</v>
      </c>
      <c r="D1251" s="43" cm="1">
        <f t="array" ref="D1251">IF(INDEX(G:G,ROW())&lt;&gt;"",INDEX(G:G,ROW()),IF(INDEX(E:E,ROW())&lt;&gt;0,INDEX(D:D,ROW()-1),0))</f>
        <v>0</v>
      </c>
      <c r="E1251" s="313" cm="1">
        <f t="array" ref="E1251">IF(INDEX(I:I,ROW())&lt;&gt;"",VALUE(TRIM(LEFT(INDEX(I:I,ROW()),6))),0)</f>
        <v>0</v>
      </c>
      <c r="F1251" s="314"/>
      <c r="G1251" s="247"/>
      <c r="H1251" s="261"/>
      <c r="I1251" s="248"/>
      <c r="J1251" s="261"/>
      <c r="K1251" s="261"/>
      <c r="L1251" s="262"/>
      <c r="M1251" s="49"/>
      <c r="N1251" s="49"/>
    </row>
    <row r="1252" spans="1:14">
      <c r="A1252" s="43" cm="1">
        <f t="array" ref="A1252">IF(INDEX(B:B,ROW()), COUNTIF($B$6:INDEX(B:B,ROW()), TRUE), 0)</f>
        <v>0</v>
      </c>
      <c r="B1252" s="43" t="b" cm="1">
        <f t="array" ref="B1252">AND(分科號=INDEX(E:E,ROW()),INDEX(D:D,ROW())&gt;=分起日,INDEX(D:D,ROW())&lt;=分訖日,OR(分專案="全部",INDEX(J:J,ROW())=分專案))</f>
        <v>0</v>
      </c>
      <c r="C1252" s="44" cm="1">
        <f t="array" ref="C1252">IF(INDEX(F:F,ROW())&lt;&gt;"",INDEX(F:F,ROW()),IF(INDEX(E:E,ROW())&lt;&gt;0,INDEX(C:C,ROW()-1),0))</f>
        <v>0</v>
      </c>
      <c r="D1252" s="43" cm="1">
        <f t="array" ref="D1252">IF(INDEX(G:G,ROW())&lt;&gt;"",INDEX(G:G,ROW()),IF(INDEX(E:E,ROW())&lt;&gt;0,INDEX(D:D,ROW()-1),0))</f>
        <v>0</v>
      </c>
      <c r="E1252" s="313" cm="1">
        <f t="array" ref="E1252">IF(INDEX(I:I,ROW())&lt;&gt;"",VALUE(TRIM(LEFT(INDEX(I:I,ROW()),6))),0)</f>
        <v>0</v>
      </c>
      <c r="F1252" s="314"/>
      <c r="G1252" s="247"/>
      <c r="H1252" s="261"/>
      <c r="I1252" s="248"/>
      <c r="J1252" s="261"/>
      <c r="K1252" s="261"/>
      <c r="L1252" s="262"/>
      <c r="M1252" s="49"/>
      <c r="N1252" s="49"/>
    </row>
    <row r="1253" spans="1:14">
      <c r="A1253" s="43" cm="1">
        <f t="array" ref="A1253">IF(INDEX(B:B,ROW()), COUNTIF($B$6:INDEX(B:B,ROW()), TRUE), 0)</f>
        <v>0</v>
      </c>
      <c r="B1253" s="43" t="b" cm="1">
        <f t="array" ref="B1253">AND(分科號=INDEX(E:E,ROW()),INDEX(D:D,ROW())&gt;=分起日,INDEX(D:D,ROW())&lt;=分訖日,OR(分專案="全部",INDEX(J:J,ROW())=分專案))</f>
        <v>0</v>
      </c>
      <c r="C1253" s="44" cm="1">
        <f t="array" ref="C1253">IF(INDEX(F:F,ROW())&lt;&gt;"",INDEX(F:F,ROW()),IF(INDEX(E:E,ROW())&lt;&gt;0,INDEX(C:C,ROW()-1),0))</f>
        <v>0</v>
      </c>
      <c r="D1253" s="43" cm="1">
        <f t="array" ref="D1253">IF(INDEX(G:G,ROW())&lt;&gt;"",INDEX(G:G,ROW()),IF(INDEX(E:E,ROW())&lt;&gt;0,INDEX(D:D,ROW()-1),0))</f>
        <v>0</v>
      </c>
      <c r="E1253" s="313" cm="1">
        <f t="array" ref="E1253">IF(INDEX(I:I,ROW())&lt;&gt;"",VALUE(TRIM(LEFT(INDEX(I:I,ROW()),6))),0)</f>
        <v>0</v>
      </c>
      <c r="F1253" s="314"/>
      <c r="G1253" s="247"/>
      <c r="H1253" s="261"/>
      <c r="I1253" s="248"/>
      <c r="J1253" s="261"/>
      <c r="K1253" s="261"/>
      <c r="L1253" s="262"/>
      <c r="M1253" s="49"/>
      <c r="N1253" s="49"/>
    </row>
    <row r="1254" spans="1:14">
      <c r="A1254" s="43" cm="1">
        <f t="array" ref="A1254">IF(INDEX(B:B,ROW()), COUNTIF($B$6:INDEX(B:B,ROW()), TRUE), 0)</f>
        <v>0</v>
      </c>
      <c r="B1254" s="43" t="b" cm="1">
        <f t="array" ref="B1254">AND(分科號=INDEX(E:E,ROW()),INDEX(D:D,ROW())&gt;=分起日,INDEX(D:D,ROW())&lt;=分訖日,OR(分專案="全部",INDEX(J:J,ROW())=分專案))</f>
        <v>0</v>
      </c>
      <c r="C1254" s="44" cm="1">
        <f t="array" ref="C1254">IF(INDEX(F:F,ROW())&lt;&gt;"",INDEX(F:F,ROW()),IF(INDEX(E:E,ROW())&lt;&gt;0,INDEX(C:C,ROW()-1),0))</f>
        <v>0</v>
      </c>
      <c r="D1254" s="43" cm="1">
        <f t="array" ref="D1254">IF(INDEX(G:G,ROW())&lt;&gt;"",INDEX(G:G,ROW()),IF(INDEX(E:E,ROW())&lt;&gt;0,INDEX(D:D,ROW()-1),0))</f>
        <v>0</v>
      </c>
      <c r="E1254" s="313" cm="1">
        <f t="array" ref="E1254">IF(INDEX(I:I,ROW())&lt;&gt;"",VALUE(TRIM(LEFT(INDEX(I:I,ROW()),6))),0)</f>
        <v>0</v>
      </c>
      <c r="F1254" s="314"/>
      <c r="G1254" s="247"/>
      <c r="H1254" s="261"/>
      <c r="I1254" s="248"/>
      <c r="J1254" s="261"/>
      <c r="K1254" s="261"/>
      <c r="L1254" s="262"/>
      <c r="M1254" s="49"/>
      <c r="N1254" s="49"/>
    </row>
    <row r="1255" spans="1:14">
      <c r="A1255" s="43" cm="1">
        <f t="array" ref="A1255">IF(INDEX(B:B,ROW()), COUNTIF($B$6:INDEX(B:B,ROW()), TRUE), 0)</f>
        <v>0</v>
      </c>
      <c r="B1255" s="43" t="b" cm="1">
        <f t="array" ref="B1255">AND(分科號=INDEX(E:E,ROW()),INDEX(D:D,ROW())&gt;=分起日,INDEX(D:D,ROW())&lt;=分訖日,OR(分專案="全部",INDEX(J:J,ROW())=分專案))</f>
        <v>0</v>
      </c>
      <c r="C1255" s="44" cm="1">
        <f t="array" ref="C1255">IF(INDEX(F:F,ROW())&lt;&gt;"",INDEX(F:F,ROW()),IF(INDEX(E:E,ROW())&lt;&gt;0,INDEX(C:C,ROW()-1),0))</f>
        <v>0</v>
      </c>
      <c r="D1255" s="43" cm="1">
        <f t="array" ref="D1255">IF(INDEX(G:G,ROW())&lt;&gt;"",INDEX(G:G,ROW()),IF(INDEX(E:E,ROW())&lt;&gt;0,INDEX(D:D,ROW()-1),0))</f>
        <v>0</v>
      </c>
      <c r="E1255" s="313" cm="1">
        <f t="array" ref="E1255">IF(INDEX(I:I,ROW())&lt;&gt;"",VALUE(TRIM(LEFT(INDEX(I:I,ROW()),6))),0)</f>
        <v>0</v>
      </c>
      <c r="F1255" s="314"/>
      <c r="G1255" s="247"/>
      <c r="H1255" s="261"/>
      <c r="I1255" s="248"/>
      <c r="J1255" s="261"/>
      <c r="K1255" s="261"/>
      <c r="L1255" s="262"/>
      <c r="M1255" s="49"/>
      <c r="N1255" s="49"/>
    </row>
    <row r="1256" spans="1:14">
      <c r="A1256" s="43" cm="1">
        <f t="array" ref="A1256">IF(INDEX(B:B,ROW()), COUNTIF($B$6:INDEX(B:B,ROW()), TRUE), 0)</f>
        <v>0</v>
      </c>
      <c r="B1256" s="43" t="b" cm="1">
        <f t="array" ref="B1256">AND(分科號=INDEX(E:E,ROW()),INDEX(D:D,ROW())&gt;=分起日,INDEX(D:D,ROW())&lt;=分訖日,OR(分專案="全部",INDEX(J:J,ROW())=分專案))</f>
        <v>0</v>
      </c>
      <c r="C1256" s="44" cm="1">
        <f t="array" ref="C1256">IF(INDEX(F:F,ROW())&lt;&gt;"",INDEX(F:F,ROW()),IF(INDEX(E:E,ROW())&lt;&gt;0,INDEX(C:C,ROW()-1),0))</f>
        <v>0</v>
      </c>
      <c r="D1256" s="43" cm="1">
        <f t="array" ref="D1256">IF(INDEX(G:G,ROW())&lt;&gt;"",INDEX(G:G,ROW()),IF(INDEX(E:E,ROW())&lt;&gt;0,INDEX(D:D,ROW()-1),0))</f>
        <v>0</v>
      </c>
      <c r="E1256" s="313" cm="1">
        <f t="array" ref="E1256">IF(INDEX(I:I,ROW())&lt;&gt;"",VALUE(TRIM(LEFT(INDEX(I:I,ROW()),6))),0)</f>
        <v>0</v>
      </c>
      <c r="F1256" s="314"/>
      <c r="G1256" s="247"/>
      <c r="H1256" s="261"/>
      <c r="I1256" s="248"/>
      <c r="J1256" s="261"/>
      <c r="K1256" s="261"/>
      <c r="L1256" s="262"/>
      <c r="M1256" s="49"/>
      <c r="N1256" s="49"/>
    </row>
    <row r="1257" spans="1:14">
      <c r="A1257" s="43" cm="1">
        <f t="array" ref="A1257">IF(INDEX(B:B,ROW()), COUNTIF($B$6:INDEX(B:B,ROW()), TRUE), 0)</f>
        <v>0</v>
      </c>
      <c r="B1257" s="43" t="b" cm="1">
        <f t="array" ref="B1257">AND(分科號=INDEX(E:E,ROW()),INDEX(D:D,ROW())&gt;=分起日,INDEX(D:D,ROW())&lt;=分訖日,OR(分專案="全部",INDEX(J:J,ROW())=分專案))</f>
        <v>0</v>
      </c>
      <c r="C1257" s="44" cm="1">
        <f t="array" ref="C1257">IF(INDEX(F:F,ROW())&lt;&gt;"",INDEX(F:F,ROW()),IF(INDEX(E:E,ROW())&lt;&gt;0,INDEX(C:C,ROW()-1),0))</f>
        <v>0</v>
      </c>
      <c r="D1257" s="43" cm="1">
        <f t="array" ref="D1257">IF(INDEX(G:G,ROW())&lt;&gt;"",INDEX(G:G,ROW()),IF(INDEX(E:E,ROW())&lt;&gt;0,INDEX(D:D,ROW()-1),0))</f>
        <v>0</v>
      </c>
      <c r="E1257" s="313" cm="1">
        <f t="array" ref="E1257">IF(INDEX(I:I,ROW())&lt;&gt;"",VALUE(TRIM(LEFT(INDEX(I:I,ROW()),6))),0)</f>
        <v>0</v>
      </c>
      <c r="F1257" s="314"/>
      <c r="G1257" s="247"/>
      <c r="H1257" s="261"/>
      <c r="I1257" s="248"/>
      <c r="J1257" s="261"/>
      <c r="K1257" s="261"/>
      <c r="L1257" s="262"/>
      <c r="M1257" s="49"/>
      <c r="N1257" s="49"/>
    </row>
    <row r="1258" spans="1:14">
      <c r="A1258" s="43" cm="1">
        <f t="array" ref="A1258">IF(INDEX(B:B,ROW()), COUNTIF($B$6:INDEX(B:B,ROW()), TRUE), 0)</f>
        <v>0</v>
      </c>
      <c r="B1258" s="43" t="b" cm="1">
        <f t="array" ref="B1258">AND(分科號=INDEX(E:E,ROW()),INDEX(D:D,ROW())&gt;=分起日,INDEX(D:D,ROW())&lt;=分訖日,OR(分專案="全部",INDEX(J:J,ROW())=分專案))</f>
        <v>0</v>
      </c>
      <c r="C1258" s="44" cm="1">
        <f t="array" ref="C1258">IF(INDEX(F:F,ROW())&lt;&gt;"",INDEX(F:F,ROW()),IF(INDEX(E:E,ROW())&lt;&gt;0,INDEX(C:C,ROW()-1),0))</f>
        <v>0</v>
      </c>
      <c r="D1258" s="43" cm="1">
        <f t="array" ref="D1258">IF(INDEX(G:G,ROW())&lt;&gt;"",INDEX(G:G,ROW()),IF(INDEX(E:E,ROW())&lt;&gt;0,INDEX(D:D,ROW()-1),0))</f>
        <v>0</v>
      </c>
      <c r="E1258" s="313" cm="1">
        <f t="array" ref="E1258">IF(INDEX(I:I,ROW())&lt;&gt;"",VALUE(TRIM(LEFT(INDEX(I:I,ROW()),6))),0)</f>
        <v>0</v>
      </c>
      <c r="F1258" s="314"/>
      <c r="G1258" s="247"/>
      <c r="H1258" s="261"/>
      <c r="I1258" s="248"/>
      <c r="J1258" s="261"/>
      <c r="K1258" s="261"/>
      <c r="L1258" s="262"/>
      <c r="M1258" s="49"/>
      <c r="N1258" s="49"/>
    </row>
    <row r="1259" spans="1:14">
      <c r="A1259" s="43" cm="1">
        <f t="array" ref="A1259">IF(INDEX(B:B,ROW()), COUNTIF($B$6:INDEX(B:B,ROW()), TRUE), 0)</f>
        <v>0</v>
      </c>
      <c r="B1259" s="43" t="b" cm="1">
        <f t="array" ref="B1259">AND(分科號=INDEX(E:E,ROW()),INDEX(D:D,ROW())&gt;=分起日,INDEX(D:D,ROW())&lt;=分訖日,OR(分專案="全部",INDEX(J:J,ROW())=分專案))</f>
        <v>0</v>
      </c>
      <c r="C1259" s="44" cm="1">
        <f t="array" ref="C1259">IF(INDEX(F:F,ROW())&lt;&gt;"",INDEX(F:F,ROW()),IF(INDEX(E:E,ROW())&lt;&gt;0,INDEX(C:C,ROW()-1),0))</f>
        <v>0</v>
      </c>
      <c r="D1259" s="43" cm="1">
        <f t="array" ref="D1259">IF(INDEX(G:G,ROW())&lt;&gt;"",INDEX(G:G,ROW()),IF(INDEX(E:E,ROW())&lt;&gt;0,INDEX(D:D,ROW()-1),0))</f>
        <v>0</v>
      </c>
      <c r="E1259" s="313" cm="1">
        <f t="array" ref="E1259">IF(INDEX(I:I,ROW())&lt;&gt;"",VALUE(TRIM(LEFT(INDEX(I:I,ROW()),6))),0)</f>
        <v>0</v>
      </c>
      <c r="F1259" s="314"/>
      <c r="G1259" s="247"/>
      <c r="H1259" s="261"/>
      <c r="I1259" s="248"/>
      <c r="J1259" s="261"/>
      <c r="K1259" s="261"/>
      <c r="L1259" s="262"/>
      <c r="M1259" s="49"/>
      <c r="N1259" s="49"/>
    </row>
    <row r="1260" spans="1:14">
      <c r="A1260" s="43" cm="1">
        <f t="array" ref="A1260">IF(INDEX(B:B,ROW()), COUNTIF($B$6:INDEX(B:B,ROW()), TRUE), 0)</f>
        <v>0</v>
      </c>
      <c r="B1260" s="43" t="b" cm="1">
        <f t="array" ref="B1260">AND(分科號=INDEX(E:E,ROW()),INDEX(D:D,ROW())&gt;=分起日,INDEX(D:D,ROW())&lt;=分訖日,OR(分專案="全部",INDEX(J:J,ROW())=分專案))</f>
        <v>0</v>
      </c>
      <c r="C1260" s="44" cm="1">
        <f t="array" ref="C1260">IF(INDEX(F:F,ROW())&lt;&gt;"",INDEX(F:F,ROW()),IF(INDEX(E:E,ROW())&lt;&gt;0,INDEX(C:C,ROW()-1),0))</f>
        <v>0</v>
      </c>
      <c r="D1260" s="43" cm="1">
        <f t="array" ref="D1260">IF(INDEX(G:G,ROW())&lt;&gt;"",INDEX(G:G,ROW()),IF(INDEX(E:E,ROW())&lt;&gt;0,INDEX(D:D,ROW()-1),0))</f>
        <v>0</v>
      </c>
      <c r="E1260" s="313" cm="1">
        <f t="array" ref="E1260">IF(INDEX(I:I,ROW())&lt;&gt;"",VALUE(TRIM(LEFT(INDEX(I:I,ROW()),6))),0)</f>
        <v>0</v>
      </c>
      <c r="F1260" s="314"/>
      <c r="G1260" s="247"/>
      <c r="H1260" s="261"/>
      <c r="I1260" s="248"/>
      <c r="J1260" s="261"/>
      <c r="K1260" s="261"/>
      <c r="L1260" s="262"/>
      <c r="M1260" s="49"/>
      <c r="N1260" s="49"/>
    </row>
    <row r="1261" spans="1:14">
      <c r="A1261" s="43" cm="1">
        <f t="array" ref="A1261">IF(INDEX(B:B,ROW()), COUNTIF($B$6:INDEX(B:B,ROW()), TRUE), 0)</f>
        <v>0</v>
      </c>
      <c r="B1261" s="43" t="b" cm="1">
        <f t="array" ref="B1261">AND(分科號=INDEX(E:E,ROW()),INDEX(D:D,ROW())&gt;=分起日,INDEX(D:D,ROW())&lt;=分訖日,OR(分專案="全部",INDEX(J:J,ROW())=分專案))</f>
        <v>0</v>
      </c>
      <c r="C1261" s="44" cm="1">
        <f t="array" ref="C1261">IF(INDEX(F:F,ROW())&lt;&gt;"",INDEX(F:F,ROW()),IF(INDEX(E:E,ROW())&lt;&gt;0,INDEX(C:C,ROW()-1),0))</f>
        <v>0</v>
      </c>
      <c r="D1261" s="43" cm="1">
        <f t="array" ref="D1261">IF(INDEX(G:G,ROW())&lt;&gt;"",INDEX(G:G,ROW()),IF(INDEX(E:E,ROW())&lt;&gt;0,INDEX(D:D,ROW()-1),0))</f>
        <v>0</v>
      </c>
      <c r="E1261" s="313" cm="1">
        <f t="array" ref="E1261">IF(INDEX(I:I,ROW())&lt;&gt;"",VALUE(TRIM(LEFT(INDEX(I:I,ROW()),6))),0)</f>
        <v>0</v>
      </c>
      <c r="F1261" s="314"/>
      <c r="G1261" s="247"/>
      <c r="H1261" s="261"/>
      <c r="I1261" s="248"/>
      <c r="J1261" s="261"/>
      <c r="K1261" s="261"/>
      <c r="L1261" s="262"/>
      <c r="M1261" s="49"/>
      <c r="N1261" s="49"/>
    </row>
    <row r="1262" spans="1:14">
      <c r="A1262" s="43" cm="1">
        <f t="array" ref="A1262">IF(INDEX(B:B,ROW()), COUNTIF($B$6:INDEX(B:B,ROW()), TRUE), 0)</f>
        <v>0</v>
      </c>
      <c r="B1262" s="43" t="b" cm="1">
        <f t="array" ref="B1262">AND(分科號=INDEX(E:E,ROW()),INDEX(D:D,ROW())&gt;=分起日,INDEX(D:D,ROW())&lt;=分訖日,OR(分專案="全部",INDEX(J:J,ROW())=分專案))</f>
        <v>0</v>
      </c>
      <c r="C1262" s="44" cm="1">
        <f t="array" ref="C1262">IF(INDEX(F:F,ROW())&lt;&gt;"",INDEX(F:F,ROW()),IF(INDEX(E:E,ROW())&lt;&gt;0,INDEX(C:C,ROW()-1),0))</f>
        <v>0</v>
      </c>
      <c r="D1262" s="43" cm="1">
        <f t="array" ref="D1262">IF(INDEX(G:G,ROW())&lt;&gt;"",INDEX(G:G,ROW()),IF(INDEX(E:E,ROW())&lt;&gt;0,INDEX(D:D,ROW()-1),0))</f>
        <v>0</v>
      </c>
      <c r="E1262" s="313" cm="1">
        <f t="array" ref="E1262">IF(INDEX(I:I,ROW())&lt;&gt;"",VALUE(TRIM(LEFT(INDEX(I:I,ROW()),6))),0)</f>
        <v>0</v>
      </c>
      <c r="F1262" s="314"/>
      <c r="G1262" s="247"/>
      <c r="H1262" s="261"/>
      <c r="I1262" s="248"/>
      <c r="J1262" s="261"/>
      <c r="K1262" s="261"/>
      <c r="L1262" s="262"/>
      <c r="M1262" s="49"/>
      <c r="N1262" s="49"/>
    </row>
    <row r="1263" spans="1:14">
      <c r="A1263" s="43" cm="1">
        <f t="array" ref="A1263">IF(INDEX(B:B,ROW()), COUNTIF($B$6:INDEX(B:B,ROW()), TRUE), 0)</f>
        <v>0</v>
      </c>
      <c r="B1263" s="43" t="b" cm="1">
        <f t="array" ref="B1263">AND(分科號=INDEX(E:E,ROW()),INDEX(D:D,ROW())&gt;=分起日,INDEX(D:D,ROW())&lt;=分訖日,OR(分專案="全部",INDEX(J:J,ROW())=分專案))</f>
        <v>0</v>
      </c>
      <c r="C1263" s="44" cm="1">
        <f t="array" ref="C1263">IF(INDEX(F:F,ROW())&lt;&gt;"",INDEX(F:F,ROW()),IF(INDEX(E:E,ROW())&lt;&gt;0,INDEX(C:C,ROW()-1),0))</f>
        <v>0</v>
      </c>
      <c r="D1263" s="43" cm="1">
        <f t="array" ref="D1263">IF(INDEX(G:G,ROW())&lt;&gt;"",INDEX(G:G,ROW()),IF(INDEX(E:E,ROW())&lt;&gt;0,INDEX(D:D,ROW()-1),0))</f>
        <v>0</v>
      </c>
      <c r="E1263" s="313" cm="1">
        <f t="array" ref="E1263">IF(INDEX(I:I,ROW())&lt;&gt;"",VALUE(TRIM(LEFT(INDEX(I:I,ROW()),6))),0)</f>
        <v>0</v>
      </c>
      <c r="F1263" s="314"/>
      <c r="G1263" s="247"/>
      <c r="H1263" s="261"/>
      <c r="I1263" s="248"/>
      <c r="J1263" s="261"/>
      <c r="K1263" s="261"/>
      <c r="L1263" s="262"/>
      <c r="M1263" s="49"/>
      <c r="N1263" s="49"/>
    </row>
    <row r="1264" spans="1:14">
      <c r="A1264" s="43" cm="1">
        <f t="array" ref="A1264">IF(INDEX(B:B,ROW()), COUNTIF($B$6:INDEX(B:B,ROW()), TRUE), 0)</f>
        <v>0</v>
      </c>
      <c r="B1264" s="43" t="b" cm="1">
        <f t="array" ref="B1264">AND(分科號=INDEX(E:E,ROW()),INDEX(D:D,ROW())&gt;=分起日,INDEX(D:D,ROW())&lt;=分訖日,OR(分專案="全部",INDEX(J:J,ROW())=分專案))</f>
        <v>0</v>
      </c>
      <c r="C1264" s="44" cm="1">
        <f t="array" ref="C1264">IF(INDEX(F:F,ROW())&lt;&gt;"",INDEX(F:F,ROW()),IF(INDEX(E:E,ROW())&lt;&gt;0,INDEX(C:C,ROW()-1),0))</f>
        <v>0</v>
      </c>
      <c r="D1264" s="43" cm="1">
        <f t="array" ref="D1264">IF(INDEX(G:G,ROW())&lt;&gt;"",INDEX(G:G,ROW()),IF(INDEX(E:E,ROW())&lt;&gt;0,INDEX(D:D,ROW()-1),0))</f>
        <v>0</v>
      </c>
      <c r="E1264" s="313" cm="1">
        <f t="array" ref="E1264">IF(INDEX(I:I,ROW())&lt;&gt;"",VALUE(TRIM(LEFT(INDEX(I:I,ROW()),6))),0)</f>
        <v>0</v>
      </c>
      <c r="F1264" s="314"/>
      <c r="G1264" s="247"/>
      <c r="H1264" s="261"/>
      <c r="I1264" s="248"/>
      <c r="J1264" s="261"/>
      <c r="K1264" s="261"/>
      <c r="L1264" s="262"/>
      <c r="M1264" s="49"/>
      <c r="N1264" s="49"/>
    </row>
    <row r="1265" spans="1:14">
      <c r="A1265" s="43" cm="1">
        <f t="array" ref="A1265">IF(INDEX(B:B,ROW()), COUNTIF($B$6:INDEX(B:B,ROW()), TRUE), 0)</f>
        <v>0</v>
      </c>
      <c r="B1265" s="43" t="b" cm="1">
        <f t="array" ref="B1265">AND(分科號=INDEX(E:E,ROW()),INDEX(D:D,ROW())&gt;=分起日,INDEX(D:D,ROW())&lt;=分訖日,OR(分專案="全部",INDEX(J:J,ROW())=分專案))</f>
        <v>0</v>
      </c>
      <c r="C1265" s="44" cm="1">
        <f t="array" ref="C1265">IF(INDEX(F:F,ROW())&lt;&gt;"",INDEX(F:F,ROW()),IF(INDEX(E:E,ROW())&lt;&gt;0,INDEX(C:C,ROW()-1),0))</f>
        <v>0</v>
      </c>
      <c r="D1265" s="43" cm="1">
        <f t="array" ref="D1265">IF(INDEX(G:G,ROW())&lt;&gt;"",INDEX(G:G,ROW()),IF(INDEX(E:E,ROW())&lt;&gt;0,INDEX(D:D,ROW()-1),0))</f>
        <v>0</v>
      </c>
      <c r="E1265" s="313" cm="1">
        <f t="array" ref="E1265">IF(INDEX(I:I,ROW())&lt;&gt;"",VALUE(TRIM(LEFT(INDEX(I:I,ROW()),6))),0)</f>
        <v>0</v>
      </c>
      <c r="F1265" s="314"/>
      <c r="G1265" s="247"/>
      <c r="H1265" s="261"/>
      <c r="I1265" s="248"/>
      <c r="J1265" s="261"/>
      <c r="K1265" s="261"/>
      <c r="L1265" s="262"/>
      <c r="M1265" s="49"/>
      <c r="N1265" s="49"/>
    </row>
    <row r="1266" spans="1:14">
      <c r="A1266" s="43" cm="1">
        <f t="array" ref="A1266">IF(INDEX(B:B,ROW()), COUNTIF($B$6:INDEX(B:B,ROW()), TRUE), 0)</f>
        <v>0</v>
      </c>
      <c r="B1266" s="43" t="b" cm="1">
        <f t="array" ref="B1266">AND(分科號=INDEX(E:E,ROW()),INDEX(D:D,ROW())&gt;=分起日,INDEX(D:D,ROW())&lt;=分訖日,OR(分專案="全部",INDEX(J:J,ROW())=分專案))</f>
        <v>0</v>
      </c>
      <c r="C1266" s="44" cm="1">
        <f t="array" ref="C1266">IF(INDEX(F:F,ROW())&lt;&gt;"",INDEX(F:F,ROW()),IF(INDEX(E:E,ROW())&lt;&gt;0,INDEX(C:C,ROW()-1),0))</f>
        <v>0</v>
      </c>
      <c r="D1266" s="43" cm="1">
        <f t="array" ref="D1266">IF(INDEX(G:G,ROW())&lt;&gt;"",INDEX(G:G,ROW()),IF(INDEX(E:E,ROW())&lt;&gt;0,INDEX(D:D,ROW()-1),0))</f>
        <v>0</v>
      </c>
      <c r="E1266" s="313" cm="1">
        <f t="array" ref="E1266">IF(INDEX(I:I,ROW())&lt;&gt;"",VALUE(TRIM(LEFT(INDEX(I:I,ROW()),6))),0)</f>
        <v>0</v>
      </c>
      <c r="F1266" s="314"/>
      <c r="G1266" s="247"/>
      <c r="H1266" s="261"/>
      <c r="I1266" s="248"/>
      <c r="J1266" s="261"/>
      <c r="K1266" s="261"/>
      <c r="L1266" s="262"/>
      <c r="M1266" s="49"/>
      <c r="N1266" s="49"/>
    </row>
    <row r="1267" spans="1:14">
      <c r="A1267" s="43" cm="1">
        <f t="array" ref="A1267">IF(INDEX(B:B,ROW()), COUNTIF($B$6:INDEX(B:B,ROW()), TRUE), 0)</f>
        <v>0</v>
      </c>
      <c r="B1267" s="43" t="b" cm="1">
        <f t="array" ref="B1267">AND(分科號=INDEX(E:E,ROW()),INDEX(D:D,ROW())&gt;=分起日,INDEX(D:D,ROW())&lt;=分訖日,OR(分專案="全部",INDEX(J:J,ROW())=分專案))</f>
        <v>0</v>
      </c>
      <c r="C1267" s="44" cm="1">
        <f t="array" ref="C1267">IF(INDEX(F:F,ROW())&lt;&gt;"",INDEX(F:F,ROW()),IF(INDEX(E:E,ROW())&lt;&gt;0,INDEX(C:C,ROW()-1),0))</f>
        <v>0</v>
      </c>
      <c r="D1267" s="43" cm="1">
        <f t="array" ref="D1267">IF(INDEX(G:G,ROW())&lt;&gt;"",INDEX(G:G,ROW()),IF(INDEX(E:E,ROW())&lt;&gt;0,INDEX(D:D,ROW()-1),0))</f>
        <v>0</v>
      </c>
      <c r="E1267" s="313" cm="1">
        <f t="array" ref="E1267">IF(INDEX(I:I,ROW())&lt;&gt;"",VALUE(TRIM(LEFT(INDEX(I:I,ROW()),6))),0)</f>
        <v>0</v>
      </c>
      <c r="F1267" s="314"/>
      <c r="G1267" s="247"/>
      <c r="H1267" s="261"/>
      <c r="I1267" s="248"/>
      <c r="J1267" s="261"/>
      <c r="K1267" s="261"/>
      <c r="L1267" s="262"/>
      <c r="M1267" s="49"/>
      <c r="N1267" s="49"/>
    </row>
    <row r="1268" spans="1:14">
      <c r="A1268" s="43" cm="1">
        <f t="array" ref="A1268">IF(INDEX(B:B,ROW()), COUNTIF($B$6:INDEX(B:B,ROW()), TRUE), 0)</f>
        <v>0</v>
      </c>
      <c r="B1268" s="43" t="b" cm="1">
        <f t="array" ref="B1268">AND(分科號=INDEX(E:E,ROW()),INDEX(D:D,ROW())&gt;=分起日,INDEX(D:D,ROW())&lt;=分訖日,OR(分專案="全部",INDEX(J:J,ROW())=分專案))</f>
        <v>0</v>
      </c>
      <c r="C1268" s="44" cm="1">
        <f t="array" ref="C1268">IF(INDEX(F:F,ROW())&lt;&gt;"",INDEX(F:F,ROW()),IF(INDEX(E:E,ROW())&lt;&gt;0,INDEX(C:C,ROW()-1),0))</f>
        <v>0</v>
      </c>
      <c r="D1268" s="43" cm="1">
        <f t="array" ref="D1268">IF(INDEX(G:G,ROW())&lt;&gt;"",INDEX(G:G,ROW()),IF(INDEX(E:E,ROW())&lt;&gt;0,INDEX(D:D,ROW()-1),0))</f>
        <v>0</v>
      </c>
      <c r="E1268" s="313" cm="1">
        <f t="array" ref="E1268">IF(INDEX(I:I,ROW())&lt;&gt;"",VALUE(TRIM(LEFT(INDEX(I:I,ROW()),6))),0)</f>
        <v>0</v>
      </c>
      <c r="F1268" s="314"/>
      <c r="G1268" s="247"/>
      <c r="H1268" s="261"/>
      <c r="I1268" s="248"/>
      <c r="J1268" s="261"/>
      <c r="K1268" s="261"/>
      <c r="L1268" s="262"/>
      <c r="M1268" s="49"/>
      <c r="N1268" s="49"/>
    </row>
    <row r="1269" spans="1:14">
      <c r="A1269" s="43" cm="1">
        <f t="array" ref="A1269">IF(INDEX(B:B,ROW()), COUNTIF($B$6:INDEX(B:B,ROW()), TRUE), 0)</f>
        <v>0</v>
      </c>
      <c r="B1269" s="43" t="b" cm="1">
        <f t="array" ref="B1269">AND(分科號=INDEX(E:E,ROW()),INDEX(D:D,ROW())&gt;=分起日,INDEX(D:D,ROW())&lt;=分訖日,OR(分專案="全部",INDEX(J:J,ROW())=分專案))</f>
        <v>0</v>
      </c>
      <c r="C1269" s="44" cm="1">
        <f t="array" ref="C1269">IF(INDEX(F:F,ROW())&lt;&gt;"",INDEX(F:F,ROW()),IF(INDEX(E:E,ROW())&lt;&gt;0,INDEX(C:C,ROW()-1),0))</f>
        <v>0</v>
      </c>
      <c r="D1269" s="43" cm="1">
        <f t="array" ref="D1269">IF(INDEX(G:G,ROW())&lt;&gt;"",INDEX(G:G,ROW()),IF(INDEX(E:E,ROW())&lt;&gt;0,INDEX(D:D,ROW()-1),0))</f>
        <v>0</v>
      </c>
      <c r="E1269" s="313" cm="1">
        <f t="array" ref="E1269">IF(INDEX(I:I,ROW())&lt;&gt;"",VALUE(TRIM(LEFT(INDEX(I:I,ROW()),6))),0)</f>
        <v>0</v>
      </c>
      <c r="F1269" s="314"/>
      <c r="G1269" s="247"/>
      <c r="H1269" s="261"/>
      <c r="I1269" s="248"/>
      <c r="J1269" s="261"/>
      <c r="K1269" s="261"/>
      <c r="L1269" s="262"/>
      <c r="M1269" s="49"/>
      <c r="N1269" s="49"/>
    </row>
    <row r="1270" spans="1:14">
      <c r="A1270" s="43" cm="1">
        <f t="array" ref="A1270">IF(INDEX(B:B,ROW()), COUNTIF($B$6:INDEX(B:B,ROW()), TRUE), 0)</f>
        <v>0</v>
      </c>
      <c r="B1270" s="43" t="b" cm="1">
        <f t="array" ref="B1270">AND(分科號=INDEX(E:E,ROW()),INDEX(D:D,ROW())&gt;=分起日,INDEX(D:D,ROW())&lt;=分訖日,OR(分專案="全部",INDEX(J:J,ROW())=分專案))</f>
        <v>0</v>
      </c>
      <c r="C1270" s="44" cm="1">
        <f t="array" ref="C1270">IF(INDEX(F:F,ROW())&lt;&gt;"",INDEX(F:F,ROW()),IF(INDEX(E:E,ROW())&lt;&gt;0,INDEX(C:C,ROW()-1),0))</f>
        <v>0</v>
      </c>
      <c r="D1270" s="43" cm="1">
        <f t="array" ref="D1270">IF(INDEX(G:G,ROW())&lt;&gt;"",INDEX(G:G,ROW()),IF(INDEX(E:E,ROW())&lt;&gt;0,INDEX(D:D,ROW()-1),0))</f>
        <v>0</v>
      </c>
      <c r="E1270" s="313" cm="1">
        <f t="array" ref="E1270">IF(INDEX(I:I,ROW())&lt;&gt;"",VALUE(TRIM(LEFT(INDEX(I:I,ROW()),6))),0)</f>
        <v>0</v>
      </c>
      <c r="F1270" s="314"/>
      <c r="G1270" s="247"/>
      <c r="H1270" s="261"/>
      <c r="I1270" s="248"/>
      <c r="J1270" s="261"/>
      <c r="K1270" s="261"/>
      <c r="L1270" s="262"/>
      <c r="M1270" s="49"/>
      <c r="N1270" s="49"/>
    </row>
    <row r="1271" spans="1:14">
      <c r="A1271" s="43" cm="1">
        <f t="array" ref="A1271">IF(INDEX(B:B,ROW()), COUNTIF($B$6:INDEX(B:B,ROW()), TRUE), 0)</f>
        <v>0</v>
      </c>
      <c r="B1271" s="43" t="b" cm="1">
        <f t="array" ref="B1271">AND(分科號=INDEX(E:E,ROW()),INDEX(D:D,ROW())&gt;=分起日,INDEX(D:D,ROW())&lt;=分訖日,OR(分專案="全部",INDEX(J:J,ROW())=分專案))</f>
        <v>0</v>
      </c>
      <c r="C1271" s="44" cm="1">
        <f t="array" ref="C1271">IF(INDEX(F:F,ROW())&lt;&gt;"",INDEX(F:F,ROW()),IF(INDEX(E:E,ROW())&lt;&gt;0,INDEX(C:C,ROW()-1),0))</f>
        <v>0</v>
      </c>
      <c r="D1271" s="43" cm="1">
        <f t="array" ref="D1271">IF(INDEX(G:G,ROW())&lt;&gt;"",INDEX(G:G,ROW()),IF(INDEX(E:E,ROW())&lt;&gt;0,INDEX(D:D,ROW()-1),0))</f>
        <v>0</v>
      </c>
      <c r="E1271" s="313" cm="1">
        <f t="array" ref="E1271">IF(INDEX(I:I,ROW())&lt;&gt;"",VALUE(TRIM(LEFT(INDEX(I:I,ROW()),6))),0)</f>
        <v>0</v>
      </c>
      <c r="F1271" s="314"/>
      <c r="G1271" s="247"/>
      <c r="H1271" s="261"/>
      <c r="I1271" s="248"/>
      <c r="J1271" s="261"/>
      <c r="K1271" s="261"/>
      <c r="L1271" s="262"/>
      <c r="M1271" s="49"/>
      <c r="N1271" s="49"/>
    </row>
    <row r="1272" spans="1:14">
      <c r="A1272" s="43" cm="1">
        <f t="array" ref="A1272">IF(INDEX(B:B,ROW()), COUNTIF($B$6:INDEX(B:B,ROW()), TRUE), 0)</f>
        <v>0</v>
      </c>
      <c r="B1272" s="43" t="b" cm="1">
        <f t="array" ref="B1272">AND(分科號=INDEX(E:E,ROW()),INDEX(D:D,ROW())&gt;=分起日,INDEX(D:D,ROW())&lt;=分訖日,OR(分專案="全部",INDEX(J:J,ROW())=分專案))</f>
        <v>0</v>
      </c>
      <c r="C1272" s="44" cm="1">
        <f t="array" ref="C1272">IF(INDEX(F:F,ROW())&lt;&gt;"",INDEX(F:F,ROW()),IF(INDEX(E:E,ROW())&lt;&gt;0,INDEX(C:C,ROW()-1),0))</f>
        <v>0</v>
      </c>
      <c r="D1272" s="43" cm="1">
        <f t="array" ref="D1272">IF(INDEX(G:G,ROW())&lt;&gt;"",INDEX(G:G,ROW()),IF(INDEX(E:E,ROW())&lt;&gt;0,INDEX(D:D,ROW()-1),0))</f>
        <v>0</v>
      </c>
      <c r="E1272" s="313" cm="1">
        <f t="array" ref="E1272">IF(INDEX(I:I,ROW())&lt;&gt;"",VALUE(TRIM(LEFT(INDEX(I:I,ROW()),6))),0)</f>
        <v>0</v>
      </c>
      <c r="F1272" s="314"/>
      <c r="G1272" s="247"/>
      <c r="H1272" s="261"/>
      <c r="I1272" s="248"/>
      <c r="J1272" s="261"/>
      <c r="K1272" s="261"/>
      <c r="L1272" s="262"/>
      <c r="M1272" s="49"/>
      <c r="N1272" s="49"/>
    </row>
    <row r="1273" spans="1:14">
      <c r="A1273" s="43" cm="1">
        <f t="array" ref="A1273">IF(INDEX(B:B,ROW()), COUNTIF($B$6:INDEX(B:B,ROW()), TRUE), 0)</f>
        <v>0</v>
      </c>
      <c r="B1273" s="43" t="b" cm="1">
        <f t="array" ref="B1273">AND(分科號=INDEX(E:E,ROW()),INDEX(D:D,ROW())&gt;=分起日,INDEX(D:D,ROW())&lt;=分訖日,OR(分專案="全部",INDEX(J:J,ROW())=分專案))</f>
        <v>0</v>
      </c>
      <c r="C1273" s="44" cm="1">
        <f t="array" ref="C1273">IF(INDEX(F:F,ROW())&lt;&gt;"",INDEX(F:F,ROW()),IF(INDEX(E:E,ROW())&lt;&gt;0,INDEX(C:C,ROW()-1),0))</f>
        <v>0</v>
      </c>
      <c r="D1273" s="43" cm="1">
        <f t="array" ref="D1273">IF(INDEX(G:G,ROW())&lt;&gt;"",INDEX(G:G,ROW()),IF(INDEX(E:E,ROW())&lt;&gt;0,INDEX(D:D,ROW()-1),0))</f>
        <v>0</v>
      </c>
      <c r="E1273" s="313" cm="1">
        <f t="array" ref="E1273">IF(INDEX(I:I,ROW())&lt;&gt;"",VALUE(TRIM(LEFT(INDEX(I:I,ROW()),6))),0)</f>
        <v>0</v>
      </c>
      <c r="F1273" s="314"/>
      <c r="G1273" s="247"/>
      <c r="H1273" s="261"/>
      <c r="I1273" s="248"/>
      <c r="J1273" s="261"/>
      <c r="K1273" s="261"/>
      <c r="L1273" s="262"/>
      <c r="M1273" s="49"/>
      <c r="N1273" s="49"/>
    </row>
    <row r="1274" spans="1:14">
      <c r="A1274" s="43" cm="1">
        <f t="array" ref="A1274">IF(INDEX(B:B,ROW()), COUNTIF($B$6:INDEX(B:B,ROW()), TRUE), 0)</f>
        <v>0</v>
      </c>
      <c r="B1274" s="43" t="b" cm="1">
        <f t="array" ref="B1274">AND(分科號=INDEX(E:E,ROW()),INDEX(D:D,ROW())&gt;=分起日,INDEX(D:D,ROW())&lt;=分訖日,OR(分專案="全部",INDEX(J:J,ROW())=分專案))</f>
        <v>0</v>
      </c>
      <c r="C1274" s="44" cm="1">
        <f t="array" ref="C1274">IF(INDEX(F:F,ROW())&lt;&gt;"",INDEX(F:F,ROW()),IF(INDEX(E:E,ROW())&lt;&gt;0,INDEX(C:C,ROW()-1),0))</f>
        <v>0</v>
      </c>
      <c r="D1274" s="43" cm="1">
        <f t="array" ref="D1274">IF(INDEX(G:G,ROW())&lt;&gt;"",INDEX(G:G,ROW()),IF(INDEX(E:E,ROW())&lt;&gt;0,INDEX(D:D,ROW()-1),0))</f>
        <v>0</v>
      </c>
      <c r="E1274" s="313" cm="1">
        <f t="array" ref="E1274">IF(INDEX(I:I,ROW())&lt;&gt;"",VALUE(TRIM(LEFT(INDEX(I:I,ROW()),6))),0)</f>
        <v>0</v>
      </c>
      <c r="F1274" s="314"/>
      <c r="G1274" s="247"/>
      <c r="H1274" s="261"/>
      <c r="I1274" s="248"/>
      <c r="J1274" s="261"/>
      <c r="K1274" s="261"/>
      <c r="L1274" s="262"/>
      <c r="M1274" s="49"/>
      <c r="N1274" s="49"/>
    </row>
    <row r="1275" spans="1:14">
      <c r="A1275" s="43" cm="1">
        <f t="array" ref="A1275">IF(INDEX(B:B,ROW()), COUNTIF($B$6:INDEX(B:B,ROW()), TRUE), 0)</f>
        <v>0</v>
      </c>
      <c r="B1275" s="43" t="b" cm="1">
        <f t="array" ref="B1275">AND(分科號=INDEX(E:E,ROW()),INDEX(D:D,ROW())&gt;=分起日,INDEX(D:D,ROW())&lt;=分訖日,OR(分專案="全部",INDEX(J:J,ROW())=分專案))</f>
        <v>0</v>
      </c>
      <c r="C1275" s="44" cm="1">
        <f t="array" ref="C1275">IF(INDEX(F:F,ROW())&lt;&gt;"",INDEX(F:F,ROW()),IF(INDEX(E:E,ROW())&lt;&gt;0,INDEX(C:C,ROW()-1),0))</f>
        <v>0</v>
      </c>
      <c r="D1275" s="43" cm="1">
        <f t="array" ref="D1275">IF(INDEX(G:G,ROW())&lt;&gt;"",INDEX(G:G,ROW()),IF(INDEX(E:E,ROW())&lt;&gt;0,INDEX(D:D,ROW()-1),0))</f>
        <v>0</v>
      </c>
      <c r="E1275" s="313" cm="1">
        <f t="array" ref="E1275">IF(INDEX(I:I,ROW())&lt;&gt;"",VALUE(TRIM(LEFT(INDEX(I:I,ROW()),6))),0)</f>
        <v>0</v>
      </c>
      <c r="F1275" s="314"/>
      <c r="G1275" s="247"/>
      <c r="H1275" s="261"/>
      <c r="I1275" s="248"/>
      <c r="J1275" s="261"/>
      <c r="K1275" s="261"/>
      <c r="L1275" s="262"/>
      <c r="M1275" s="49"/>
      <c r="N1275" s="49"/>
    </row>
    <row r="1276" spans="1:14">
      <c r="A1276" s="43" cm="1">
        <f t="array" ref="A1276">IF(INDEX(B:B,ROW()), COUNTIF($B$6:INDEX(B:B,ROW()), TRUE), 0)</f>
        <v>0</v>
      </c>
      <c r="B1276" s="43" t="b" cm="1">
        <f t="array" ref="B1276">AND(分科號=INDEX(E:E,ROW()),INDEX(D:D,ROW())&gt;=分起日,INDEX(D:D,ROW())&lt;=分訖日,OR(分專案="全部",INDEX(J:J,ROW())=分專案))</f>
        <v>0</v>
      </c>
      <c r="C1276" s="44" cm="1">
        <f t="array" ref="C1276">IF(INDEX(F:F,ROW())&lt;&gt;"",INDEX(F:F,ROW()),IF(INDEX(E:E,ROW())&lt;&gt;0,INDEX(C:C,ROW()-1),0))</f>
        <v>0</v>
      </c>
      <c r="D1276" s="43" cm="1">
        <f t="array" ref="D1276">IF(INDEX(G:G,ROW())&lt;&gt;"",INDEX(G:G,ROW()),IF(INDEX(E:E,ROW())&lt;&gt;0,INDEX(D:D,ROW()-1),0))</f>
        <v>0</v>
      </c>
      <c r="E1276" s="313" cm="1">
        <f t="array" ref="E1276">IF(INDEX(I:I,ROW())&lt;&gt;"",VALUE(TRIM(LEFT(INDEX(I:I,ROW()),6))),0)</f>
        <v>0</v>
      </c>
      <c r="F1276" s="314"/>
      <c r="G1276" s="247"/>
      <c r="H1276" s="261"/>
      <c r="I1276" s="248"/>
      <c r="J1276" s="261"/>
      <c r="K1276" s="261"/>
      <c r="L1276" s="262"/>
      <c r="M1276" s="49"/>
      <c r="N1276" s="49"/>
    </row>
    <row r="1277" spans="1:14">
      <c r="A1277" s="43" cm="1">
        <f t="array" ref="A1277">IF(INDEX(B:B,ROW()), COUNTIF($B$6:INDEX(B:B,ROW()), TRUE), 0)</f>
        <v>0</v>
      </c>
      <c r="B1277" s="43" t="b" cm="1">
        <f t="array" ref="B1277">AND(分科號=INDEX(E:E,ROW()),INDEX(D:D,ROW())&gt;=分起日,INDEX(D:D,ROW())&lt;=分訖日,OR(分專案="全部",INDEX(J:J,ROW())=分專案))</f>
        <v>0</v>
      </c>
      <c r="C1277" s="44" cm="1">
        <f t="array" ref="C1277">IF(INDEX(F:F,ROW())&lt;&gt;"",INDEX(F:F,ROW()),IF(INDEX(E:E,ROW())&lt;&gt;0,INDEX(C:C,ROW()-1),0))</f>
        <v>0</v>
      </c>
      <c r="D1277" s="43" cm="1">
        <f t="array" ref="D1277">IF(INDEX(G:G,ROW())&lt;&gt;"",INDEX(G:G,ROW()),IF(INDEX(E:E,ROW())&lt;&gt;0,INDEX(D:D,ROW()-1),0))</f>
        <v>0</v>
      </c>
      <c r="E1277" s="313" cm="1">
        <f t="array" ref="E1277">IF(INDEX(I:I,ROW())&lt;&gt;"",VALUE(TRIM(LEFT(INDEX(I:I,ROW()),6))),0)</f>
        <v>0</v>
      </c>
      <c r="F1277" s="314"/>
      <c r="G1277" s="247"/>
      <c r="H1277" s="261"/>
      <c r="I1277" s="248"/>
      <c r="J1277" s="261"/>
      <c r="K1277" s="261"/>
      <c r="L1277" s="262"/>
      <c r="M1277" s="49"/>
      <c r="N1277" s="49"/>
    </row>
    <row r="1278" spans="1:14">
      <c r="A1278" s="43" cm="1">
        <f t="array" ref="A1278">IF(INDEX(B:B,ROW()), COUNTIF($B$6:INDEX(B:B,ROW()), TRUE), 0)</f>
        <v>0</v>
      </c>
      <c r="B1278" s="43" t="b" cm="1">
        <f t="array" ref="B1278">AND(分科號=INDEX(E:E,ROW()),INDEX(D:D,ROW())&gt;=分起日,INDEX(D:D,ROW())&lt;=分訖日,OR(分專案="全部",INDEX(J:J,ROW())=分專案))</f>
        <v>0</v>
      </c>
      <c r="C1278" s="44" cm="1">
        <f t="array" ref="C1278">IF(INDEX(F:F,ROW())&lt;&gt;"",INDEX(F:F,ROW()),IF(INDEX(E:E,ROW())&lt;&gt;0,INDEX(C:C,ROW()-1),0))</f>
        <v>0</v>
      </c>
      <c r="D1278" s="43" cm="1">
        <f t="array" ref="D1278">IF(INDEX(G:G,ROW())&lt;&gt;"",INDEX(G:G,ROW()),IF(INDEX(E:E,ROW())&lt;&gt;0,INDEX(D:D,ROW()-1),0))</f>
        <v>0</v>
      </c>
      <c r="E1278" s="313" cm="1">
        <f t="array" ref="E1278">IF(INDEX(I:I,ROW())&lt;&gt;"",VALUE(TRIM(LEFT(INDEX(I:I,ROW()),6))),0)</f>
        <v>0</v>
      </c>
      <c r="F1278" s="314"/>
      <c r="G1278" s="247"/>
      <c r="H1278" s="261"/>
      <c r="I1278" s="248"/>
      <c r="J1278" s="261"/>
      <c r="K1278" s="261"/>
      <c r="L1278" s="262"/>
      <c r="M1278" s="49"/>
      <c r="N1278" s="49"/>
    </row>
    <row r="1279" spans="1:14">
      <c r="A1279" s="43" cm="1">
        <f t="array" ref="A1279">IF(INDEX(B:B,ROW()), COUNTIF($B$6:INDEX(B:B,ROW()), TRUE), 0)</f>
        <v>0</v>
      </c>
      <c r="B1279" s="43" t="b" cm="1">
        <f t="array" ref="B1279">AND(分科號=INDEX(E:E,ROW()),INDEX(D:D,ROW())&gt;=分起日,INDEX(D:D,ROW())&lt;=分訖日,OR(分專案="全部",INDEX(J:J,ROW())=分專案))</f>
        <v>0</v>
      </c>
      <c r="C1279" s="44" cm="1">
        <f t="array" ref="C1279">IF(INDEX(F:F,ROW())&lt;&gt;"",INDEX(F:F,ROW()),IF(INDEX(E:E,ROW())&lt;&gt;0,INDEX(C:C,ROW()-1),0))</f>
        <v>0</v>
      </c>
      <c r="D1279" s="43" cm="1">
        <f t="array" ref="D1279">IF(INDEX(G:G,ROW())&lt;&gt;"",INDEX(G:G,ROW()),IF(INDEX(E:E,ROW())&lt;&gt;0,INDEX(D:D,ROW()-1),0))</f>
        <v>0</v>
      </c>
      <c r="E1279" s="313" cm="1">
        <f t="array" ref="E1279">IF(INDEX(I:I,ROW())&lt;&gt;"",VALUE(TRIM(LEFT(INDEX(I:I,ROW()),6))),0)</f>
        <v>0</v>
      </c>
      <c r="F1279" s="314"/>
      <c r="G1279" s="247"/>
      <c r="H1279" s="261"/>
      <c r="I1279" s="248"/>
      <c r="J1279" s="261"/>
      <c r="K1279" s="261"/>
      <c r="L1279" s="262"/>
      <c r="M1279" s="49"/>
      <c r="N1279" s="49"/>
    </row>
    <row r="1280" spans="1:14">
      <c r="A1280" s="43" cm="1">
        <f t="array" ref="A1280">IF(INDEX(B:B,ROW()), COUNTIF($B$6:INDEX(B:B,ROW()), TRUE), 0)</f>
        <v>0</v>
      </c>
      <c r="B1280" s="43" t="b" cm="1">
        <f t="array" ref="B1280">AND(分科號=INDEX(E:E,ROW()),INDEX(D:D,ROW())&gt;=分起日,INDEX(D:D,ROW())&lt;=分訖日,OR(分專案="全部",INDEX(J:J,ROW())=分專案))</f>
        <v>0</v>
      </c>
      <c r="C1280" s="44" cm="1">
        <f t="array" ref="C1280">IF(INDEX(F:F,ROW())&lt;&gt;"",INDEX(F:F,ROW()),IF(INDEX(E:E,ROW())&lt;&gt;0,INDEX(C:C,ROW()-1),0))</f>
        <v>0</v>
      </c>
      <c r="D1280" s="43" cm="1">
        <f t="array" ref="D1280">IF(INDEX(G:G,ROW())&lt;&gt;"",INDEX(G:G,ROW()),IF(INDEX(E:E,ROW())&lt;&gt;0,INDEX(D:D,ROW()-1),0))</f>
        <v>0</v>
      </c>
      <c r="E1280" s="313" cm="1">
        <f t="array" ref="E1280">IF(INDEX(I:I,ROW())&lt;&gt;"",VALUE(TRIM(LEFT(INDEX(I:I,ROW()),6))),0)</f>
        <v>0</v>
      </c>
      <c r="F1280" s="314"/>
      <c r="G1280" s="247"/>
      <c r="H1280" s="261"/>
      <c r="I1280" s="248"/>
      <c r="J1280" s="261"/>
      <c r="K1280" s="261"/>
      <c r="L1280" s="262"/>
      <c r="M1280" s="49"/>
      <c r="N1280" s="49"/>
    </row>
    <row r="1281" spans="1:14">
      <c r="A1281" s="43" cm="1">
        <f t="array" ref="A1281">IF(INDEX(B:B,ROW()), COUNTIF($B$6:INDEX(B:B,ROW()), TRUE), 0)</f>
        <v>0</v>
      </c>
      <c r="B1281" s="43" t="b" cm="1">
        <f t="array" ref="B1281">AND(分科號=INDEX(E:E,ROW()),INDEX(D:D,ROW())&gt;=分起日,INDEX(D:D,ROW())&lt;=分訖日,OR(分專案="全部",INDEX(J:J,ROW())=分專案))</f>
        <v>0</v>
      </c>
      <c r="C1281" s="44" cm="1">
        <f t="array" ref="C1281">IF(INDEX(F:F,ROW())&lt;&gt;"",INDEX(F:F,ROW()),IF(INDEX(E:E,ROW())&lt;&gt;0,INDEX(C:C,ROW()-1),0))</f>
        <v>0</v>
      </c>
      <c r="D1281" s="43" cm="1">
        <f t="array" ref="D1281">IF(INDEX(G:G,ROW())&lt;&gt;"",INDEX(G:G,ROW()),IF(INDEX(E:E,ROW())&lt;&gt;0,INDEX(D:D,ROW()-1),0))</f>
        <v>0</v>
      </c>
      <c r="E1281" s="313" cm="1">
        <f t="array" ref="E1281">IF(INDEX(I:I,ROW())&lt;&gt;"",VALUE(TRIM(LEFT(INDEX(I:I,ROW()),6))),0)</f>
        <v>0</v>
      </c>
      <c r="F1281" s="314"/>
      <c r="G1281" s="247"/>
      <c r="H1281" s="261"/>
      <c r="I1281" s="248"/>
      <c r="J1281" s="261"/>
      <c r="K1281" s="261"/>
      <c r="L1281" s="262"/>
      <c r="M1281" s="49"/>
      <c r="N1281" s="49"/>
    </row>
    <row r="1282" spans="1:14">
      <c r="A1282" s="43" cm="1">
        <f t="array" ref="A1282">IF(INDEX(B:B,ROW()), COUNTIF($B$6:INDEX(B:B,ROW()), TRUE), 0)</f>
        <v>0</v>
      </c>
      <c r="B1282" s="43" t="b" cm="1">
        <f t="array" ref="B1282">AND(分科號=INDEX(E:E,ROW()),INDEX(D:D,ROW())&gt;=分起日,INDEX(D:D,ROW())&lt;=分訖日,OR(分專案="全部",INDEX(J:J,ROW())=分專案))</f>
        <v>0</v>
      </c>
      <c r="C1282" s="44" cm="1">
        <f t="array" ref="C1282">IF(INDEX(F:F,ROW())&lt;&gt;"",INDEX(F:F,ROW()),IF(INDEX(E:E,ROW())&lt;&gt;0,INDEX(C:C,ROW()-1),0))</f>
        <v>0</v>
      </c>
      <c r="D1282" s="43" cm="1">
        <f t="array" ref="D1282">IF(INDEX(G:G,ROW())&lt;&gt;"",INDEX(G:G,ROW()),IF(INDEX(E:E,ROW())&lt;&gt;0,INDEX(D:D,ROW()-1),0))</f>
        <v>0</v>
      </c>
      <c r="E1282" s="313" cm="1">
        <f t="array" ref="E1282">IF(INDEX(I:I,ROW())&lt;&gt;"",VALUE(TRIM(LEFT(INDEX(I:I,ROW()),6))),0)</f>
        <v>0</v>
      </c>
      <c r="F1282" s="314"/>
      <c r="G1282" s="247"/>
      <c r="H1282" s="261"/>
      <c r="I1282" s="248"/>
      <c r="J1282" s="261"/>
      <c r="K1282" s="261"/>
      <c r="L1282" s="262"/>
      <c r="M1282" s="49"/>
      <c r="N1282" s="49"/>
    </row>
    <row r="1283" spans="1:14">
      <c r="A1283" s="43" cm="1">
        <f t="array" ref="A1283">IF(INDEX(B:B,ROW()), COUNTIF($B$6:INDEX(B:B,ROW()), TRUE), 0)</f>
        <v>0</v>
      </c>
      <c r="B1283" s="43" t="b" cm="1">
        <f t="array" ref="B1283">AND(分科號=INDEX(E:E,ROW()),INDEX(D:D,ROW())&gt;=分起日,INDEX(D:D,ROW())&lt;=分訖日,OR(分專案="全部",INDEX(J:J,ROW())=分專案))</f>
        <v>0</v>
      </c>
      <c r="C1283" s="44" cm="1">
        <f t="array" ref="C1283">IF(INDEX(F:F,ROW())&lt;&gt;"",INDEX(F:F,ROW()),IF(INDEX(E:E,ROW())&lt;&gt;0,INDEX(C:C,ROW()-1),0))</f>
        <v>0</v>
      </c>
      <c r="D1283" s="43" cm="1">
        <f t="array" ref="D1283">IF(INDEX(G:G,ROW())&lt;&gt;"",INDEX(G:G,ROW()),IF(INDEX(E:E,ROW())&lt;&gt;0,INDEX(D:D,ROW()-1),0))</f>
        <v>0</v>
      </c>
      <c r="E1283" s="313" cm="1">
        <f t="array" ref="E1283">IF(INDEX(I:I,ROW())&lt;&gt;"",VALUE(TRIM(LEFT(INDEX(I:I,ROW()),6))),0)</f>
        <v>0</v>
      </c>
      <c r="F1283" s="314"/>
      <c r="G1283" s="247"/>
      <c r="H1283" s="261"/>
      <c r="I1283" s="248"/>
      <c r="J1283" s="261"/>
      <c r="K1283" s="261"/>
      <c r="L1283" s="262"/>
      <c r="M1283" s="49"/>
      <c r="N1283" s="49"/>
    </row>
    <row r="1284" spans="1:14">
      <c r="A1284" s="43" cm="1">
        <f t="array" ref="A1284">IF(INDEX(B:B,ROW()), COUNTIF($B$6:INDEX(B:B,ROW()), TRUE), 0)</f>
        <v>0</v>
      </c>
      <c r="B1284" s="43" t="b" cm="1">
        <f t="array" ref="B1284">AND(分科號=INDEX(E:E,ROW()),INDEX(D:D,ROW())&gt;=分起日,INDEX(D:D,ROW())&lt;=分訖日,OR(分專案="全部",INDEX(J:J,ROW())=分專案))</f>
        <v>0</v>
      </c>
      <c r="C1284" s="44" cm="1">
        <f t="array" ref="C1284">IF(INDEX(F:F,ROW())&lt;&gt;"",INDEX(F:F,ROW()),IF(INDEX(E:E,ROW())&lt;&gt;0,INDEX(C:C,ROW()-1),0))</f>
        <v>0</v>
      </c>
      <c r="D1284" s="43" cm="1">
        <f t="array" ref="D1284">IF(INDEX(G:G,ROW())&lt;&gt;"",INDEX(G:G,ROW()),IF(INDEX(E:E,ROW())&lt;&gt;0,INDEX(D:D,ROW()-1),0))</f>
        <v>0</v>
      </c>
      <c r="E1284" s="313" cm="1">
        <f t="array" ref="E1284">IF(INDEX(I:I,ROW())&lt;&gt;"",VALUE(TRIM(LEFT(INDEX(I:I,ROW()),6))),0)</f>
        <v>0</v>
      </c>
      <c r="F1284" s="314"/>
      <c r="G1284" s="247"/>
      <c r="H1284" s="261"/>
      <c r="I1284" s="248"/>
      <c r="J1284" s="261"/>
      <c r="K1284" s="261"/>
      <c r="L1284" s="262"/>
      <c r="M1284" s="49"/>
      <c r="N1284" s="49"/>
    </row>
    <row r="1285" spans="1:14">
      <c r="A1285" s="43" cm="1">
        <f t="array" ref="A1285">IF(INDEX(B:B,ROW()), COUNTIF($B$6:INDEX(B:B,ROW()), TRUE), 0)</f>
        <v>0</v>
      </c>
      <c r="B1285" s="43" t="b" cm="1">
        <f t="array" ref="B1285">AND(分科號=INDEX(E:E,ROW()),INDEX(D:D,ROW())&gt;=分起日,INDEX(D:D,ROW())&lt;=分訖日,OR(分專案="全部",INDEX(J:J,ROW())=分專案))</f>
        <v>0</v>
      </c>
      <c r="C1285" s="44" cm="1">
        <f t="array" ref="C1285">IF(INDEX(F:F,ROW())&lt;&gt;"",INDEX(F:F,ROW()),IF(INDEX(E:E,ROW())&lt;&gt;0,INDEX(C:C,ROW()-1),0))</f>
        <v>0</v>
      </c>
      <c r="D1285" s="43" cm="1">
        <f t="array" ref="D1285">IF(INDEX(G:G,ROW())&lt;&gt;"",INDEX(G:G,ROW()),IF(INDEX(E:E,ROW())&lt;&gt;0,INDEX(D:D,ROW()-1),0))</f>
        <v>0</v>
      </c>
      <c r="E1285" s="313" cm="1">
        <f t="array" ref="E1285">IF(INDEX(I:I,ROW())&lt;&gt;"",VALUE(TRIM(LEFT(INDEX(I:I,ROW()),6))),0)</f>
        <v>0</v>
      </c>
      <c r="F1285" s="314"/>
      <c r="G1285" s="247"/>
      <c r="H1285" s="261"/>
      <c r="I1285" s="248"/>
      <c r="J1285" s="261"/>
      <c r="K1285" s="261"/>
      <c r="L1285" s="262"/>
      <c r="M1285" s="49"/>
      <c r="N1285" s="49"/>
    </row>
    <row r="1286" spans="1:14">
      <c r="A1286" s="43" cm="1">
        <f t="array" ref="A1286">IF(INDEX(B:B,ROW()), COUNTIF($B$6:INDEX(B:B,ROW()), TRUE), 0)</f>
        <v>0</v>
      </c>
      <c r="B1286" s="43" t="b" cm="1">
        <f t="array" ref="B1286">AND(分科號=INDEX(E:E,ROW()),INDEX(D:D,ROW())&gt;=分起日,INDEX(D:D,ROW())&lt;=分訖日,OR(分專案="全部",INDEX(J:J,ROW())=分專案))</f>
        <v>0</v>
      </c>
      <c r="C1286" s="44" cm="1">
        <f t="array" ref="C1286">IF(INDEX(F:F,ROW())&lt;&gt;"",INDEX(F:F,ROW()),IF(INDEX(E:E,ROW())&lt;&gt;0,INDEX(C:C,ROW()-1),0))</f>
        <v>0</v>
      </c>
      <c r="D1286" s="43" cm="1">
        <f t="array" ref="D1286">IF(INDEX(G:G,ROW())&lt;&gt;"",INDEX(G:G,ROW()),IF(INDEX(E:E,ROW())&lt;&gt;0,INDEX(D:D,ROW()-1),0))</f>
        <v>0</v>
      </c>
      <c r="E1286" s="313" cm="1">
        <f t="array" ref="E1286">IF(INDEX(I:I,ROW())&lt;&gt;"",VALUE(TRIM(LEFT(INDEX(I:I,ROW()),6))),0)</f>
        <v>0</v>
      </c>
      <c r="F1286" s="314"/>
      <c r="G1286" s="247"/>
      <c r="H1286" s="261"/>
      <c r="I1286" s="248"/>
      <c r="J1286" s="261"/>
      <c r="K1286" s="261"/>
      <c r="L1286" s="262"/>
      <c r="M1286" s="49"/>
      <c r="N1286" s="49"/>
    </row>
    <row r="1287" spans="1:14">
      <c r="A1287" s="43" cm="1">
        <f t="array" ref="A1287">IF(INDEX(B:B,ROW()), COUNTIF($B$6:INDEX(B:B,ROW()), TRUE), 0)</f>
        <v>0</v>
      </c>
      <c r="B1287" s="43" t="b" cm="1">
        <f t="array" ref="B1287">AND(分科號=INDEX(E:E,ROW()),INDEX(D:D,ROW())&gt;=分起日,INDEX(D:D,ROW())&lt;=分訖日,OR(分專案="全部",INDEX(J:J,ROW())=分專案))</f>
        <v>0</v>
      </c>
      <c r="C1287" s="44" cm="1">
        <f t="array" ref="C1287">IF(INDEX(F:F,ROW())&lt;&gt;"",INDEX(F:F,ROW()),IF(INDEX(E:E,ROW())&lt;&gt;0,INDEX(C:C,ROW()-1),0))</f>
        <v>0</v>
      </c>
      <c r="D1287" s="43" cm="1">
        <f t="array" ref="D1287">IF(INDEX(G:G,ROW())&lt;&gt;"",INDEX(G:G,ROW()),IF(INDEX(E:E,ROW())&lt;&gt;0,INDEX(D:D,ROW()-1),0))</f>
        <v>0</v>
      </c>
      <c r="E1287" s="313" cm="1">
        <f t="array" ref="E1287">IF(INDEX(I:I,ROW())&lt;&gt;"",VALUE(TRIM(LEFT(INDEX(I:I,ROW()),6))),0)</f>
        <v>0</v>
      </c>
      <c r="F1287" s="314"/>
      <c r="G1287" s="247"/>
      <c r="H1287" s="261"/>
      <c r="I1287" s="248"/>
      <c r="J1287" s="261"/>
      <c r="K1287" s="261"/>
      <c r="L1287" s="262"/>
      <c r="M1287" s="49"/>
      <c r="N1287" s="49"/>
    </row>
    <row r="1288" spans="1:14">
      <c r="A1288" s="43" cm="1">
        <f t="array" ref="A1288">IF(INDEX(B:B,ROW()), COUNTIF($B$6:INDEX(B:B,ROW()), TRUE), 0)</f>
        <v>0</v>
      </c>
      <c r="B1288" s="43" t="b" cm="1">
        <f t="array" ref="B1288">AND(分科號=INDEX(E:E,ROW()),INDEX(D:D,ROW())&gt;=分起日,INDEX(D:D,ROW())&lt;=分訖日,OR(分專案="全部",INDEX(J:J,ROW())=分專案))</f>
        <v>0</v>
      </c>
      <c r="C1288" s="44" cm="1">
        <f t="array" ref="C1288">IF(INDEX(F:F,ROW())&lt;&gt;"",INDEX(F:F,ROW()),IF(INDEX(E:E,ROW())&lt;&gt;0,INDEX(C:C,ROW()-1),0))</f>
        <v>0</v>
      </c>
      <c r="D1288" s="43" cm="1">
        <f t="array" ref="D1288">IF(INDEX(G:G,ROW())&lt;&gt;"",INDEX(G:G,ROW()),IF(INDEX(E:E,ROW())&lt;&gt;0,INDEX(D:D,ROW()-1),0))</f>
        <v>0</v>
      </c>
      <c r="E1288" s="313" cm="1">
        <f t="array" ref="E1288">IF(INDEX(I:I,ROW())&lt;&gt;"",VALUE(TRIM(LEFT(INDEX(I:I,ROW()),6))),0)</f>
        <v>0</v>
      </c>
      <c r="F1288" s="314"/>
      <c r="G1288" s="247"/>
      <c r="H1288" s="261"/>
      <c r="I1288" s="248"/>
      <c r="J1288" s="261"/>
      <c r="K1288" s="261"/>
      <c r="L1288" s="262"/>
      <c r="M1288" s="49"/>
      <c r="N1288" s="49"/>
    </row>
    <row r="1289" spans="1:14">
      <c r="A1289" s="43" cm="1">
        <f t="array" ref="A1289">IF(INDEX(B:B,ROW()), COUNTIF($B$6:INDEX(B:B,ROW()), TRUE), 0)</f>
        <v>0</v>
      </c>
      <c r="B1289" s="43" t="b" cm="1">
        <f t="array" ref="B1289">AND(分科號=INDEX(E:E,ROW()),INDEX(D:D,ROW())&gt;=分起日,INDEX(D:D,ROW())&lt;=分訖日,OR(分專案="全部",INDEX(J:J,ROW())=分專案))</f>
        <v>0</v>
      </c>
      <c r="C1289" s="44" cm="1">
        <f t="array" ref="C1289">IF(INDEX(F:F,ROW())&lt;&gt;"",INDEX(F:F,ROW()),IF(INDEX(E:E,ROW())&lt;&gt;0,INDEX(C:C,ROW()-1),0))</f>
        <v>0</v>
      </c>
      <c r="D1289" s="43" cm="1">
        <f t="array" ref="D1289">IF(INDEX(G:G,ROW())&lt;&gt;"",INDEX(G:G,ROW()),IF(INDEX(E:E,ROW())&lt;&gt;0,INDEX(D:D,ROW()-1),0))</f>
        <v>0</v>
      </c>
      <c r="E1289" s="313" cm="1">
        <f t="array" ref="E1289">IF(INDEX(I:I,ROW())&lt;&gt;"",VALUE(TRIM(LEFT(INDEX(I:I,ROW()),6))),0)</f>
        <v>0</v>
      </c>
      <c r="F1289" s="314"/>
      <c r="G1289" s="247"/>
      <c r="H1289" s="261"/>
      <c r="I1289" s="248"/>
      <c r="J1289" s="261"/>
      <c r="K1289" s="261"/>
      <c r="L1289" s="262"/>
      <c r="M1289" s="49"/>
      <c r="N1289" s="49"/>
    </row>
    <row r="1290" spans="1:14">
      <c r="A1290" s="43" cm="1">
        <f t="array" ref="A1290">IF(INDEX(B:B,ROW()), COUNTIF($B$6:INDEX(B:B,ROW()), TRUE), 0)</f>
        <v>0</v>
      </c>
      <c r="B1290" s="43" t="b" cm="1">
        <f t="array" ref="B1290">AND(分科號=INDEX(E:E,ROW()),INDEX(D:D,ROW())&gt;=分起日,INDEX(D:D,ROW())&lt;=分訖日,OR(分專案="全部",INDEX(J:J,ROW())=分專案))</f>
        <v>0</v>
      </c>
      <c r="C1290" s="44" cm="1">
        <f t="array" ref="C1290">IF(INDEX(F:F,ROW())&lt;&gt;"",INDEX(F:F,ROW()),IF(INDEX(E:E,ROW())&lt;&gt;0,INDEX(C:C,ROW()-1),0))</f>
        <v>0</v>
      </c>
      <c r="D1290" s="43" cm="1">
        <f t="array" ref="D1290">IF(INDEX(G:G,ROW())&lt;&gt;"",INDEX(G:G,ROW()),IF(INDEX(E:E,ROW())&lt;&gt;0,INDEX(D:D,ROW()-1),0))</f>
        <v>0</v>
      </c>
      <c r="E1290" s="313" cm="1">
        <f t="array" ref="E1290">IF(INDEX(I:I,ROW())&lt;&gt;"",VALUE(TRIM(LEFT(INDEX(I:I,ROW()),6))),0)</f>
        <v>0</v>
      </c>
      <c r="F1290" s="314"/>
      <c r="G1290" s="247"/>
      <c r="H1290" s="261"/>
      <c r="I1290" s="248"/>
      <c r="J1290" s="261"/>
      <c r="K1290" s="261"/>
      <c r="L1290" s="262"/>
      <c r="M1290" s="49"/>
      <c r="N1290" s="49"/>
    </row>
    <row r="1291" spans="1:14">
      <c r="A1291" s="43" cm="1">
        <f t="array" ref="A1291">IF(INDEX(B:B,ROW()), COUNTIF($B$6:INDEX(B:B,ROW()), TRUE), 0)</f>
        <v>0</v>
      </c>
      <c r="B1291" s="43" t="b" cm="1">
        <f t="array" ref="B1291">AND(分科號=INDEX(E:E,ROW()),INDEX(D:D,ROW())&gt;=分起日,INDEX(D:D,ROW())&lt;=分訖日,OR(分專案="全部",INDEX(J:J,ROW())=分專案))</f>
        <v>0</v>
      </c>
      <c r="C1291" s="44" cm="1">
        <f t="array" ref="C1291">IF(INDEX(F:F,ROW())&lt;&gt;"",INDEX(F:F,ROW()),IF(INDEX(E:E,ROW())&lt;&gt;0,INDEX(C:C,ROW()-1),0))</f>
        <v>0</v>
      </c>
      <c r="D1291" s="43" cm="1">
        <f t="array" ref="D1291">IF(INDEX(G:G,ROW())&lt;&gt;"",INDEX(G:G,ROW()),IF(INDEX(E:E,ROW())&lt;&gt;0,INDEX(D:D,ROW()-1),0))</f>
        <v>0</v>
      </c>
      <c r="E1291" s="313" cm="1">
        <f t="array" ref="E1291">IF(INDEX(I:I,ROW())&lt;&gt;"",VALUE(TRIM(LEFT(INDEX(I:I,ROW()),6))),0)</f>
        <v>0</v>
      </c>
      <c r="F1291" s="314"/>
      <c r="G1291" s="247"/>
      <c r="H1291" s="261"/>
      <c r="I1291" s="248"/>
      <c r="J1291" s="261"/>
      <c r="K1291" s="261"/>
      <c r="L1291" s="262"/>
      <c r="M1291" s="49"/>
      <c r="N1291" s="49"/>
    </row>
    <row r="1292" spans="1:14">
      <c r="A1292" s="43" cm="1">
        <f t="array" ref="A1292">IF(INDEX(B:B,ROW()), COUNTIF($B$6:INDEX(B:B,ROW()), TRUE), 0)</f>
        <v>0</v>
      </c>
      <c r="B1292" s="43" t="b" cm="1">
        <f t="array" ref="B1292">AND(分科號=INDEX(E:E,ROW()),INDEX(D:D,ROW())&gt;=分起日,INDEX(D:D,ROW())&lt;=分訖日,OR(分專案="全部",INDEX(J:J,ROW())=分專案))</f>
        <v>0</v>
      </c>
      <c r="C1292" s="44" cm="1">
        <f t="array" ref="C1292">IF(INDEX(F:F,ROW())&lt;&gt;"",INDEX(F:F,ROW()),IF(INDEX(E:E,ROW())&lt;&gt;0,INDEX(C:C,ROW()-1),0))</f>
        <v>0</v>
      </c>
      <c r="D1292" s="43" cm="1">
        <f t="array" ref="D1292">IF(INDEX(G:G,ROW())&lt;&gt;"",INDEX(G:G,ROW()),IF(INDEX(E:E,ROW())&lt;&gt;0,INDEX(D:D,ROW()-1),0))</f>
        <v>0</v>
      </c>
      <c r="E1292" s="313" cm="1">
        <f t="array" ref="E1292">IF(INDEX(I:I,ROW())&lt;&gt;"",VALUE(TRIM(LEFT(INDEX(I:I,ROW()),6))),0)</f>
        <v>0</v>
      </c>
      <c r="F1292" s="314"/>
      <c r="G1292" s="247"/>
      <c r="H1292" s="261"/>
      <c r="I1292" s="248"/>
      <c r="J1292" s="261"/>
      <c r="K1292" s="261"/>
      <c r="L1292" s="262"/>
      <c r="M1292" s="49"/>
      <c r="N1292" s="49"/>
    </row>
    <row r="1293" spans="1:14">
      <c r="A1293" s="43" cm="1">
        <f t="array" ref="A1293">IF(INDEX(B:B,ROW()), COUNTIF($B$6:INDEX(B:B,ROW()), TRUE), 0)</f>
        <v>0</v>
      </c>
      <c r="B1293" s="43" t="b" cm="1">
        <f t="array" ref="B1293">AND(分科號=INDEX(E:E,ROW()),INDEX(D:D,ROW())&gt;=分起日,INDEX(D:D,ROW())&lt;=分訖日,OR(分專案="全部",INDEX(J:J,ROW())=分專案))</f>
        <v>0</v>
      </c>
      <c r="C1293" s="44" cm="1">
        <f t="array" ref="C1293">IF(INDEX(F:F,ROW())&lt;&gt;"",INDEX(F:F,ROW()),IF(INDEX(E:E,ROW())&lt;&gt;0,INDEX(C:C,ROW()-1),0))</f>
        <v>0</v>
      </c>
      <c r="D1293" s="43" cm="1">
        <f t="array" ref="D1293">IF(INDEX(G:G,ROW())&lt;&gt;"",INDEX(G:G,ROW()),IF(INDEX(E:E,ROW())&lt;&gt;0,INDEX(D:D,ROW()-1),0))</f>
        <v>0</v>
      </c>
      <c r="E1293" s="313" cm="1">
        <f t="array" ref="E1293">IF(INDEX(I:I,ROW())&lt;&gt;"",VALUE(TRIM(LEFT(INDEX(I:I,ROW()),6))),0)</f>
        <v>0</v>
      </c>
      <c r="F1293" s="314"/>
      <c r="G1293" s="247"/>
      <c r="H1293" s="261"/>
      <c r="I1293" s="248"/>
      <c r="J1293" s="261"/>
      <c r="K1293" s="261"/>
      <c r="L1293" s="262"/>
      <c r="M1293" s="49"/>
      <c r="N1293" s="49"/>
    </row>
    <row r="1294" spans="1:14">
      <c r="A1294" s="43" cm="1">
        <f t="array" ref="A1294">IF(INDEX(B:B,ROW()), COUNTIF($B$6:INDEX(B:B,ROW()), TRUE), 0)</f>
        <v>0</v>
      </c>
      <c r="B1294" s="43" t="b" cm="1">
        <f t="array" ref="B1294">AND(分科號=INDEX(E:E,ROW()),INDEX(D:D,ROW())&gt;=分起日,INDEX(D:D,ROW())&lt;=分訖日,OR(分專案="全部",INDEX(J:J,ROW())=分專案))</f>
        <v>0</v>
      </c>
      <c r="C1294" s="44" cm="1">
        <f t="array" ref="C1294">IF(INDEX(F:F,ROW())&lt;&gt;"",INDEX(F:F,ROW()),IF(INDEX(E:E,ROW())&lt;&gt;0,INDEX(C:C,ROW()-1),0))</f>
        <v>0</v>
      </c>
      <c r="D1294" s="43" cm="1">
        <f t="array" ref="D1294">IF(INDEX(G:G,ROW())&lt;&gt;"",INDEX(G:G,ROW()),IF(INDEX(E:E,ROW())&lt;&gt;0,INDEX(D:D,ROW()-1),0))</f>
        <v>0</v>
      </c>
      <c r="E1294" s="313" cm="1">
        <f t="array" ref="E1294">IF(INDEX(I:I,ROW())&lt;&gt;"",VALUE(TRIM(LEFT(INDEX(I:I,ROW()),6))),0)</f>
        <v>0</v>
      </c>
      <c r="F1294" s="314"/>
      <c r="G1294" s="247"/>
      <c r="H1294" s="261"/>
      <c r="I1294" s="248"/>
      <c r="J1294" s="261"/>
      <c r="K1294" s="261"/>
      <c r="L1294" s="262"/>
      <c r="M1294" s="49"/>
      <c r="N1294" s="49"/>
    </row>
    <row r="1295" spans="1:14">
      <c r="A1295" s="43" cm="1">
        <f t="array" ref="A1295">IF(INDEX(B:B,ROW()), COUNTIF($B$6:INDEX(B:B,ROW()), TRUE), 0)</f>
        <v>0</v>
      </c>
      <c r="B1295" s="43" t="b" cm="1">
        <f t="array" ref="B1295">AND(分科號=INDEX(E:E,ROW()),INDEX(D:D,ROW())&gt;=分起日,INDEX(D:D,ROW())&lt;=分訖日,OR(分專案="全部",INDEX(J:J,ROW())=分專案))</f>
        <v>0</v>
      </c>
      <c r="C1295" s="44" cm="1">
        <f t="array" ref="C1295">IF(INDEX(F:F,ROW())&lt;&gt;"",INDEX(F:F,ROW()),IF(INDEX(E:E,ROW())&lt;&gt;0,INDEX(C:C,ROW()-1),0))</f>
        <v>0</v>
      </c>
      <c r="D1295" s="43" cm="1">
        <f t="array" ref="D1295">IF(INDEX(G:G,ROW())&lt;&gt;"",INDEX(G:G,ROW()),IF(INDEX(E:E,ROW())&lt;&gt;0,INDEX(D:D,ROW()-1),0))</f>
        <v>0</v>
      </c>
      <c r="E1295" s="313" cm="1">
        <f t="array" ref="E1295">IF(INDEX(I:I,ROW())&lt;&gt;"",VALUE(TRIM(LEFT(INDEX(I:I,ROW()),6))),0)</f>
        <v>0</v>
      </c>
      <c r="F1295" s="314"/>
      <c r="G1295" s="247"/>
      <c r="H1295" s="261"/>
      <c r="I1295" s="248"/>
      <c r="J1295" s="261"/>
      <c r="K1295" s="261"/>
      <c r="L1295" s="262"/>
      <c r="M1295" s="49"/>
      <c r="N1295" s="49"/>
    </row>
    <row r="1296" spans="1:14">
      <c r="A1296" s="43" cm="1">
        <f t="array" ref="A1296">IF(INDEX(B:B,ROW()), COUNTIF($B$6:INDEX(B:B,ROW()), TRUE), 0)</f>
        <v>0</v>
      </c>
      <c r="B1296" s="43" t="b" cm="1">
        <f t="array" ref="B1296">AND(分科號=INDEX(E:E,ROW()),INDEX(D:D,ROW())&gt;=分起日,INDEX(D:D,ROW())&lt;=分訖日,OR(分專案="全部",INDEX(J:J,ROW())=分專案))</f>
        <v>0</v>
      </c>
      <c r="C1296" s="44" cm="1">
        <f t="array" ref="C1296">IF(INDEX(F:F,ROW())&lt;&gt;"",INDEX(F:F,ROW()),IF(INDEX(E:E,ROW())&lt;&gt;0,INDEX(C:C,ROW()-1),0))</f>
        <v>0</v>
      </c>
      <c r="D1296" s="43" cm="1">
        <f t="array" ref="D1296">IF(INDEX(G:G,ROW())&lt;&gt;"",INDEX(G:G,ROW()),IF(INDEX(E:E,ROW())&lt;&gt;0,INDEX(D:D,ROW()-1),0))</f>
        <v>0</v>
      </c>
      <c r="E1296" s="313" cm="1">
        <f t="array" ref="E1296">IF(INDEX(I:I,ROW())&lt;&gt;"",VALUE(TRIM(LEFT(INDEX(I:I,ROW()),6))),0)</f>
        <v>0</v>
      </c>
      <c r="F1296" s="314"/>
      <c r="G1296" s="247"/>
      <c r="H1296" s="261"/>
      <c r="I1296" s="248"/>
      <c r="J1296" s="261"/>
      <c r="K1296" s="261"/>
      <c r="L1296" s="262"/>
      <c r="M1296" s="49"/>
      <c r="N1296" s="49"/>
    </row>
    <row r="1297" spans="1:14">
      <c r="A1297" s="43" cm="1">
        <f t="array" ref="A1297">IF(INDEX(B:B,ROW()), COUNTIF($B$6:INDEX(B:B,ROW()), TRUE), 0)</f>
        <v>0</v>
      </c>
      <c r="B1297" s="43" t="b" cm="1">
        <f t="array" ref="B1297">AND(分科號=INDEX(E:E,ROW()),INDEX(D:D,ROW())&gt;=分起日,INDEX(D:D,ROW())&lt;=分訖日,OR(分專案="全部",INDEX(J:J,ROW())=分專案))</f>
        <v>0</v>
      </c>
      <c r="C1297" s="44" cm="1">
        <f t="array" ref="C1297">IF(INDEX(F:F,ROW())&lt;&gt;"",INDEX(F:F,ROW()),IF(INDEX(E:E,ROW())&lt;&gt;0,INDEX(C:C,ROW()-1),0))</f>
        <v>0</v>
      </c>
      <c r="D1297" s="43" cm="1">
        <f t="array" ref="D1297">IF(INDEX(G:G,ROW())&lt;&gt;"",INDEX(G:G,ROW()),IF(INDEX(E:E,ROW())&lt;&gt;0,INDEX(D:D,ROW()-1),0))</f>
        <v>0</v>
      </c>
      <c r="E1297" s="313" cm="1">
        <f t="array" ref="E1297">IF(INDEX(I:I,ROW())&lt;&gt;"",VALUE(TRIM(LEFT(INDEX(I:I,ROW()),6))),0)</f>
        <v>0</v>
      </c>
      <c r="F1297" s="314"/>
      <c r="G1297" s="247"/>
      <c r="H1297" s="261"/>
      <c r="I1297" s="248"/>
      <c r="J1297" s="261"/>
      <c r="K1297" s="261"/>
      <c r="L1297" s="262"/>
      <c r="M1297" s="49"/>
      <c r="N1297" s="49"/>
    </row>
    <row r="1298" spans="1:14">
      <c r="A1298" s="43" cm="1">
        <f t="array" ref="A1298">IF(INDEX(B:B,ROW()), COUNTIF($B$6:INDEX(B:B,ROW()), TRUE), 0)</f>
        <v>0</v>
      </c>
      <c r="B1298" s="43" t="b" cm="1">
        <f t="array" ref="B1298">AND(分科號=INDEX(E:E,ROW()),INDEX(D:D,ROW())&gt;=分起日,INDEX(D:D,ROW())&lt;=分訖日,OR(分專案="全部",INDEX(J:J,ROW())=分專案))</f>
        <v>0</v>
      </c>
      <c r="C1298" s="44" cm="1">
        <f t="array" ref="C1298">IF(INDEX(F:F,ROW())&lt;&gt;"",INDEX(F:F,ROW()),IF(INDEX(E:E,ROW())&lt;&gt;0,INDEX(C:C,ROW()-1),0))</f>
        <v>0</v>
      </c>
      <c r="D1298" s="43" cm="1">
        <f t="array" ref="D1298">IF(INDEX(G:G,ROW())&lt;&gt;"",INDEX(G:G,ROW()),IF(INDEX(E:E,ROW())&lt;&gt;0,INDEX(D:D,ROW()-1),0))</f>
        <v>0</v>
      </c>
      <c r="E1298" s="313" cm="1">
        <f t="array" ref="E1298">IF(INDEX(I:I,ROW())&lt;&gt;"",VALUE(TRIM(LEFT(INDEX(I:I,ROW()),6))),0)</f>
        <v>0</v>
      </c>
      <c r="F1298" s="314"/>
      <c r="G1298" s="247"/>
      <c r="H1298" s="261"/>
      <c r="I1298" s="248"/>
      <c r="J1298" s="261"/>
      <c r="K1298" s="261"/>
      <c r="L1298" s="262"/>
      <c r="M1298" s="49"/>
      <c r="N1298" s="49"/>
    </row>
    <row r="1299" spans="1:14">
      <c r="A1299" s="43" cm="1">
        <f t="array" ref="A1299">IF(INDEX(B:B,ROW()), COUNTIF($B$6:INDEX(B:B,ROW()), TRUE), 0)</f>
        <v>0</v>
      </c>
      <c r="B1299" s="43" t="b" cm="1">
        <f t="array" ref="B1299">AND(分科號=INDEX(E:E,ROW()),INDEX(D:D,ROW())&gt;=分起日,INDEX(D:D,ROW())&lt;=分訖日,OR(分專案="全部",INDEX(J:J,ROW())=分專案))</f>
        <v>0</v>
      </c>
      <c r="C1299" s="44" cm="1">
        <f t="array" ref="C1299">IF(INDEX(F:F,ROW())&lt;&gt;"",INDEX(F:F,ROW()),IF(INDEX(E:E,ROW())&lt;&gt;0,INDEX(C:C,ROW()-1),0))</f>
        <v>0</v>
      </c>
      <c r="D1299" s="43" cm="1">
        <f t="array" ref="D1299">IF(INDEX(G:G,ROW())&lt;&gt;"",INDEX(G:G,ROW()),IF(INDEX(E:E,ROW())&lt;&gt;0,INDEX(D:D,ROW()-1),0))</f>
        <v>0</v>
      </c>
      <c r="E1299" s="313" cm="1">
        <f t="array" ref="E1299">IF(INDEX(I:I,ROW())&lt;&gt;"",VALUE(TRIM(LEFT(INDEX(I:I,ROW()),6))),0)</f>
        <v>0</v>
      </c>
      <c r="F1299" s="314"/>
      <c r="G1299" s="247"/>
      <c r="H1299" s="261"/>
      <c r="I1299" s="248"/>
      <c r="J1299" s="261"/>
      <c r="K1299" s="261"/>
      <c r="L1299" s="262"/>
      <c r="M1299" s="49"/>
      <c r="N1299" s="49"/>
    </row>
    <row r="1300" spans="1:14">
      <c r="A1300" s="43" cm="1">
        <f t="array" ref="A1300">IF(INDEX(B:B,ROW()), COUNTIF($B$6:INDEX(B:B,ROW()), TRUE), 0)</f>
        <v>0</v>
      </c>
      <c r="B1300" s="43" t="b" cm="1">
        <f t="array" ref="B1300">AND(分科號=INDEX(E:E,ROW()),INDEX(D:D,ROW())&gt;=分起日,INDEX(D:D,ROW())&lt;=分訖日,OR(分專案="全部",INDEX(J:J,ROW())=分專案))</f>
        <v>0</v>
      </c>
      <c r="C1300" s="44" cm="1">
        <f t="array" ref="C1300">IF(INDEX(F:F,ROW())&lt;&gt;"",INDEX(F:F,ROW()),IF(INDEX(E:E,ROW())&lt;&gt;0,INDEX(C:C,ROW()-1),0))</f>
        <v>0</v>
      </c>
      <c r="D1300" s="43" cm="1">
        <f t="array" ref="D1300">IF(INDEX(G:G,ROW())&lt;&gt;"",INDEX(G:G,ROW()),IF(INDEX(E:E,ROW())&lt;&gt;0,INDEX(D:D,ROW()-1),0))</f>
        <v>0</v>
      </c>
      <c r="E1300" s="313" cm="1">
        <f t="array" ref="E1300">IF(INDEX(I:I,ROW())&lt;&gt;"",VALUE(TRIM(LEFT(INDEX(I:I,ROW()),6))),0)</f>
        <v>0</v>
      </c>
      <c r="F1300" s="314"/>
      <c r="G1300" s="247"/>
      <c r="H1300" s="261"/>
      <c r="I1300" s="248"/>
      <c r="J1300" s="261"/>
      <c r="K1300" s="261"/>
      <c r="L1300" s="262"/>
      <c r="M1300" s="49"/>
      <c r="N1300" s="49"/>
    </row>
    <row r="1301" spans="1:14">
      <c r="A1301" s="43" cm="1">
        <f t="array" ref="A1301">IF(INDEX(B:B,ROW()), COUNTIF($B$6:INDEX(B:B,ROW()), TRUE), 0)</f>
        <v>0</v>
      </c>
      <c r="B1301" s="43" t="b" cm="1">
        <f t="array" ref="B1301">AND(分科號=INDEX(E:E,ROW()),INDEX(D:D,ROW())&gt;=分起日,INDEX(D:D,ROW())&lt;=分訖日,OR(分專案="全部",INDEX(J:J,ROW())=分專案))</f>
        <v>0</v>
      </c>
      <c r="C1301" s="44" cm="1">
        <f t="array" ref="C1301">IF(INDEX(F:F,ROW())&lt;&gt;"",INDEX(F:F,ROW()),IF(INDEX(E:E,ROW())&lt;&gt;0,INDEX(C:C,ROW()-1),0))</f>
        <v>0</v>
      </c>
      <c r="D1301" s="43" cm="1">
        <f t="array" ref="D1301">IF(INDEX(G:G,ROW())&lt;&gt;"",INDEX(G:G,ROW()),IF(INDEX(E:E,ROW())&lt;&gt;0,INDEX(D:D,ROW()-1),0))</f>
        <v>0</v>
      </c>
      <c r="E1301" s="313" cm="1">
        <f t="array" ref="E1301">IF(INDEX(I:I,ROW())&lt;&gt;"",VALUE(TRIM(LEFT(INDEX(I:I,ROW()),6))),0)</f>
        <v>0</v>
      </c>
      <c r="F1301" s="314"/>
      <c r="G1301" s="247"/>
      <c r="H1301" s="261"/>
      <c r="I1301" s="248"/>
      <c r="J1301" s="261"/>
      <c r="K1301" s="261"/>
      <c r="L1301" s="262"/>
      <c r="M1301" s="49"/>
      <c r="N1301" s="49"/>
    </row>
    <row r="1302" spans="1:14">
      <c r="A1302" s="43" cm="1">
        <f t="array" ref="A1302">IF(INDEX(B:B,ROW()), COUNTIF($B$6:INDEX(B:B,ROW()), TRUE), 0)</f>
        <v>0</v>
      </c>
      <c r="B1302" s="43" t="b" cm="1">
        <f t="array" ref="B1302">AND(分科號=INDEX(E:E,ROW()),INDEX(D:D,ROW())&gt;=分起日,INDEX(D:D,ROW())&lt;=分訖日,OR(分專案="全部",INDEX(J:J,ROW())=分專案))</f>
        <v>0</v>
      </c>
      <c r="C1302" s="44" cm="1">
        <f t="array" ref="C1302">IF(INDEX(F:F,ROW())&lt;&gt;"",INDEX(F:F,ROW()),IF(INDEX(E:E,ROW())&lt;&gt;0,INDEX(C:C,ROW()-1),0))</f>
        <v>0</v>
      </c>
      <c r="D1302" s="43" cm="1">
        <f t="array" ref="D1302">IF(INDEX(G:G,ROW())&lt;&gt;"",INDEX(G:G,ROW()),IF(INDEX(E:E,ROW())&lt;&gt;0,INDEX(D:D,ROW()-1),0))</f>
        <v>0</v>
      </c>
      <c r="E1302" s="313" cm="1">
        <f t="array" ref="E1302">IF(INDEX(I:I,ROW())&lt;&gt;"",VALUE(TRIM(LEFT(INDEX(I:I,ROW()),6))),0)</f>
        <v>0</v>
      </c>
      <c r="F1302" s="314"/>
      <c r="G1302" s="247"/>
      <c r="H1302" s="261"/>
      <c r="I1302" s="248"/>
      <c r="J1302" s="261"/>
      <c r="K1302" s="261"/>
      <c r="L1302" s="262"/>
      <c r="M1302" s="49"/>
      <c r="N1302" s="49"/>
    </row>
    <row r="1303" spans="1:14">
      <c r="A1303" s="43" cm="1">
        <f t="array" ref="A1303">IF(INDEX(B:B,ROW()), COUNTIF($B$6:INDEX(B:B,ROW()), TRUE), 0)</f>
        <v>0</v>
      </c>
      <c r="B1303" s="43" t="b" cm="1">
        <f t="array" ref="B1303">AND(分科號=INDEX(E:E,ROW()),INDEX(D:D,ROW())&gt;=分起日,INDEX(D:D,ROW())&lt;=分訖日,OR(分專案="全部",INDEX(J:J,ROW())=分專案))</f>
        <v>0</v>
      </c>
      <c r="C1303" s="44" cm="1">
        <f t="array" ref="C1303">IF(INDEX(F:F,ROW())&lt;&gt;"",INDEX(F:F,ROW()),IF(INDEX(E:E,ROW())&lt;&gt;0,INDEX(C:C,ROW()-1),0))</f>
        <v>0</v>
      </c>
      <c r="D1303" s="43" cm="1">
        <f t="array" ref="D1303">IF(INDEX(G:G,ROW())&lt;&gt;"",INDEX(G:G,ROW()),IF(INDEX(E:E,ROW())&lt;&gt;0,INDEX(D:D,ROW()-1),0))</f>
        <v>0</v>
      </c>
      <c r="E1303" s="313" cm="1">
        <f t="array" ref="E1303">IF(INDEX(I:I,ROW())&lt;&gt;"",VALUE(TRIM(LEFT(INDEX(I:I,ROW()),6))),0)</f>
        <v>0</v>
      </c>
      <c r="F1303" s="314"/>
      <c r="G1303" s="247"/>
      <c r="H1303" s="261"/>
      <c r="I1303" s="248"/>
      <c r="J1303" s="261"/>
      <c r="K1303" s="261"/>
      <c r="L1303" s="262"/>
      <c r="M1303" s="49"/>
      <c r="N1303" s="49"/>
    </row>
    <row r="1304" spans="1:14">
      <c r="A1304" s="43" cm="1">
        <f t="array" ref="A1304">IF(INDEX(B:B,ROW()), COUNTIF($B$6:INDEX(B:B,ROW()), TRUE), 0)</f>
        <v>0</v>
      </c>
      <c r="B1304" s="43" t="b" cm="1">
        <f t="array" ref="B1304">AND(分科號=INDEX(E:E,ROW()),INDEX(D:D,ROW())&gt;=分起日,INDEX(D:D,ROW())&lt;=分訖日,OR(分專案="全部",INDEX(J:J,ROW())=分專案))</f>
        <v>0</v>
      </c>
      <c r="C1304" s="44" cm="1">
        <f t="array" ref="C1304">IF(INDEX(F:F,ROW())&lt;&gt;"",INDEX(F:F,ROW()),IF(INDEX(E:E,ROW())&lt;&gt;0,INDEX(C:C,ROW()-1),0))</f>
        <v>0</v>
      </c>
      <c r="D1304" s="43" cm="1">
        <f t="array" ref="D1304">IF(INDEX(G:G,ROW())&lt;&gt;"",INDEX(G:G,ROW()),IF(INDEX(E:E,ROW())&lt;&gt;0,INDEX(D:D,ROW()-1),0))</f>
        <v>0</v>
      </c>
      <c r="E1304" s="313" cm="1">
        <f t="array" ref="E1304">IF(INDEX(I:I,ROW())&lt;&gt;"",VALUE(TRIM(LEFT(INDEX(I:I,ROW()),6))),0)</f>
        <v>0</v>
      </c>
      <c r="F1304" s="314"/>
      <c r="G1304" s="247"/>
      <c r="H1304" s="261"/>
      <c r="I1304" s="248"/>
      <c r="J1304" s="261"/>
      <c r="K1304" s="261"/>
      <c r="L1304" s="262"/>
      <c r="M1304" s="49"/>
      <c r="N1304" s="49"/>
    </row>
    <row r="1305" spans="1:14">
      <c r="A1305" s="43" cm="1">
        <f t="array" ref="A1305">IF(INDEX(B:B,ROW()), COUNTIF($B$6:INDEX(B:B,ROW()), TRUE), 0)</f>
        <v>0</v>
      </c>
      <c r="B1305" s="43" t="b" cm="1">
        <f t="array" ref="B1305">AND(分科號=INDEX(E:E,ROW()),INDEX(D:D,ROW())&gt;=分起日,INDEX(D:D,ROW())&lt;=分訖日,OR(分專案="全部",INDEX(J:J,ROW())=分專案))</f>
        <v>0</v>
      </c>
      <c r="C1305" s="44" cm="1">
        <f t="array" ref="C1305">IF(INDEX(F:F,ROW())&lt;&gt;"",INDEX(F:F,ROW()),IF(INDEX(E:E,ROW())&lt;&gt;0,INDEX(C:C,ROW()-1),0))</f>
        <v>0</v>
      </c>
      <c r="D1305" s="43" cm="1">
        <f t="array" ref="D1305">IF(INDEX(G:G,ROW())&lt;&gt;"",INDEX(G:G,ROW()),IF(INDEX(E:E,ROW())&lt;&gt;0,INDEX(D:D,ROW()-1),0))</f>
        <v>0</v>
      </c>
      <c r="E1305" s="313" cm="1">
        <f t="array" ref="E1305">IF(INDEX(I:I,ROW())&lt;&gt;"",VALUE(TRIM(LEFT(INDEX(I:I,ROW()),6))),0)</f>
        <v>0</v>
      </c>
      <c r="F1305" s="314"/>
      <c r="G1305" s="247"/>
      <c r="H1305" s="261"/>
      <c r="I1305" s="248"/>
      <c r="J1305" s="261"/>
      <c r="K1305" s="261"/>
      <c r="L1305" s="262"/>
      <c r="M1305" s="49"/>
      <c r="N1305" s="49"/>
    </row>
    <row r="1306" spans="1:14">
      <c r="A1306" s="43" cm="1">
        <f t="array" ref="A1306">IF(INDEX(B:B,ROW()), COUNTIF($B$6:INDEX(B:B,ROW()), TRUE), 0)</f>
        <v>0</v>
      </c>
      <c r="B1306" s="43" t="b" cm="1">
        <f t="array" ref="B1306">AND(分科號=INDEX(E:E,ROW()),INDEX(D:D,ROW())&gt;=分起日,INDEX(D:D,ROW())&lt;=分訖日,OR(分專案="全部",INDEX(J:J,ROW())=分專案))</f>
        <v>0</v>
      </c>
      <c r="C1306" s="44" cm="1">
        <f t="array" ref="C1306">IF(INDEX(F:F,ROW())&lt;&gt;"",INDEX(F:F,ROW()),IF(INDEX(E:E,ROW())&lt;&gt;0,INDEX(C:C,ROW()-1),0))</f>
        <v>0</v>
      </c>
      <c r="D1306" s="43" cm="1">
        <f t="array" ref="D1306">IF(INDEX(G:G,ROW())&lt;&gt;"",INDEX(G:G,ROW()),IF(INDEX(E:E,ROW())&lt;&gt;0,INDEX(D:D,ROW()-1),0))</f>
        <v>0</v>
      </c>
      <c r="E1306" s="313" cm="1">
        <f t="array" ref="E1306">IF(INDEX(I:I,ROW())&lt;&gt;"",VALUE(TRIM(LEFT(INDEX(I:I,ROW()),6))),0)</f>
        <v>0</v>
      </c>
      <c r="F1306" s="314"/>
      <c r="G1306" s="247"/>
      <c r="H1306" s="261"/>
      <c r="I1306" s="248"/>
      <c r="J1306" s="261"/>
      <c r="K1306" s="261"/>
      <c r="L1306" s="262"/>
      <c r="M1306" s="49"/>
      <c r="N1306" s="49"/>
    </row>
    <row r="1307" spans="1:14">
      <c r="A1307" s="43" cm="1">
        <f t="array" ref="A1307">IF(INDEX(B:B,ROW()), COUNTIF($B$6:INDEX(B:B,ROW()), TRUE), 0)</f>
        <v>0</v>
      </c>
      <c r="B1307" s="43" t="b" cm="1">
        <f t="array" ref="B1307">AND(分科號=INDEX(E:E,ROW()),INDEX(D:D,ROW())&gt;=分起日,INDEX(D:D,ROW())&lt;=分訖日,OR(分專案="全部",INDEX(J:J,ROW())=分專案))</f>
        <v>0</v>
      </c>
      <c r="C1307" s="44" cm="1">
        <f t="array" ref="C1307">IF(INDEX(F:F,ROW())&lt;&gt;"",INDEX(F:F,ROW()),IF(INDEX(E:E,ROW())&lt;&gt;0,INDEX(C:C,ROW()-1),0))</f>
        <v>0</v>
      </c>
      <c r="D1307" s="43" cm="1">
        <f t="array" ref="D1307">IF(INDEX(G:G,ROW())&lt;&gt;"",INDEX(G:G,ROW()),IF(INDEX(E:E,ROW())&lt;&gt;0,INDEX(D:D,ROW()-1),0))</f>
        <v>0</v>
      </c>
      <c r="E1307" s="313" cm="1">
        <f t="array" ref="E1307">IF(INDEX(I:I,ROW())&lt;&gt;"",VALUE(TRIM(LEFT(INDEX(I:I,ROW()),6))),0)</f>
        <v>0</v>
      </c>
      <c r="F1307" s="314"/>
      <c r="G1307" s="247"/>
      <c r="H1307" s="261"/>
      <c r="I1307" s="248"/>
      <c r="J1307" s="261"/>
      <c r="K1307" s="261"/>
      <c r="L1307" s="262"/>
      <c r="M1307" s="49"/>
      <c r="N1307" s="49"/>
    </row>
    <row r="1308" spans="1:14">
      <c r="A1308" s="43" cm="1">
        <f t="array" ref="A1308">IF(INDEX(B:B,ROW()), COUNTIF($B$6:INDEX(B:B,ROW()), TRUE), 0)</f>
        <v>0</v>
      </c>
      <c r="B1308" s="43" t="b" cm="1">
        <f t="array" ref="B1308">AND(分科號=INDEX(E:E,ROW()),INDEX(D:D,ROW())&gt;=分起日,INDEX(D:D,ROW())&lt;=分訖日,OR(分專案="全部",INDEX(J:J,ROW())=分專案))</f>
        <v>0</v>
      </c>
      <c r="C1308" s="44" cm="1">
        <f t="array" ref="C1308">IF(INDEX(F:F,ROW())&lt;&gt;"",INDEX(F:F,ROW()),IF(INDEX(E:E,ROW())&lt;&gt;0,INDEX(C:C,ROW()-1),0))</f>
        <v>0</v>
      </c>
      <c r="D1308" s="43" cm="1">
        <f t="array" ref="D1308">IF(INDEX(G:G,ROW())&lt;&gt;"",INDEX(G:G,ROW()),IF(INDEX(E:E,ROW())&lt;&gt;0,INDEX(D:D,ROW()-1),0))</f>
        <v>0</v>
      </c>
      <c r="E1308" s="313" cm="1">
        <f t="array" ref="E1308">IF(INDEX(I:I,ROW())&lt;&gt;"",VALUE(TRIM(LEFT(INDEX(I:I,ROW()),6))),0)</f>
        <v>0</v>
      </c>
      <c r="F1308" s="314"/>
      <c r="G1308" s="247"/>
      <c r="H1308" s="261"/>
      <c r="I1308" s="248"/>
      <c r="J1308" s="261"/>
      <c r="K1308" s="261"/>
      <c r="L1308" s="262"/>
      <c r="M1308" s="49"/>
      <c r="N1308" s="49"/>
    </row>
    <row r="1309" spans="1:14">
      <c r="A1309" s="43" cm="1">
        <f t="array" ref="A1309">IF(INDEX(B:B,ROW()), COUNTIF($B$6:INDEX(B:B,ROW()), TRUE), 0)</f>
        <v>0</v>
      </c>
      <c r="B1309" s="43" t="b" cm="1">
        <f t="array" ref="B1309">AND(分科號=INDEX(E:E,ROW()),INDEX(D:D,ROW())&gt;=分起日,INDEX(D:D,ROW())&lt;=分訖日,OR(分專案="全部",INDEX(J:J,ROW())=分專案))</f>
        <v>0</v>
      </c>
      <c r="C1309" s="44" cm="1">
        <f t="array" ref="C1309">IF(INDEX(F:F,ROW())&lt;&gt;"",INDEX(F:F,ROW()),IF(INDEX(E:E,ROW())&lt;&gt;0,INDEX(C:C,ROW()-1),0))</f>
        <v>0</v>
      </c>
      <c r="D1309" s="43" cm="1">
        <f t="array" ref="D1309">IF(INDEX(G:G,ROW())&lt;&gt;"",INDEX(G:G,ROW()),IF(INDEX(E:E,ROW())&lt;&gt;0,INDEX(D:D,ROW()-1),0))</f>
        <v>0</v>
      </c>
      <c r="E1309" s="313" cm="1">
        <f t="array" ref="E1309">IF(INDEX(I:I,ROW())&lt;&gt;"",VALUE(TRIM(LEFT(INDEX(I:I,ROW()),6))),0)</f>
        <v>0</v>
      </c>
      <c r="F1309" s="314"/>
      <c r="G1309" s="247"/>
      <c r="H1309" s="261"/>
      <c r="I1309" s="248"/>
      <c r="J1309" s="261"/>
      <c r="K1309" s="261"/>
      <c r="L1309" s="262"/>
      <c r="M1309" s="49"/>
      <c r="N1309" s="49"/>
    </row>
    <row r="1310" spans="1:14">
      <c r="A1310" s="43" cm="1">
        <f t="array" ref="A1310">IF(INDEX(B:B,ROW()), COUNTIF($B$6:INDEX(B:B,ROW()), TRUE), 0)</f>
        <v>0</v>
      </c>
      <c r="B1310" s="43" t="b" cm="1">
        <f t="array" ref="B1310">AND(分科號=INDEX(E:E,ROW()),INDEX(D:D,ROW())&gt;=分起日,INDEX(D:D,ROW())&lt;=分訖日,OR(分專案="全部",INDEX(J:J,ROW())=分專案))</f>
        <v>0</v>
      </c>
      <c r="C1310" s="44" cm="1">
        <f t="array" ref="C1310">IF(INDEX(F:F,ROW())&lt;&gt;"",INDEX(F:F,ROW()),IF(INDEX(E:E,ROW())&lt;&gt;0,INDEX(C:C,ROW()-1),0))</f>
        <v>0</v>
      </c>
      <c r="D1310" s="43" cm="1">
        <f t="array" ref="D1310">IF(INDEX(G:G,ROW())&lt;&gt;"",INDEX(G:G,ROW()),IF(INDEX(E:E,ROW())&lt;&gt;0,INDEX(D:D,ROW()-1),0))</f>
        <v>0</v>
      </c>
      <c r="E1310" s="313" cm="1">
        <f t="array" ref="E1310">IF(INDEX(I:I,ROW())&lt;&gt;"",VALUE(TRIM(LEFT(INDEX(I:I,ROW()),6))),0)</f>
        <v>0</v>
      </c>
      <c r="F1310" s="314"/>
      <c r="G1310" s="247"/>
      <c r="H1310" s="261"/>
      <c r="I1310" s="248"/>
      <c r="J1310" s="261"/>
      <c r="K1310" s="261"/>
      <c r="L1310" s="262"/>
      <c r="M1310" s="49"/>
      <c r="N1310" s="49"/>
    </row>
    <row r="1311" spans="1:14">
      <c r="A1311" s="43" cm="1">
        <f t="array" ref="A1311">IF(INDEX(B:B,ROW()), COUNTIF($B$6:INDEX(B:B,ROW()), TRUE), 0)</f>
        <v>0</v>
      </c>
      <c r="B1311" s="43" t="b" cm="1">
        <f t="array" ref="B1311">AND(分科號=INDEX(E:E,ROW()),INDEX(D:D,ROW())&gt;=分起日,INDEX(D:D,ROW())&lt;=分訖日,OR(分專案="全部",INDEX(J:J,ROW())=分專案))</f>
        <v>0</v>
      </c>
      <c r="C1311" s="44" cm="1">
        <f t="array" ref="C1311">IF(INDEX(F:F,ROW())&lt;&gt;"",INDEX(F:F,ROW()),IF(INDEX(E:E,ROW())&lt;&gt;0,INDEX(C:C,ROW()-1),0))</f>
        <v>0</v>
      </c>
      <c r="D1311" s="43" cm="1">
        <f t="array" ref="D1311">IF(INDEX(G:G,ROW())&lt;&gt;"",INDEX(G:G,ROW()),IF(INDEX(E:E,ROW())&lt;&gt;0,INDEX(D:D,ROW()-1),0))</f>
        <v>0</v>
      </c>
      <c r="E1311" s="313" cm="1">
        <f t="array" ref="E1311">IF(INDEX(I:I,ROW())&lt;&gt;"",VALUE(TRIM(LEFT(INDEX(I:I,ROW()),6))),0)</f>
        <v>0</v>
      </c>
      <c r="F1311" s="314"/>
      <c r="G1311" s="247"/>
      <c r="H1311" s="261"/>
      <c r="I1311" s="248"/>
      <c r="J1311" s="261"/>
      <c r="K1311" s="261"/>
      <c r="L1311" s="262"/>
      <c r="M1311" s="49"/>
      <c r="N1311" s="49"/>
    </row>
    <row r="1312" spans="1:14">
      <c r="A1312" s="43" cm="1">
        <f t="array" ref="A1312">IF(INDEX(B:B,ROW()), COUNTIF($B$6:INDEX(B:B,ROW()), TRUE), 0)</f>
        <v>0</v>
      </c>
      <c r="B1312" s="43" t="b" cm="1">
        <f t="array" ref="B1312">AND(分科號=INDEX(E:E,ROW()),INDEX(D:D,ROW())&gt;=分起日,INDEX(D:D,ROW())&lt;=分訖日,OR(分專案="全部",INDEX(J:J,ROW())=分專案))</f>
        <v>0</v>
      </c>
      <c r="C1312" s="44" cm="1">
        <f t="array" ref="C1312">IF(INDEX(F:F,ROW())&lt;&gt;"",INDEX(F:F,ROW()),IF(INDEX(E:E,ROW())&lt;&gt;0,INDEX(C:C,ROW()-1),0))</f>
        <v>0</v>
      </c>
      <c r="D1312" s="43" cm="1">
        <f t="array" ref="D1312">IF(INDEX(G:G,ROW())&lt;&gt;"",INDEX(G:G,ROW()),IF(INDEX(E:E,ROW())&lt;&gt;0,INDEX(D:D,ROW()-1),0))</f>
        <v>0</v>
      </c>
      <c r="E1312" s="313" cm="1">
        <f t="array" ref="E1312">IF(INDEX(I:I,ROW())&lt;&gt;"",VALUE(TRIM(LEFT(INDEX(I:I,ROW()),6))),0)</f>
        <v>0</v>
      </c>
      <c r="F1312" s="314"/>
      <c r="G1312" s="247"/>
      <c r="H1312" s="261"/>
      <c r="I1312" s="248"/>
      <c r="J1312" s="261"/>
      <c r="K1312" s="261"/>
      <c r="L1312" s="262"/>
      <c r="M1312" s="49"/>
      <c r="N1312" s="49"/>
    </row>
    <row r="1313" spans="1:14">
      <c r="A1313" s="43" cm="1">
        <f t="array" ref="A1313">IF(INDEX(B:B,ROW()), COUNTIF($B$6:INDEX(B:B,ROW()), TRUE), 0)</f>
        <v>0</v>
      </c>
      <c r="B1313" s="43" t="b" cm="1">
        <f t="array" ref="B1313">AND(分科號=INDEX(E:E,ROW()),INDEX(D:D,ROW())&gt;=分起日,INDEX(D:D,ROW())&lt;=分訖日,OR(分專案="全部",INDEX(J:J,ROW())=分專案))</f>
        <v>0</v>
      </c>
      <c r="C1313" s="44" cm="1">
        <f t="array" ref="C1313">IF(INDEX(F:F,ROW())&lt;&gt;"",INDEX(F:F,ROW()),IF(INDEX(E:E,ROW())&lt;&gt;0,INDEX(C:C,ROW()-1),0))</f>
        <v>0</v>
      </c>
      <c r="D1313" s="43" cm="1">
        <f t="array" ref="D1313">IF(INDEX(G:G,ROW())&lt;&gt;"",INDEX(G:G,ROW()),IF(INDEX(E:E,ROW())&lt;&gt;0,INDEX(D:D,ROW()-1),0))</f>
        <v>0</v>
      </c>
      <c r="E1313" s="313" cm="1">
        <f t="array" ref="E1313">IF(INDEX(I:I,ROW())&lt;&gt;"",VALUE(TRIM(LEFT(INDEX(I:I,ROW()),6))),0)</f>
        <v>0</v>
      </c>
      <c r="F1313" s="314"/>
      <c r="G1313" s="247"/>
      <c r="H1313" s="261"/>
      <c r="I1313" s="248"/>
      <c r="J1313" s="261"/>
      <c r="K1313" s="261"/>
      <c r="L1313" s="262"/>
      <c r="M1313" s="49"/>
      <c r="N1313" s="49"/>
    </row>
    <row r="1314" spans="1:14">
      <c r="A1314" s="43" cm="1">
        <f t="array" ref="A1314">IF(INDEX(B:B,ROW()), COUNTIF($B$6:INDEX(B:B,ROW()), TRUE), 0)</f>
        <v>0</v>
      </c>
      <c r="B1314" s="43" t="b" cm="1">
        <f t="array" ref="B1314">AND(分科號=INDEX(E:E,ROW()),INDEX(D:D,ROW())&gt;=分起日,INDEX(D:D,ROW())&lt;=分訖日,OR(分專案="全部",INDEX(J:J,ROW())=分專案))</f>
        <v>0</v>
      </c>
      <c r="C1314" s="44" cm="1">
        <f t="array" ref="C1314">IF(INDEX(F:F,ROW())&lt;&gt;"",INDEX(F:F,ROW()),IF(INDEX(E:E,ROW())&lt;&gt;0,INDEX(C:C,ROW()-1),0))</f>
        <v>0</v>
      </c>
      <c r="D1314" s="43" cm="1">
        <f t="array" ref="D1314">IF(INDEX(G:G,ROW())&lt;&gt;"",INDEX(G:G,ROW()),IF(INDEX(E:E,ROW())&lt;&gt;0,INDEX(D:D,ROW()-1),0))</f>
        <v>0</v>
      </c>
      <c r="E1314" s="313" cm="1">
        <f t="array" ref="E1314">IF(INDEX(I:I,ROW())&lt;&gt;"",VALUE(TRIM(LEFT(INDEX(I:I,ROW()),6))),0)</f>
        <v>0</v>
      </c>
      <c r="F1314" s="314"/>
      <c r="G1314" s="247"/>
      <c r="H1314" s="261"/>
      <c r="I1314" s="248"/>
      <c r="J1314" s="261"/>
      <c r="K1314" s="261"/>
      <c r="L1314" s="262"/>
      <c r="M1314" s="49"/>
      <c r="N1314" s="49"/>
    </row>
    <row r="1315" spans="1:14">
      <c r="A1315" s="43" cm="1">
        <f t="array" ref="A1315">IF(INDEX(B:B,ROW()), COUNTIF($B$6:INDEX(B:B,ROW()), TRUE), 0)</f>
        <v>0</v>
      </c>
      <c r="B1315" s="43" t="b" cm="1">
        <f t="array" ref="B1315">AND(分科號=INDEX(E:E,ROW()),INDEX(D:D,ROW())&gt;=分起日,INDEX(D:D,ROW())&lt;=分訖日,OR(分專案="全部",INDEX(J:J,ROW())=分專案))</f>
        <v>0</v>
      </c>
      <c r="C1315" s="44" cm="1">
        <f t="array" ref="C1315">IF(INDEX(F:F,ROW())&lt;&gt;"",INDEX(F:F,ROW()),IF(INDEX(E:E,ROW())&lt;&gt;0,INDEX(C:C,ROW()-1),0))</f>
        <v>0</v>
      </c>
      <c r="D1315" s="43" cm="1">
        <f t="array" ref="D1315">IF(INDEX(G:G,ROW())&lt;&gt;"",INDEX(G:G,ROW()),IF(INDEX(E:E,ROW())&lt;&gt;0,INDEX(D:D,ROW()-1),0))</f>
        <v>0</v>
      </c>
      <c r="E1315" s="313" cm="1">
        <f t="array" ref="E1315">IF(INDEX(I:I,ROW())&lt;&gt;"",VALUE(TRIM(LEFT(INDEX(I:I,ROW()),6))),0)</f>
        <v>0</v>
      </c>
      <c r="F1315" s="314"/>
      <c r="G1315" s="247"/>
      <c r="H1315" s="261"/>
      <c r="I1315" s="248"/>
      <c r="J1315" s="261"/>
      <c r="K1315" s="261"/>
      <c r="L1315" s="262"/>
      <c r="M1315" s="49"/>
      <c r="N1315" s="49"/>
    </row>
    <row r="1316" spans="1:14">
      <c r="A1316" s="43" cm="1">
        <f t="array" ref="A1316">IF(INDEX(B:B,ROW()), COUNTIF($B$6:INDEX(B:B,ROW()), TRUE), 0)</f>
        <v>0</v>
      </c>
      <c r="B1316" s="43" t="b" cm="1">
        <f t="array" ref="B1316">AND(分科號=INDEX(E:E,ROW()),INDEX(D:D,ROW())&gt;=分起日,INDEX(D:D,ROW())&lt;=分訖日,OR(分專案="全部",INDEX(J:J,ROW())=分專案))</f>
        <v>0</v>
      </c>
      <c r="C1316" s="44" cm="1">
        <f t="array" ref="C1316">IF(INDEX(F:F,ROW())&lt;&gt;"",INDEX(F:F,ROW()),IF(INDEX(E:E,ROW())&lt;&gt;0,INDEX(C:C,ROW()-1),0))</f>
        <v>0</v>
      </c>
      <c r="D1316" s="43" cm="1">
        <f t="array" ref="D1316">IF(INDEX(G:G,ROW())&lt;&gt;"",INDEX(G:G,ROW()),IF(INDEX(E:E,ROW())&lt;&gt;0,INDEX(D:D,ROW()-1),0))</f>
        <v>0</v>
      </c>
      <c r="E1316" s="313" cm="1">
        <f t="array" ref="E1316">IF(INDEX(I:I,ROW())&lt;&gt;"",VALUE(TRIM(LEFT(INDEX(I:I,ROW()),6))),0)</f>
        <v>0</v>
      </c>
      <c r="F1316" s="314"/>
      <c r="G1316" s="247"/>
      <c r="H1316" s="261"/>
      <c r="I1316" s="248"/>
      <c r="J1316" s="261"/>
      <c r="K1316" s="261"/>
      <c r="L1316" s="262"/>
      <c r="M1316" s="49"/>
      <c r="N1316" s="49"/>
    </row>
    <row r="1317" spans="1:14">
      <c r="A1317" s="43" cm="1">
        <f t="array" ref="A1317">IF(INDEX(B:B,ROW()), COUNTIF($B$6:INDEX(B:B,ROW()), TRUE), 0)</f>
        <v>0</v>
      </c>
      <c r="B1317" s="43" t="b" cm="1">
        <f t="array" ref="B1317">AND(分科號=INDEX(E:E,ROW()),INDEX(D:D,ROW())&gt;=分起日,INDEX(D:D,ROW())&lt;=分訖日,OR(分專案="全部",INDEX(J:J,ROW())=分專案))</f>
        <v>0</v>
      </c>
      <c r="C1317" s="44" cm="1">
        <f t="array" ref="C1317">IF(INDEX(F:F,ROW())&lt;&gt;"",INDEX(F:F,ROW()),IF(INDEX(E:E,ROW())&lt;&gt;0,INDEX(C:C,ROW()-1),0))</f>
        <v>0</v>
      </c>
      <c r="D1317" s="43" cm="1">
        <f t="array" ref="D1317">IF(INDEX(G:G,ROW())&lt;&gt;"",INDEX(G:G,ROW()),IF(INDEX(E:E,ROW())&lt;&gt;0,INDEX(D:D,ROW()-1),0))</f>
        <v>0</v>
      </c>
      <c r="E1317" s="313" cm="1">
        <f t="array" ref="E1317">IF(INDEX(I:I,ROW())&lt;&gt;"",VALUE(TRIM(LEFT(INDEX(I:I,ROW()),6))),0)</f>
        <v>0</v>
      </c>
      <c r="F1317" s="314"/>
      <c r="G1317" s="247"/>
      <c r="H1317" s="261"/>
      <c r="I1317" s="248"/>
      <c r="J1317" s="261"/>
      <c r="K1317" s="261"/>
      <c r="L1317" s="262"/>
      <c r="M1317" s="49"/>
      <c r="N1317" s="49"/>
    </row>
    <row r="1318" spans="1:14">
      <c r="A1318" s="43" cm="1">
        <f t="array" ref="A1318">IF(INDEX(B:B,ROW()), COUNTIF($B$6:INDEX(B:B,ROW()), TRUE), 0)</f>
        <v>0</v>
      </c>
      <c r="B1318" s="43" t="b" cm="1">
        <f t="array" ref="B1318">AND(分科號=INDEX(E:E,ROW()),INDEX(D:D,ROW())&gt;=分起日,INDEX(D:D,ROW())&lt;=分訖日,OR(分專案="全部",INDEX(J:J,ROW())=分專案))</f>
        <v>0</v>
      </c>
      <c r="C1318" s="44" cm="1">
        <f t="array" ref="C1318">IF(INDEX(F:F,ROW())&lt;&gt;"",INDEX(F:F,ROW()),IF(INDEX(E:E,ROW())&lt;&gt;0,INDEX(C:C,ROW()-1),0))</f>
        <v>0</v>
      </c>
      <c r="D1318" s="43" cm="1">
        <f t="array" ref="D1318">IF(INDEX(G:G,ROW())&lt;&gt;"",INDEX(G:G,ROW()),IF(INDEX(E:E,ROW())&lt;&gt;0,INDEX(D:D,ROW()-1),0))</f>
        <v>0</v>
      </c>
      <c r="E1318" s="313" cm="1">
        <f t="array" ref="E1318">IF(INDEX(I:I,ROW())&lt;&gt;"",VALUE(TRIM(LEFT(INDEX(I:I,ROW()),6))),0)</f>
        <v>0</v>
      </c>
      <c r="F1318" s="314"/>
      <c r="G1318" s="247"/>
      <c r="H1318" s="261"/>
      <c r="I1318" s="248"/>
      <c r="J1318" s="261"/>
      <c r="K1318" s="261"/>
      <c r="L1318" s="262"/>
      <c r="M1318" s="49"/>
      <c r="N1318" s="49"/>
    </row>
    <row r="1319" spans="1:14">
      <c r="A1319" s="43" cm="1">
        <f t="array" ref="A1319">IF(INDEX(B:B,ROW()), COUNTIF($B$6:INDEX(B:B,ROW()), TRUE), 0)</f>
        <v>0</v>
      </c>
      <c r="B1319" s="43" t="b" cm="1">
        <f t="array" ref="B1319">AND(分科號=INDEX(E:E,ROW()),INDEX(D:D,ROW())&gt;=分起日,INDEX(D:D,ROW())&lt;=分訖日,OR(分專案="全部",INDEX(J:J,ROW())=分專案))</f>
        <v>0</v>
      </c>
      <c r="C1319" s="44" cm="1">
        <f t="array" ref="C1319">IF(INDEX(F:F,ROW())&lt;&gt;"",INDEX(F:F,ROW()),IF(INDEX(E:E,ROW())&lt;&gt;0,INDEX(C:C,ROW()-1),0))</f>
        <v>0</v>
      </c>
      <c r="D1319" s="43" cm="1">
        <f t="array" ref="D1319">IF(INDEX(G:G,ROW())&lt;&gt;"",INDEX(G:G,ROW()),IF(INDEX(E:E,ROW())&lt;&gt;0,INDEX(D:D,ROW()-1),0))</f>
        <v>0</v>
      </c>
      <c r="E1319" s="313" cm="1">
        <f t="array" ref="E1319">IF(INDEX(I:I,ROW())&lt;&gt;"",VALUE(TRIM(LEFT(INDEX(I:I,ROW()),6))),0)</f>
        <v>0</v>
      </c>
      <c r="F1319" s="314"/>
      <c r="G1319" s="247"/>
      <c r="H1319" s="261"/>
      <c r="I1319" s="248"/>
      <c r="J1319" s="261"/>
      <c r="K1319" s="261"/>
      <c r="L1319" s="262"/>
      <c r="M1319" s="49"/>
      <c r="N1319" s="49"/>
    </row>
    <row r="1320" spans="1:14">
      <c r="A1320" s="43" cm="1">
        <f t="array" ref="A1320">IF(INDEX(B:B,ROW()), COUNTIF($B$6:INDEX(B:B,ROW()), TRUE), 0)</f>
        <v>0</v>
      </c>
      <c r="B1320" s="43" t="b" cm="1">
        <f t="array" ref="B1320">AND(分科號=INDEX(E:E,ROW()),INDEX(D:D,ROW())&gt;=分起日,INDEX(D:D,ROW())&lt;=分訖日,OR(分專案="全部",INDEX(J:J,ROW())=分專案))</f>
        <v>0</v>
      </c>
      <c r="C1320" s="44" cm="1">
        <f t="array" ref="C1320">IF(INDEX(F:F,ROW())&lt;&gt;"",INDEX(F:F,ROW()),IF(INDEX(E:E,ROW())&lt;&gt;0,INDEX(C:C,ROW()-1),0))</f>
        <v>0</v>
      </c>
      <c r="D1320" s="43" cm="1">
        <f t="array" ref="D1320">IF(INDEX(G:G,ROW())&lt;&gt;"",INDEX(G:G,ROW()),IF(INDEX(E:E,ROW())&lt;&gt;0,INDEX(D:D,ROW()-1),0))</f>
        <v>0</v>
      </c>
      <c r="E1320" s="313" cm="1">
        <f t="array" ref="E1320">IF(INDEX(I:I,ROW())&lt;&gt;"",VALUE(TRIM(LEFT(INDEX(I:I,ROW()),6))),0)</f>
        <v>0</v>
      </c>
      <c r="F1320" s="314"/>
      <c r="G1320" s="247"/>
      <c r="H1320" s="261"/>
      <c r="I1320" s="248"/>
      <c r="J1320" s="261"/>
      <c r="K1320" s="261"/>
      <c r="L1320" s="262"/>
      <c r="M1320" s="49"/>
      <c r="N1320" s="49"/>
    </row>
    <row r="1321" spans="1:14">
      <c r="A1321" s="43" cm="1">
        <f t="array" ref="A1321">IF(INDEX(B:B,ROW()), COUNTIF($B$6:INDEX(B:B,ROW()), TRUE), 0)</f>
        <v>0</v>
      </c>
      <c r="B1321" s="43" t="b" cm="1">
        <f t="array" ref="B1321">AND(分科號=INDEX(E:E,ROW()),INDEX(D:D,ROW())&gt;=分起日,INDEX(D:D,ROW())&lt;=分訖日,OR(分專案="全部",INDEX(J:J,ROW())=分專案))</f>
        <v>0</v>
      </c>
      <c r="C1321" s="44" cm="1">
        <f t="array" ref="C1321">IF(INDEX(F:F,ROW())&lt;&gt;"",INDEX(F:F,ROW()),IF(INDEX(E:E,ROW())&lt;&gt;0,INDEX(C:C,ROW()-1),0))</f>
        <v>0</v>
      </c>
      <c r="D1321" s="43" cm="1">
        <f t="array" ref="D1321">IF(INDEX(G:G,ROW())&lt;&gt;"",INDEX(G:G,ROW()),IF(INDEX(E:E,ROW())&lt;&gt;0,INDEX(D:D,ROW()-1),0))</f>
        <v>0</v>
      </c>
      <c r="E1321" s="313" cm="1">
        <f t="array" ref="E1321">IF(INDEX(I:I,ROW())&lt;&gt;"",VALUE(TRIM(LEFT(INDEX(I:I,ROW()),6))),0)</f>
        <v>0</v>
      </c>
      <c r="F1321" s="314"/>
      <c r="G1321" s="247"/>
      <c r="H1321" s="261"/>
      <c r="I1321" s="248"/>
      <c r="J1321" s="261"/>
      <c r="K1321" s="261"/>
      <c r="L1321" s="262"/>
      <c r="M1321" s="49"/>
      <c r="N1321" s="49"/>
    </row>
    <row r="1322" spans="1:14">
      <c r="A1322" s="43" cm="1">
        <f t="array" ref="A1322">IF(INDEX(B:B,ROW()), COUNTIF($B$6:INDEX(B:B,ROW()), TRUE), 0)</f>
        <v>0</v>
      </c>
      <c r="B1322" s="43" t="b" cm="1">
        <f t="array" ref="B1322">AND(分科號=INDEX(E:E,ROW()),INDEX(D:D,ROW())&gt;=分起日,INDEX(D:D,ROW())&lt;=分訖日,OR(分專案="全部",INDEX(J:J,ROW())=分專案))</f>
        <v>0</v>
      </c>
      <c r="C1322" s="44" cm="1">
        <f t="array" ref="C1322">IF(INDEX(F:F,ROW())&lt;&gt;"",INDEX(F:F,ROW()),IF(INDEX(E:E,ROW())&lt;&gt;0,INDEX(C:C,ROW()-1),0))</f>
        <v>0</v>
      </c>
      <c r="D1322" s="43" cm="1">
        <f t="array" ref="D1322">IF(INDEX(G:G,ROW())&lt;&gt;"",INDEX(G:G,ROW()),IF(INDEX(E:E,ROW())&lt;&gt;0,INDEX(D:D,ROW()-1),0))</f>
        <v>0</v>
      </c>
      <c r="E1322" s="313" cm="1">
        <f t="array" ref="E1322">IF(INDEX(I:I,ROW())&lt;&gt;"",VALUE(TRIM(LEFT(INDEX(I:I,ROW()),6))),0)</f>
        <v>0</v>
      </c>
      <c r="F1322" s="314"/>
      <c r="G1322" s="247"/>
      <c r="H1322" s="261"/>
      <c r="I1322" s="248"/>
      <c r="J1322" s="261"/>
      <c r="K1322" s="261"/>
      <c r="L1322" s="262"/>
      <c r="M1322" s="49"/>
      <c r="N1322" s="49"/>
    </row>
    <row r="1323" spans="1:14">
      <c r="A1323" s="43" cm="1">
        <f t="array" ref="A1323">IF(INDEX(B:B,ROW()), COUNTIF($B$6:INDEX(B:B,ROW()), TRUE), 0)</f>
        <v>0</v>
      </c>
      <c r="B1323" s="43" t="b" cm="1">
        <f t="array" ref="B1323">AND(分科號=INDEX(E:E,ROW()),INDEX(D:D,ROW())&gt;=分起日,INDEX(D:D,ROW())&lt;=分訖日,OR(分專案="全部",INDEX(J:J,ROW())=分專案))</f>
        <v>0</v>
      </c>
      <c r="C1323" s="44" cm="1">
        <f t="array" ref="C1323">IF(INDEX(F:F,ROW())&lt;&gt;"",INDEX(F:F,ROW()),IF(INDEX(E:E,ROW())&lt;&gt;0,INDEX(C:C,ROW()-1),0))</f>
        <v>0</v>
      </c>
      <c r="D1323" s="43" cm="1">
        <f t="array" ref="D1323">IF(INDEX(G:G,ROW())&lt;&gt;"",INDEX(G:G,ROW()),IF(INDEX(E:E,ROW())&lt;&gt;0,INDEX(D:D,ROW()-1),0))</f>
        <v>0</v>
      </c>
      <c r="E1323" s="313" cm="1">
        <f t="array" ref="E1323">IF(INDEX(I:I,ROW())&lt;&gt;"",VALUE(TRIM(LEFT(INDEX(I:I,ROW()),6))),0)</f>
        <v>0</v>
      </c>
      <c r="F1323" s="314"/>
      <c r="G1323" s="247"/>
      <c r="H1323" s="261"/>
      <c r="I1323" s="248"/>
      <c r="J1323" s="261"/>
      <c r="K1323" s="261"/>
      <c r="L1323" s="262"/>
      <c r="M1323" s="49"/>
      <c r="N1323" s="49"/>
    </row>
    <row r="1324" spans="1:14">
      <c r="A1324" s="43" cm="1">
        <f t="array" ref="A1324">IF(INDEX(B:B,ROW()), COUNTIF($B$6:INDEX(B:B,ROW()), TRUE), 0)</f>
        <v>0</v>
      </c>
      <c r="B1324" s="43" t="b" cm="1">
        <f t="array" ref="B1324">AND(分科號=INDEX(E:E,ROW()),INDEX(D:D,ROW())&gt;=分起日,INDEX(D:D,ROW())&lt;=分訖日,OR(分專案="全部",INDEX(J:J,ROW())=分專案))</f>
        <v>0</v>
      </c>
      <c r="C1324" s="44" cm="1">
        <f t="array" ref="C1324">IF(INDEX(F:F,ROW())&lt;&gt;"",INDEX(F:F,ROW()),IF(INDEX(E:E,ROW())&lt;&gt;0,INDEX(C:C,ROW()-1),0))</f>
        <v>0</v>
      </c>
      <c r="D1324" s="43" cm="1">
        <f t="array" ref="D1324">IF(INDEX(G:G,ROW())&lt;&gt;"",INDEX(G:G,ROW()),IF(INDEX(E:E,ROW())&lt;&gt;0,INDEX(D:D,ROW()-1),0))</f>
        <v>0</v>
      </c>
      <c r="E1324" s="313" cm="1">
        <f t="array" ref="E1324">IF(INDEX(I:I,ROW())&lt;&gt;"",VALUE(TRIM(LEFT(INDEX(I:I,ROW()),6))),0)</f>
        <v>0</v>
      </c>
      <c r="F1324" s="314"/>
      <c r="G1324" s="247"/>
      <c r="H1324" s="261"/>
      <c r="I1324" s="248"/>
      <c r="J1324" s="261"/>
      <c r="K1324" s="261"/>
      <c r="L1324" s="262"/>
      <c r="M1324" s="49"/>
      <c r="N1324" s="49"/>
    </row>
    <row r="1325" spans="1:14">
      <c r="A1325" s="43" cm="1">
        <f t="array" ref="A1325">IF(INDEX(B:B,ROW()), COUNTIF($B$6:INDEX(B:B,ROW()), TRUE), 0)</f>
        <v>0</v>
      </c>
      <c r="B1325" s="43" t="b" cm="1">
        <f t="array" ref="B1325">AND(分科號=INDEX(E:E,ROW()),INDEX(D:D,ROW())&gt;=分起日,INDEX(D:D,ROW())&lt;=分訖日,OR(分專案="全部",INDEX(J:J,ROW())=分專案))</f>
        <v>0</v>
      </c>
      <c r="C1325" s="44" cm="1">
        <f t="array" ref="C1325">IF(INDEX(F:F,ROW())&lt;&gt;"",INDEX(F:F,ROW()),IF(INDEX(E:E,ROW())&lt;&gt;0,INDEX(C:C,ROW()-1),0))</f>
        <v>0</v>
      </c>
      <c r="D1325" s="43" cm="1">
        <f t="array" ref="D1325">IF(INDEX(G:G,ROW())&lt;&gt;"",INDEX(G:G,ROW()),IF(INDEX(E:E,ROW())&lt;&gt;0,INDEX(D:D,ROW()-1),0))</f>
        <v>0</v>
      </c>
      <c r="E1325" s="313" cm="1">
        <f t="array" ref="E1325">IF(INDEX(I:I,ROW())&lt;&gt;"",VALUE(TRIM(LEFT(INDEX(I:I,ROW()),6))),0)</f>
        <v>0</v>
      </c>
      <c r="F1325" s="314"/>
      <c r="G1325" s="247"/>
      <c r="H1325" s="261"/>
      <c r="I1325" s="248"/>
      <c r="J1325" s="261"/>
      <c r="K1325" s="261"/>
      <c r="L1325" s="262"/>
      <c r="M1325" s="49"/>
      <c r="N1325" s="49"/>
    </row>
    <row r="1326" spans="1:14">
      <c r="A1326" s="43" cm="1">
        <f t="array" ref="A1326">IF(INDEX(B:B,ROW()), COUNTIF($B$6:INDEX(B:B,ROW()), TRUE), 0)</f>
        <v>0</v>
      </c>
      <c r="B1326" s="43" t="b" cm="1">
        <f t="array" ref="B1326">AND(分科號=INDEX(E:E,ROW()),INDEX(D:D,ROW())&gt;=分起日,INDEX(D:D,ROW())&lt;=分訖日,OR(分專案="全部",INDEX(J:J,ROW())=分專案))</f>
        <v>0</v>
      </c>
      <c r="C1326" s="44" cm="1">
        <f t="array" ref="C1326">IF(INDEX(F:F,ROW())&lt;&gt;"",INDEX(F:F,ROW()),IF(INDEX(E:E,ROW())&lt;&gt;0,INDEX(C:C,ROW()-1),0))</f>
        <v>0</v>
      </c>
      <c r="D1326" s="43" cm="1">
        <f t="array" ref="D1326">IF(INDEX(G:G,ROW())&lt;&gt;"",INDEX(G:G,ROW()),IF(INDEX(E:E,ROW())&lt;&gt;0,INDEX(D:D,ROW()-1),0))</f>
        <v>0</v>
      </c>
      <c r="E1326" s="313" cm="1">
        <f t="array" ref="E1326">IF(INDEX(I:I,ROW())&lt;&gt;"",VALUE(TRIM(LEFT(INDEX(I:I,ROW()),6))),0)</f>
        <v>0</v>
      </c>
      <c r="F1326" s="314"/>
      <c r="G1326" s="247"/>
      <c r="H1326" s="261"/>
      <c r="I1326" s="248"/>
      <c r="J1326" s="261"/>
      <c r="K1326" s="261"/>
      <c r="L1326" s="262"/>
      <c r="M1326" s="49"/>
      <c r="N1326" s="49"/>
    </row>
    <row r="1327" spans="1:14">
      <c r="A1327" s="43" cm="1">
        <f t="array" ref="A1327">IF(INDEX(B:B,ROW()), COUNTIF($B$6:INDEX(B:B,ROW()), TRUE), 0)</f>
        <v>0</v>
      </c>
      <c r="B1327" s="43" t="b" cm="1">
        <f t="array" ref="B1327">AND(分科號=INDEX(E:E,ROW()),INDEX(D:D,ROW())&gt;=分起日,INDEX(D:D,ROW())&lt;=分訖日,OR(分專案="全部",INDEX(J:J,ROW())=分專案))</f>
        <v>0</v>
      </c>
      <c r="C1327" s="44" cm="1">
        <f t="array" ref="C1327">IF(INDEX(F:F,ROW())&lt;&gt;"",INDEX(F:F,ROW()),IF(INDEX(E:E,ROW())&lt;&gt;0,INDEX(C:C,ROW()-1),0))</f>
        <v>0</v>
      </c>
      <c r="D1327" s="43" cm="1">
        <f t="array" ref="D1327">IF(INDEX(G:G,ROW())&lt;&gt;"",INDEX(G:G,ROW()),IF(INDEX(E:E,ROW())&lt;&gt;0,INDEX(D:D,ROW()-1),0))</f>
        <v>0</v>
      </c>
      <c r="E1327" s="313" cm="1">
        <f t="array" ref="E1327">IF(INDEX(I:I,ROW())&lt;&gt;"",VALUE(TRIM(LEFT(INDEX(I:I,ROW()),6))),0)</f>
        <v>0</v>
      </c>
      <c r="F1327" s="314"/>
      <c r="G1327" s="247"/>
      <c r="H1327" s="261"/>
      <c r="I1327" s="248"/>
      <c r="J1327" s="261"/>
      <c r="K1327" s="261"/>
      <c r="L1327" s="262"/>
      <c r="M1327" s="49"/>
      <c r="N1327" s="49"/>
    </row>
    <row r="1328" spans="1:14">
      <c r="A1328" s="43" cm="1">
        <f t="array" ref="A1328">IF(INDEX(B:B,ROW()), COUNTIF($B$6:INDEX(B:B,ROW()), TRUE), 0)</f>
        <v>0</v>
      </c>
      <c r="B1328" s="43" t="b" cm="1">
        <f t="array" ref="B1328">AND(分科號=INDEX(E:E,ROW()),INDEX(D:D,ROW())&gt;=分起日,INDEX(D:D,ROW())&lt;=分訖日,OR(分專案="全部",INDEX(J:J,ROW())=分專案))</f>
        <v>0</v>
      </c>
      <c r="C1328" s="44" cm="1">
        <f t="array" ref="C1328">IF(INDEX(F:F,ROW())&lt;&gt;"",INDEX(F:F,ROW()),IF(INDEX(E:E,ROW())&lt;&gt;0,INDEX(C:C,ROW()-1),0))</f>
        <v>0</v>
      </c>
      <c r="D1328" s="43" cm="1">
        <f t="array" ref="D1328">IF(INDEX(G:G,ROW())&lt;&gt;"",INDEX(G:G,ROW()),IF(INDEX(E:E,ROW())&lt;&gt;0,INDEX(D:D,ROW()-1),0))</f>
        <v>0</v>
      </c>
      <c r="E1328" s="313" cm="1">
        <f t="array" ref="E1328">IF(INDEX(I:I,ROW())&lt;&gt;"",VALUE(TRIM(LEFT(INDEX(I:I,ROW()),6))),0)</f>
        <v>0</v>
      </c>
      <c r="F1328" s="314"/>
      <c r="G1328" s="247"/>
      <c r="H1328" s="261"/>
      <c r="I1328" s="248"/>
      <c r="J1328" s="261"/>
      <c r="K1328" s="261"/>
      <c r="L1328" s="262"/>
      <c r="M1328" s="49"/>
      <c r="N1328" s="49"/>
    </row>
    <row r="1329" spans="1:14">
      <c r="A1329" s="43" cm="1">
        <f t="array" ref="A1329">IF(INDEX(B:B,ROW()), COUNTIF($B$6:INDEX(B:B,ROW()), TRUE), 0)</f>
        <v>0</v>
      </c>
      <c r="B1329" s="43" t="b" cm="1">
        <f t="array" ref="B1329">AND(分科號=INDEX(E:E,ROW()),INDEX(D:D,ROW())&gt;=分起日,INDEX(D:D,ROW())&lt;=分訖日,OR(分專案="全部",INDEX(J:J,ROW())=分專案))</f>
        <v>0</v>
      </c>
      <c r="C1329" s="44" cm="1">
        <f t="array" ref="C1329">IF(INDEX(F:F,ROW())&lt;&gt;"",INDEX(F:F,ROW()),IF(INDEX(E:E,ROW())&lt;&gt;0,INDEX(C:C,ROW()-1),0))</f>
        <v>0</v>
      </c>
      <c r="D1329" s="43" cm="1">
        <f t="array" ref="D1329">IF(INDEX(G:G,ROW())&lt;&gt;"",INDEX(G:G,ROW()),IF(INDEX(E:E,ROW())&lt;&gt;0,INDEX(D:D,ROW()-1),0))</f>
        <v>0</v>
      </c>
      <c r="E1329" s="313" cm="1">
        <f t="array" ref="E1329">IF(INDEX(I:I,ROW())&lt;&gt;"",VALUE(TRIM(LEFT(INDEX(I:I,ROW()),6))),0)</f>
        <v>0</v>
      </c>
      <c r="F1329" s="314"/>
      <c r="G1329" s="247"/>
      <c r="H1329" s="261"/>
      <c r="I1329" s="248"/>
      <c r="J1329" s="261"/>
      <c r="K1329" s="261"/>
      <c r="L1329" s="262"/>
      <c r="M1329" s="49"/>
      <c r="N1329" s="49"/>
    </row>
    <row r="1330" spans="1:14">
      <c r="A1330" s="43" cm="1">
        <f t="array" ref="A1330">IF(INDEX(B:B,ROW()), COUNTIF($B$6:INDEX(B:B,ROW()), TRUE), 0)</f>
        <v>0</v>
      </c>
      <c r="B1330" s="43" t="b" cm="1">
        <f t="array" ref="B1330">AND(分科號=INDEX(E:E,ROW()),INDEX(D:D,ROW())&gt;=分起日,INDEX(D:D,ROW())&lt;=分訖日,OR(分專案="全部",INDEX(J:J,ROW())=分專案))</f>
        <v>0</v>
      </c>
      <c r="C1330" s="44" cm="1">
        <f t="array" ref="C1330">IF(INDEX(F:F,ROW())&lt;&gt;"",INDEX(F:F,ROW()),IF(INDEX(E:E,ROW())&lt;&gt;0,INDEX(C:C,ROW()-1),0))</f>
        <v>0</v>
      </c>
      <c r="D1330" s="43" cm="1">
        <f t="array" ref="D1330">IF(INDEX(G:G,ROW())&lt;&gt;"",INDEX(G:G,ROW()),IF(INDEX(E:E,ROW())&lt;&gt;0,INDEX(D:D,ROW()-1),0))</f>
        <v>0</v>
      </c>
      <c r="E1330" s="313" cm="1">
        <f t="array" ref="E1330">IF(INDEX(I:I,ROW())&lt;&gt;"",VALUE(TRIM(LEFT(INDEX(I:I,ROW()),6))),0)</f>
        <v>0</v>
      </c>
      <c r="F1330" s="314"/>
      <c r="G1330" s="247"/>
      <c r="H1330" s="261"/>
      <c r="I1330" s="248"/>
      <c r="J1330" s="261"/>
      <c r="K1330" s="261"/>
      <c r="L1330" s="262"/>
      <c r="M1330" s="49"/>
      <c r="N1330" s="49"/>
    </row>
    <row r="1331" spans="1:14">
      <c r="A1331" s="43" cm="1">
        <f t="array" ref="A1331">IF(INDEX(B:B,ROW()), COUNTIF($B$6:INDEX(B:B,ROW()), TRUE), 0)</f>
        <v>0</v>
      </c>
      <c r="B1331" s="43" t="b" cm="1">
        <f t="array" ref="B1331">AND(分科號=INDEX(E:E,ROW()),INDEX(D:D,ROW())&gt;=分起日,INDEX(D:D,ROW())&lt;=分訖日,OR(分專案="全部",INDEX(J:J,ROW())=分專案))</f>
        <v>0</v>
      </c>
      <c r="C1331" s="44" cm="1">
        <f t="array" ref="C1331">IF(INDEX(F:F,ROW())&lt;&gt;"",INDEX(F:F,ROW()),IF(INDEX(E:E,ROW())&lt;&gt;0,INDEX(C:C,ROW()-1),0))</f>
        <v>0</v>
      </c>
      <c r="D1331" s="43" cm="1">
        <f t="array" ref="D1331">IF(INDEX(G:G,ROW())&lt;&gt;"",INDEX(G:G,ROW()),IF(INDEX(E:E,ROW())&lt;&gt;0,INDEX(D:D,ROW()-1),0))</f>
        <v>0</v>
      </c>
      <c r="E1331" s="313" cm="1">
        <f t="array" ref="E1331">IF(INDEX(I:I,ROW())&lt;&gt;"",VALUE(TRIM(LEFT(INDEX(I:I,ROW()),6))),0)</f>
        <v>0</v>
      </c>
      <c r="F1331" s="314"/>
      <c r="G1331" s="247"/>
      <c r="H1331" s="261"/>
      <c r="I1331" s="248"/>
      <c r="J1331" s="261"/>
      <c r="K1331" s="261"/>
      <c r="L1331" s="262"/>
      <c r="M1331" s="49"/>
      <c r="N1331" s="49"/>
    </row>
    <row r="1332" spans="1:14">
      <c r="A1332" s="43" cm="1">
        <f t="array" ref="A1332">IF(INDEX(B:B,ROW()), COUNTIF($B$6:INDEX(B:B,ROW()), TRUE), 0)</f>
        <v>0</v>
      </c>
      <c r="B1332" s="43" t="b" cm="1">
        <f t="array" ref="B1332">AND(分科號=INDEX(E:E,ROW()),INDEX(D:D,ROW())&gt;=分起日,INDEX(D:D,ROW())&lt;=分訖日,OR(分專案="全部",INDEX(J:J,ROW())=分專案))</f>
        <v>0</v>
      </c>
      <c r="C1332" s="44" cm="1">
        <f t="array" ref="C1332">IF(INDEX(F:F,ROW())&lt;&gt;"",INDEX(F:F,ROW()),IF(INDEX(E:E,ROW())&lt;&gt;0,INDEX(C:C,ROW()-1),0))</f>
        <v>0</v>
      </c>
      <c r="D1332" s="43" cm="1">
        <f t="array" ref="D1332">IF(INDEX(G:G,ROW())&lt;&gt;"",INDEX(G:G,ROW()),IF(INDEX(E:E,ROW())&lt;&gt;0,INDEX(D:D,ROW()-1),0))</f>
        <v>0</v>
      </c>
      <c r="E1332" s="313" cm="1">
        <f t="array" ref="E1332">IF(INDEX(I:I,ROW())&lt;&gt;"",VALUE(TRIM(LEFT(INDEX(I:I,ROW()),6))),0)</f>
        <v>0</v>
      </c>
      <c r="F1332" s="314"/>
      <c r="G1332" s="247"/>
      <c r="H1332" s="261"/>
      <c r="I1332" s="248"/>
      <c r="J1332" s="261"/>
      <c r="K1332" s="261"/>
      <c r="L1332" s="262"/>
      <c r="M1332" s="49"/>
      <c r="N1332" s="49"/>
    </row>
    <row r="1333" spans="1:14">
      <c r="A1333" s="43" cm="1">
        <f t="array" ref="A1333">IF(INDEX(B:B,ROW()), COUNTIF($B$6:INDEX(B:B,ROW()), TRUE), 0)</f>
        <v>0</v>
      </c>
      <c r="B1333" s="43" t="b" cm="1">
        <f t="array" ref="B1333">AND(分科號=INDEX(E:E,ROW()),INDEX(D:D,ROW())&gt;=分起日,INDEX(D:D,ROW())&lt;=分訖日,OR(分專案="全部",INDEX(J:J,ROW())=分專案))</f>
        <v>0</v>
      </c>
      <c r="C1333" s="44" cm="1">
        <f t="array" ref="C1333">IF(INDEX(F:F,ROW())&lt;&gt;"",INDEX(F:F,ROW()),IF(INDEX(E:E,ROW())&lt;&gt;0,INDEX(C:C,ROW()-1),0))</f>
        <v>0</v>
      </c>
      <c r="D1333" s="43" cm="1">
        <f t="array" ref="D1333">IF(INDEX(G:G,ROW())&lt;&gt;"",INDEX(G:G,ROW()),IF(INDEX(E:E,ROW())&lt;&gt;0,INDEX(D:D,ROW()-1),0))</f>
        <v>0</v>
      </c>
      <c r="E1333" s="313" cm="1">
        <f t="array" ref="E1333">IF(INDEX(I:I,ROW())&lt;&gt;"",VALUE(TRIM(LEFT(INDEX(I:I,ROW()),6))),0)</f>
        <v>0</v>
      </c>
      <c r="F1333" s="314"/>
      <c r="G1333" s="247"/>
      <c r="H1333" s="261"/>
      <c r="I1333" s="248"/>
      <c r="J1333" s="261"/>
      <c r="K1333" s="261"/>
      <c r="L1333" s="262"/>
      <c r="M1333" s="49"/>
      <c r="N1333" s="49"/>
    </row>
    <row r="1334" spans="1:14">
      <c r="A1334" s="43" cm="1">
        <f t="array" ref="A1334">IF(INDEX(B:B,ROW()), COUNTIF($B$6:INDEX(B:B,ROW()), TRUE), 0)</f>
        <v>0</v>
      </c>
      <c r="B1334" s="43" t="b" cm="1">
        <f t="array" ref="B1334">AND(分科號=INDEX(E:E,ROW()),INDEX(D:D,ROW())&gt;=分起日,INDEX(D:D,ROW())&lt;=分訖日,OR(分專案="全部",INDEX(J:J,ROW())=分專案))</f>
        <v>0</v>
      </c>
      <c r="C1334" s="44" cm="1">
        <f t="array" ref="C1334">IF(INDEX(F:F,ROW())&lt;&gt;"",INDEX(F:F,ROW()),IF(INDEX(E:E,ROW())&lt;&gt;0,INDEX(C:C,ROW()-1),0))</f>
        <v>0</v>
      </c>
      <c r="D1334" s="43" cm="1">
        <f t="array" ref="D1334">IF(INDEX(G:G,ROW())&lt;&gt;"",INDEX(G:G,ROW()),IF(INDEX(E:E,ROW())&lt;&gt;0,INDEX(D:D,ROW()-1),0))</f>
        <v>0</v>
      </c>
      <c r="E1334" s="313" cm="1">
        <f t="array" ref="E1334">IF(INDEX(I:I,ROW())&lt;&gt;"",VALUE(TRIM(LEFT(INDEX(I:I,ROW()),6))),0)</f>
        <v>0</v>
      </c>
      <c r="F1334" s="314"/>
      <c r="G1334" s="247"/>
      <c r="H1334" s="261"/>
      <c r="I1334" s="248"/>
      <c r="J1334" s="261"/>
      <c r="K1334" s="261"/>
      <c r="L1334" s="262"/>
      <c r="M1334" s="49"/>
      <c r="N1334" s="49"/>
    </row>
    <row r="1335" spans="1:14">
      <c r="A1335" s="43" cm="1">
        <f t="array" ref="A1335">IF(INDEX(B:B,ROW()), COUNTIF($B$6:INDEX(B:B,ROW()), TRUE), 0)</f>
        <v>0</v>
      </c>
      <c r="B1335" s="43" t="b" cm="1">
        <f t="array" ref="B1335">AND(分科號=INDEX(E:E,ROW()),INDEX(D:D,ROW())&gt;=分起日,INDEX(D:D,ROW())&lt;=分訖日,OR(分專案="全部",INDEX(J:J,ROW())=分專案))</f>
        <v>0</v>
      </c>
      <c r="C1335" s="44" cm="1">
        <f t="array" ref="C1335">IF(INDEX(F:F,ROW())&lt;&gt;"",INDEX(F:F,ROW()),IF(INDEX(E:E,ROW())&lt;&gt;0,INDEX(C:C,ROW()-1),0))</f>
        <v>0</v>
      </c>
      <c r="D1335" s="43" cm="1">
        <f t="array" ref="D1335">IF(INDEX(G:G,ROW())&lt;&gt;"",INDEX(G:G,ROW()),IF(INDEX(E:E,ROW())&lt;&gt;0,INDEX(D:D,ROW()-1),0))</f>
        <v>0</v>
      </c>
      <c r="E1335" s="313" cm="1">
        <f t="array" ref="E1335">IF(INDEX(I:I,ROW())&lt;&gt;"",VALUE(TRIM(LEFT(INDEX(I:I,ROW()),6))),0)</f>
        <v>0</v>
      </c>
      <c r="F1335" s="314"/>
      <c r="G1335" s="247"/>
      <c r="H1335" s="261"/>
      <c r="I1335" s="248"/>
      <c r="J1335" s="261"/>
      <c r="K1335" s="261"/>
      <c r="L1335" s="262"/>
      <c r="M1335" s="49"/>
      <c r="N1335" s="49"/>
    </row>
    <row r="1336" spans="1:14">
      <c r="A1336" s="43" cm="1">
        <f t="array" ref="A1336">IF(INDEX(B:B,ROW()), COUNTIF($B$6:INDEX(B:B,ROW()), TRUE), 0)</f>
        <v>0</v>
      </c>
      <c r="B1336" s="43" t="b" cm="1">
        <f t="array" ref="B1336">AND(分科號=INDEX(E:E,ROW()),INDEX(D:D,ROW())&gt;=分起日,INDEX(D:D,ROW())&lt;=分訖日,OR(分專案="全部",INDEX(J:J,ROW())=分專案))</f>
        <v>0</v>
      </c>
      <c r="C1336" s="44" cm="1">
        <f t="array" ref="C1336">IF(INDEX(F:F,ROW())&lt;&gt;"",INDEX(F:F,ROW()),IF(INDEX(E:E,ROW())&lt;&gt;0,INDEX(C:C,ROW()-1),0))</f>
        <v>0</v>
      </c>
      <c r="D1336" s="43" cm="1">
        <f t="array" ref="D1336">IF(INDEX(G:G,ROW())&lt;&gt;"",INDEX(G:G,ROW()),IF(INDEX(E:E,ROW())&lt;&gt;0,INDEX(D:D,ROW()-1),0))</f>
        <v>0</v>
      </c>
      <c r="E1336" s="313" cm="1">
        <f t="array" ref="E1336">IF(INDEX(I:I,ROW())&lt;&gt;"",VALUE(TRIM(LEFT(INDEX(I:I,ROW()),6))),0)</f>
        <v>0</v>
      </c>
      <c r="F1336" s="314"/>
      <c r="G1336" s="247"/>
      <c r="H1336" s="261"/>
      <c r="I1336" s="248"/>
      <c r="J1336" s="261"/>
      <c r="K1336" s="261"/>
      <c r="L1336" s="262"/>
      <c r="M1336" s="49"/>
      <c r="N1336" s="49"/>
    </row>
    <row r="1337" spans="1:14">
      <c r="A1337" s="43" cm="1">
        <f t="array" ref="A1337">IF(INDEX(B:B,ROW()), COUNTIF($B$6:INDEX(B:B,ROW()), TRUE), 0)</f>
        <v>0</v>
      </c>
      <c r="B1337" s="43" t="b" cm="1">
        <f t="array" ref="B1337">AND(分科號=INDEX(E:E,ROW()),INDEX(D:D,ROW())&gt;=分起日,INDEX(D:D,ROW())&lt;=分訖日,OR(分專案="全部",INDEX(J:J,ROW())=分專案))</f>
        <v>0</v>
      </c>
      <c r="C1337" s="44" cm="1">
        <f t="array" ref="C1337">IF(INDEX(F:F,ROW())&lt;&gt;"",INDEX(F:F,ROW()),IF(INDEX(E:E,ROW())&lt;&gt;0,INDEX(C:C,ROW()-1),0))</f>
        <v>0</v>
      </c>
      <c r="D1337" s="43" cm="1">
        <f t="array" ref="D1337">IF(INDEX(G:G,ROW())&lt;&gt;"",INDEX(G:G,ROW()),IF(INDEX(E:E,ROW())&lt;&gt;0,INDEX(D:D,ROW()-1),0))</f>
        <v>0</v>
      </c>
      <c r="E1337" s="313" cm="1">
        <f t="array" ref="E1337">IF(INDEX(I:I,ROW())&lt;&gt;"",VALUE(TRIM(LEFT(INDEX(I:I,ROW()),6))),0)</f>
        <v>0</v>
      </c>
      <c r="F1337" s="314"/>
      <c r="G1337" s="247"/>
      <c r="H1337" s="261"/>
      <c r="I1337" s="248"/>
      <c r="J1337" s="261"/>
      <c r="K1337" s="261"/>
      <c r="L1337" s="262"/>
      <c r="M1337" s="49"/>
      <c r="N1337" s="49"/>
    </row>
    <row r="1338" spans="1:14">
      <c r="A1338" s="43" cm="1">
        <f t="array" ref="A1338">IF(INDEX(B:B,ROW()), COUNTIF($B$6:INDEX(B:B,ROW()), TRUE), 0)</f>
        <v>0</v>
      </c>
      <c r="B1338" s="43" t="b" cm="1">
        <f t="array" ref="B1338">AND(分科號=INDEX(E:E,ROW()),INDEX(D:D,ROW())&gt;=分起日,INDEX(D:D,ROW())&lt;=分訖日,OR(分專案="全部",INDEX(J:J,ROW())=分專案))</f>
        <v>0</v>
      </c>
      <c r="C1338" s="44" cm="1">
        <f t="array" ref="C1338">IF(INDEX(F:F,ROW())&lt;&gt;"",INDEX(F:F,ROW()),IF(INDEX(E:E,ROW())&lt;&gt;0,INDEX(C:C,ROW()-1),0))</f>
        <v>0</v>
      </c>
      <c r="D1338" s="43" cm="1">
        <f t="array" ref="D1338">IF(INDEX(G:G,ROW())&lt;&gt;"",INDEX(G:G,ROW()),IF(INDEX(E:E,ROW())&lt;&gt;0,INDEX(D:D,ROW()-1),0))</f>
        <v>0</v>
      </c>
      <c r="E1338" s="313" cm="1">
        <f t="array" ref="E1338">IF(INDEX(I:I,ROW())&lt;&gt;"",VALUE(TRIM(LEFT(INDEX(I:I,ROW()),6))),0)</f>
        <v>0</v>
      </c>
      <c r="F1338" s="314"/>
      <c r="G1338" s="247"/>
      <c r="H1338" s="261"/>
      <c r="I1338" s="248"/>
      <c r="J1338" s="261"/>
      <c r="K1338" s="261"/>
      <c r="L1338" s="262"/>
      <c r="M1338" s="49"/>
      <c r="N1338" s="49"/>
    </row>
    <row r="1339" spans="1:14">
      <c r="A1339" s="43" cm="1">
        <f t="array" ref="A1339">IF(INDEX(B:B,ROW()), COUNTIF($B$6:INDEX(B:B,ROW()), TRUE), 0)</f>
        <v>0</v>
      </c>
      <c r="B1339" s="43" t="b" cm="1">
        <f t="array" ref="B1339">AND(分科號=INDEX(E:E,ROW()),INDEX(D:D,ROW())&gt;=分起日,INDEX(D:D,ROW())&lt;=分訖日,OR(分專案="全部",INDEX(J:J,ROW())=分專案))</f>
        <v>0</v>
      </c>
      <c r="C1339" s="44" cm="1">
        <f t="array" ref="C1339">IF(INDEX(F:F,ROW())&lt;&gt;"",INDEX(F:F,ROW()),IF(INDEX(E:E,ROW())&lt;&gt;0,INDEX(C:C,ROW()-1),0))</f>
        <v>0</v>
      </c>
      <c r="D1339" s="43" cm="1">
        <f t="array" ref="D1339">IF(INDEX(G:G,ROW())&lt;&gt;"",INDEX(G:G,ROW()),IF(INDEX(E:E,ROW())&lt;&gt;0,INDEX(D:D,ROW()-1),0))</f>
        <v>0</v>
      </c>
      <c r="E1339" s="313" cm="1">
        <f t="array" ref="E1339">IF(INDEX(I:I,ROW())&lt;&gt;"",VALUE(TRIM(LEFT(INDEX(I:I,ROW()),6))),0)</f>
        <v>0</v>
      </c>
      <c r="F1339" s="314"/>
      <c r="G1339" s="247"/>
      <c r="H1339" s="261"/>
      <c r="I1339" s="248"/>
      <c r="J1339" s="261"/>
      <c r="K1339" s="261"/>
      <c r="L1339" s="262"/>
      <c r="M1339" s="49"/>
      <c r="N1339" s="49"/>
    </row>
    <row r="1340" spans="1:14">
      <c r="A1340" s="43" cm="1">
        <f t="array" ref="A1340">IF(INDEX(B:B,ROW()), COUNTIF($B$6:INDEX(B:B,ROW()), TRUE), 0)</f>
        <v>0</v>
      </c>
      <c r="B1340" s="43" t="b" cm="1">
        <f t="array" ref="B1340">AND(分科號=INDEX(E:E,ROW()),INDEX(D:D,ROW())&gt;=分起日,INDEX(D:D,ROW())&lt;=分訖日,OR(分專案="全部",INDEX(J:J,ROW())=分專案))</f>
        <v>0</v>
      </c>
      <c r="C1340" s="44" cm="1">
        <f t="array" ref="C1340">IF(INDEX(F:F,ROW())&lt;&gt;"",INDEX(F:F,ROW()),IF(INDEX(E:E,ROW())&lt;&gt;0,INDEX(C:C,ROW()-1),0))</f>
        <v>0</v>
      </c>
      <c r="D1340" s="43" cm="1">
        <f t="array" ref="D1340">IF(INDEX(G:G,ROW())&lt;&gt;"",INDEX(G:G,ROW()),IF(INDEX(E:E,ROW())&lt;&gt;0,INDEX(D:D,ROW()-1),0))</f>
        <v>0</v>
      </c>
      <c r="E1340" s="313" cm="1">
        <f t="array" ref="E1340">IF(INDEX(I:I,ROW())&lt;&gt;"",VALUE(TRIM(LEFT(INDEX(I:I,ROW()),6))),0)</f>
        <v>0</v>
      </c>
      <c r="F1340" s="314"/>
      <c r="G1340" s="247"/>
      <c r="H1340" s="261"/>
      <c r="I1340" s="248"/>
      <c r="J1340" s="261"/>
      <c r="K1340" s="261"/>
      <c r="L1340" s="262"/>
      <c r="M1340" s="49"/>
      <c r="N1340" s="49"/>
    </row>
    <row r="1341" spans="1:14">
      <c r="A1341" s="43" cm="1">
        <f t="array" ref="A1341">IF(INDEX(B:B,ROW()), COUNTIF($B$6:INDEX(B:B,ROW()), TRUE), 0)</f>
        <v>0</v>
      </c>
      <c r="B1341" s="43" t="b" cm="1">
        <f t="array" ref="B1341">AND(分科號=INDEX(E:E,ROW()),INDEX(D:D,ROW())&gt;=分起日,INDEX(D:D,ROW())&lt;=分訖日,OR(分專案="全部",INDEX(J:J,ROW())=分專案))</f>
        <v>0</v>
      </c>
      <c r="C1341" s="44" cm="1">
        <f t="array" ref="C1341">IF(INDEX(F:F,ROW())&lt;&gt;"",INDEX(F:F,ROW()),IF(INDEX(E:E,ROW())&lt;&gt;0,INDEX(C:C,ROW()-1),0))</f>
        <v>0</v>
      </c>
      <c r="D1341" s="43" cm="1">
        <f t="array" ref="D1341">IF(INDEX(G:G,ROW())&lt;&gt;"",INDEX(G:G,ROW()),IF(INDEX(E:E,ROW())&lt;&gt;0,INDEX(D:D,ROW()-1),0))</f>
        <v>0</v>
      </c>
      <c r="E1341" s="313" cm="1">
        <f t="array" ref="E1341">IF(INDEX(I:I,ROW())&lt;&gt;"",VALUE(TRIM(LEFT(INDEX(I:I,ROW()),6))),0)</f>
        <v>0</v>
      </c>
      <c r="F1341" s="314"/>
      <c r="G1341" s="247"/>
      <c r="H1341" s="261"/>
      <c r="I1341" s="248"/>
      <c r="J1341" s="261"/>
      <c r="K1341" s="261"/>
      <c r="L1341" s="262"/>
      <c r="M1341" s="49"/>
      <c r="N1341" s="49"/>
    </row>
    <row r="1342" spans="1:14">
      <c r="A1342" s="43" cm="1">
        <f t="array" ref="A1342">IF(INDEX(B:B,ROW()), COUNTIF($B$6:INDEX(B:B,ROW()), TRUE), 0)</f>
        <v>0</v>
      </c>
      <c r="B1342" s="43" t="b" cm="1">
        <f t="array" ref="B1342">AND(分科號=INDEX(E:E,ROW()),INDEX(D:D,ROW())&gt;=分起日,INDEX(D:D,ROW())&lt;=分訖日,OR(分專案="全部",INDEX(J:J,ROW())=分專案))</f>
        <v>0</v>
      </c>
      <c r="C1342" s="44" cm="1">
        <f t="array" ref="C1342">IF(INDEX(F:F,ROW())&lt;&gt;"",INDEX(F:F,ROW()),IF(INDEX(E:E,ROW())&lt;&gt;0,INDEX(C:C,ROW()-1),0))</f>
        <v>0</v>
      </c>
      <c r="D1342" s="43" cm="1">
        <f t="array" ref="D1342">IF(INDEX(G:G,ROW())&lt;&gt;"",INDEX(G:G,ROW()),IF(INDEX(E:E,ROW())&lt;&gt;0,INDEX(D:D,ROW()-1),0))</f>
        <v>0</v>
      </c>
      <c r="E1342" s="313" cm="1">
        <f t="array" ref="E1342">IF(INDEX(I:I,ROW())&lt;&gt;"",VALUE(TRIM(LEFT(INDEX(I:I,ROW()),6))),0)</f>
        <v>0</v>
      </c>
      <c r="F1342" s="314"/>
      <c r="G1342" s="247"/>
      <c r="H1342" s="261"/>
      <c r="I1342" s="248"/>
      <c r="J1342" s="261"/>
      <c r="K1342" s="261"/>
      <c r="L1342" s="262"/>
      <c r="M1342" s="49"/>
      <c r="N1342" s="49"/>
    </row>
    <row r="1343" spans="1:14">
      <c r="A1343" s="43" cm="1">
        <f t="array" ref="A1343">IF(INDEX(B:B,ROW()), COUNTIF($B$6:INDEX(B:B,ROW()), TRUE), 0)</f>
        <v>0</v>
      </c>
      <c r="B1343" s="43" t="b" cm="1">
        <f t="array" ref="B1343">AND(分科號=INDEX(E:E,ROW()),INDEX(D:D,ROW())&gt;=分起日,INDEX(D:D,ROW())&lt;=分訖日,OR(分專案="全部",INDEX(J:J,ROW())=分專案))</f>
        <v>0</v>
      </c>
      <c r="C1343" s="44" cm="1">
        <f t="array" ref="C1343">IF(INDEX(F:F,ROW())&lt;&gt;"",INDEX(F:F,ROW()),IF(INDEX(E:E,ROW())&lt;&gt;0,INDEX(C:C,ROW()-1),0))</f>
        <v>0</v>
      </c>
      <c r="D1343" s="43" cm="1">
        <f t="array" ref="D1343">IF(INDEX(G:G,ROW())&lt;&gt;"",INDEX(G:G,ROW()),IF(INDEX(E:E,ROW())&lt;&gt;0,INDEX(D:D,ROW()-1),0))</f>
        <v>0</v>
      </c>
      <c r="E1343" s="313" cm="1">
        <f t="array" ref="E1343">IF(INDEX(I:I,ROW())&lt;&gt;"",VALUE(TRIM(LEFT(INDEX(I:I,ROW()),6))),0)</f>
        <v>0</v>
      </c>
      <c r="F1343" s="314"/>
      <c r="G1343" s="247"/>
      <c r="H1343" s="261"/>
      <c r="I1343" s="248"/>
      <c r="J1343" s="261"/>
      <c r="K1343" s="261"/>
      <c r="L1343" s="262"/>
      <c r="M1343" s="49"/>
      <c r="N1343" s="49"/>
    </row>
    <row r="1344" spans="1:14">
      <c r="A1344" s="43" cm="1">
        <f t="array" ref="A1344">IF(INDEX(B:B,ROW()), COUNTIF($B$6:INDEX(B:B,ROW()), TRUE), 0)</f>
        <v>0</v>
      </c>
      <c r="B1344" s="43" t="b" cm="1">
        <f t="array" ref="B1344">AND(分科號=INDEX(E:E,ROW()),INDEX(D:D,ROW())&gt;=分起日,INDEX(D:D,ROW())&lt;=分訖日,OR(分專案="全部",INDEX(J:J,ROW())=分專案))</f>
        <v>0</v>
      </c>
      <c r="C1344" s="44" cm="1">
        <f t="array" ref="C1344">IF(INDEX(F:F,ROW())&lt;&gt;"",INDEX(F:F,ROW()),IF(INDEX(E:E,ROW())&lt;&gt;0,INDEX(C:C,ROW()-1),0))</f>
        <v>0</v>
      </c>
      <c r="D1344" s="43" cm="1">
        <f t="array" ref="D1344">IF(INDEX(G:G,ROW())&lt;&gt;"",INDEX(G:G,ROW()),IF(INDEX(E:E,ROW())&lt;&gt;0,INDEX(D:D,ROW()-1),0))</f>
        <v>0</v>
      </c>
      <c r="E1344" s="313" cm="1">
        <f t="array" ref="E1344">IF(INDEX(I:I,ROW())&lt;&gt;"",VALUE(TRIM(LEFT(INDEX(I:I,ROW()),6))),0)</f>
        <v>0</v>
      </c>
      <c r="F1344" s="314"/>
      <c r="G1344" s="247"/>
      <c r="H1344" s="261"/>
      <c r="I1344" s="248"/>
      <c r="J1344" s="261"/>
      <c r="K1344" s="261"/>
      <c r="L1344" s="262"/>
      <c r="M1344" s="49"/>
      <c r="N1344" s="49"/>
    </row>
    <row r="1345" spans="1:14">
      <c r="A1345" s="43" cm="1">
        <f t="array" ref="A1345">IF(INDEX(B:B,ROW()), COUNTIF($B$6:INDEX(B:B,ROW()), TRUE), 0)</f>
        <v>0</v>
      </c>
      <c r="B1345" s="43" t="b" cm="1">
        <f t="array" ref="B1345">AND(分科號=INDEX(E:E,ROW()),INDEX(D:D,ROW())&gt;=分起日,INDEX(D:D,ROW())&lt;=分訖日,OR(分專案="全部",INDEX(J:J,ROW())=分專案))</f>
        <v>0</v>
      </c>
      <c r="C1345" s="44" cm="1">
        <f t="array" ref="C1345">IF(INDEX(F:F,ROW())&lt;&gt;"",INDEX(F:F,ROW()),IF(INDEX(E:E,ROW())&lt;&gt;0,INDEX(C:C,ROW()-1),0))</f>
        <v>0</v>
      </c>
      <c r="D1345" s="43" cm="1">
        <f t="array" ref="D1345">IF(INDEX(G:G,ROW())&lt;&gt;"",INDEX(G:G,ROW()),IF(INDEX(E:E,ROW())&lt;&gt;0,INDEX(D:D,ROW()-1),0))</f>
        <v>0</v>
      </c>
      <c r="E1345" s="313" cm="1">
        <f t="array" ref="E1345">IF(INDEX(I:I,ROW())&lt;&gt;"",VALUE(TRIM(LEFT(INDEX(I:I,ROW()),6))),0)</f>
        <v>0</v>
      </c>
      <c r="F1345" s="314"/>
      <c r="G1345" s="247"/>
      <c r="H1345" s="261"/>
      <c r="I1345" s="248"/>
      <c r="J1345" s="261"/>
      <c r="K1345" s="261"/>
      <c r="L1345" s="262"/>
      <c r="M1345" s="49"/>
      <c r="N1345" s="49"/>
    </row>
    <row r="1346" spans="1:14">
      <c r="A1346" s="43" cm="1">
        <f t="array" ref="A1346">IF(INDEX(B:B,ROW()), COUNTIF($B$6:INDEX(B:B,ROW()), TRUE), 0)</f>
        <v>0</v>
      </c>
      <c r="B1346" s="43" t="b" cm="1">
        <f t="array" ref="B1346">AND(分科號=INDEX(E:E,ROW()),INDEX(D:D,ROW())&gt;=分起日,INDEX(D:D,ROW())&lt;=分訖日,OR(分專案="全部",INDEX(J:J,ROW())=分專案))</f>
        <v>0</v>
      </c>
      <c r="C1346" s="44" cm="1">
        <f t="array" ref="C1346">IF(INDEX(F:F,ROW())&lt;&gt;"",INDEX(F:F,ROW()),IF(INDEX(E:E,ROW())&lt;&gt;0,INDEX(C:C,ROW()-1),0))</f>
        <v>0</v>
      </c>
      <c r="D1346" s="43" cm="1">
        <f t="array" ref="D1346">IF(INDEX(G:G,ROW())&lt;&gt;"",INDEX(G:G,ROW()),IF(INDEX(E:E,ROW())&lt;&gt;0,INDEX(D:D,ROW()-1),0))</f>
        <v>0</v>
      </c>
      <c r="E1346" s="313" cm="1">
        <f t="array" ref="E1346">IF(INDEX(I:I,ROW())&lt;&gt;"",VALUE(TRIM(LEFT(INDEX(I:I,ROW()),6))),0)</f>
        <v>0</v>
      </c>
      <c r="F1346" s="314"/>
      <c r="G1346" s="247"/>
      <c r="H1346" s="261"/>
      <c r="I1346" s="248"/>
      <c r="J1346" s="261"/>
      <c r="K1346" s="261"/>
      <c r="L1346" s="262"/>
      <c r="M1346" s="49"/>
      <c r="N1346" s="49"/>
    </row>
    <row r="1347" spans="1:14">
      <c r="A1347" s="43" cm="1">
        <f t="array" ref="A1347">IF(INDEX(B:B,ROW()), COUNTIF($B$6:INDEX(B:B,ROW()), TRUE), 0)</f>
        <v>0</v>
      </c>
      <c r="B1347" s="43" t="b" cm="1">
        <f t="array" ref="B1347">AND(分科號=INDEX(E:E,ROW()),INDEX(D:D,ROW())&gt;=分起日,INDEX(D:D,ROW())&lt;=分訖日,OR(分專案="全部",INDEX(J:J,ROW())=分專案))</f>
        <v>0</v>
      </c>
      <c r="C1347" s="44" cm="1">
        <f t="array" ref="C1347">IF(INDEX(F:F,ROW())&lt;&gt;"",INDEX(F:F,ROW()),IF(INDEX(E:E,ROW())&lt;&gt;0,INDEX(C:C,ROW()-1),0))</f>
        <v>0</v>
      </c>
      <c r="D1347" s="43" cm="1">
        <f t="array" ref="D1347">IF(INDEX(G:G,ROW())&lt;&gt;"",INDEX(G:G,ROW()),IF(INDEX(E:E,ROW())&lt;&gt;0,INDEX(D:D,ROW()-1),0))</f>
        <v>0</v>
      </c>
      <c r="E1347" s="313" cm="1">
        <f t="array" ref="E1347">IF(INDEX(I:I,ROW())&lt;&gt;"",VALUE(TRIM(LEFT(INDEX(I:I,ROW()),6))),0)</f>
        <v>0</v>
      </c>
      <c r="F1347" s="314"/>
      <c r="G1347" s="247"/>
      <c r="H1347" s="261"/>
      <c r="I1347" s="248"/>
      <c r="J1347" s="261"/>
      <c r="K1347" s="261"/>
      <c r="L1347" s="262"/>
      <c r="M1347" s="49"/>
      <c r="N1347" s="49"/>
    </row>
    <row r="1348" spans="1:14">
      <c r="A1348" s="43" cm="1">
        <f t="array" ref="A1348">IF(INDEX(B:B,ROW()), COUNTIF($B$6:INDEX(B:B,ROW()), TRUE), 0)</f>
        <v>0</v>
      </c>
      <c r="B1348" s="43" t="b" cm="1">
        <f t="array" ref="B1348">AND(分科號=INDEX(E:E,ROW()),INDEX(D:D,ROW())&gt;=分起日,INDEX(D:D,ROW())&lt;=分訖日,OR(分專案="全部",INDEX(J:J,ROW())=分專案))</f>
        <v>0</v>
      </c>
      <c r="C1348" s="44" cm="1">
        <f t="array" ref="C1348">IF(INDEX(F:F,ROW())&lt;&gt;"",INDEX(F:F,ROW()),IF(INDEX(E:E,ROW())&lt;&gt;0,INDEX(C:C,ROW()-1),0))</f>
        <v>0</v>
      </c>
      <c r="D1348" s="43" cm="1">
        <f t="array" ref="D1348">IF(INDEX(G:G,ROW())&lt;&gt;"",INDEX(G:G,ROW()),IF(INDEX(E:E,ROW())&lt;&gt;0,INDEX(D:D,ROW()-1),0))</f>
        <v>0</v>
      </c>
      <c r="E1348" s="313" cm="1">
        <f t="array" ref="E1348">IF(INDEX(I:I,ROW())&lt;&gt;"",VALUE(TRIM(LEFT(INDEX(I:I,ROW()),6))),0)</f>
        <v>0</v>
      </c>
      <c r="F1348" s="314"/>
      <c r="G1348" s="247"/>
      <c r="H1348" s="261"/>
      <c r="I1348" s="248"/>
      <c r="J1348" s="261"/>
      <c r="K1348" s="261"/>
      <c r="L1348" s="262"/>
      <c r="M1348" s="49"/>
      <c r="N1348" s="49"/>
    </row>
    <row r="1349" spans="1:14">
      <c r="A1349" s="43" cm="1">
        <f t="array" ref="A1349">IF(INDEX(B:B,ROW()), COUNTIF($B$6:INDEX(B:B,ROW()), TRUE), 0)</f>
        <v>0</v>
      </c>
      <c r="B1349" s="43" t="b" cm="1">
        <f t="array" ref="B1349">AND(分科號=INDEX(E:E,ROW()),INDEX(D:D,ROW())&gt;=分起日,INDEX(D:D,ROW())&lt;=分訖日,OR(分專案="全部",INDEX(J:J,ROW())=分專案))</f>
        <v>0</v>
      </c>
      <c r="C1349" s="44" cm="1">
        <f t="array" ref="C1349">IF(INDEX(F:F,ROW())&lt;&gt;"",INDEX(F:F,ROW()),IF(INDEX(E:E,ROW())&lt;&gt;0,INDEX(C:C,ROW()-1),0))</f>
        <v>0</v>
      </c>
      <c r="D1349" s="43" cm="1">
        <f t="array" ref="D1349">IF(INDEX(G:G,ROW())&lt;&gt;"",INDEX(G:G,ROW()),IF(INDEX(E:E,ROW())&lt;&gt;0,INDEX(D:D,ROW()-1),0))</f>
        <v>0</v>
      </c>
      <c r="E1349" s="313" cm="1">
        <f t="array" ref="E1349">IF(INDEX(I:I,ROW())&lt;&gt;"",VALUE(TRIM(LEFT(INDEX(I:I,ROW()),6))),0)</f>
        <v>0</v>
      </c>
      <c r="F1349" s="314"/>
      <c r="G1349" s="247"/>
      <c r="H1349" s="261"/>
      <c r="I1349" s="248"/>
      <c r="J1349" s="261"/>
      <c r="K1349" s="261"/>
      <c r="L1349" s="262"/>
      <c r="M1349" s="49"/>
      <c r="N1349" s="49"/>
    </row>
    <row r="1350" spans="1:14">
      <c r="A1350" s="43" cm="1">
        <f t="array" ref="A1350">IF(INDEX(B:B,ROW()), COUNTIF($B$6:INDEX(B:B,ROW()), TRUE), 0)</f>
        <v>0</v>
      </c>
      <c r="B1350" s="43" t="b" cm="1">
        <f t="array" ref="B1350">AND(分科號=INDEX(E:E,ROW()),INDEX(D:D,ROW())&gt;=分起日,INDEX(D:D,ROW())&lt;=分訖日,OR(分專案="全部",INDEX(J:J,ROW())=分專案))</f>
        <v>0</v>
      </c>
      <c r="C1350" s="44" cm="1">
        <f t="array" ref="C1350">IF(INDEX(F:F,ROW())&lt;&gt;"",INDEX(F:F,ROW()),IF(INDEX(E:E,ROW())&lt;&gt;0,INDEX(C:C,ROW()-1),0))</f>
        <v>0</v>
      </c>
      <c r="D1350" s="43" cm="1">
        <f t="array" ref="D1350">IF(INDEX(G:G,ROW())&lt;&gt;"",INDEX(G:G,ROW()),IF(INDEX(E:E,ROW())&lt;&gt;0,INDEX(D:D,ROW()-1),0))</f>
        <v>0</v>
      </c>
      <c r="E1350" s="313" cm="1">
        <f t="array" ref="E1350">IF(INDEX(I:I,ROW())&lt;&gt;"",VALUE(TRIM(LEFT(INDEX(I:I,ROW()),6))),0)</f>
        <v>0</v>
      </c>
      <c r="F1350" s="314"/>
      <c r="G1350" s="247"/>
      <c r="H1350" s="261"/>
      <c r="I1350" s="248"/>
      <c r="J1350" s="261"/>
      <c r="K1350" s="261"/>
      <c r="L1350" s="262"/>
      <c r="M1350" s="49"/>
      <c r="N1350" s="49"/>
    </row>
    <row r="1351" spans="1:14">
      <c r="A1351" s="43" cm="1">
        <f t="array" ref="A1351">IF(INDEX(B:B,ROW()), COUNTIF($B$6:INDEX(B:B,ROW()), TRUE), 0)</f>
        <v>0</v>
      </c>
      <c r="B1351" s="43" t="b" cm="1">
        <f t="array" ref="B1351">AND(分科號=INDEX(E:E,ROW()),INDEX(D:D,ROW())&gt;=分起日,INDEX(D:D,ROW())&lt;=分訖日,OR(分專案="全部",INDEX(J:J,ROW())=分專案))</f>
        <v>0</v>
      </c>
      <c r="C1351" s="44" cm="1">
        <f t="array" ref="C1351">IF(INDEX(F:F,ROW())&lt;&gt;"",INDEX(F:F,ROW()),IF(INDEX(E:E,ROW())&lt;&gt;0,INDEX(C:C,ROW()-1),0))</f>
        <v>0</v>
      </c>
      <c r="D1351" s="43" cm="1">
        <f t="array" ref="D1351">IF(INDEX(G:G,ROW())&lt;&gt;"",INDEX(G:G,ROW()),IF(INDEX(E:E,ROW())&lt;&gt;0,INDEX(D:D,ROW()-1),0))</f>
        <v>0</v>
      </c>
      <c r="E1351" s="313" cm="1">
        <f t="array" ref="E1351">IF(INDEX(I:I,ROW())&lt;&gt;"",VALUE(TRIM(LEFT(INDEX(I:I,ROW()),6))),0)</f>
        <v>0</v>
      </c>
      <c r="F1351" s="314"/>
      <c r="G1351" s="247"/>
      <c r="H1351" s="261"/>
      <c r="I1351" s="248"/>
      <c r="J1351" s="261"/>
      <c r="K1351" s="261"/>
      <c r="L1351" s="262"/>
      <c r="M1351" s="49"/>
      <c r="N1351" s="49"/>
    </row>
    <row r="1352" spans="1:14">
      <c r="A1352" s="43" cm="1">
        <f t="array" ref="A1352">IF(INDEX(B:B,ROW()), COUNTIF($B$6:INDEX(B:B,ROW()), TRUE), 0)</f>
        <v>0</v>
      </c>
      <c r="B1352" s="43" t="b" cm="1">
        <f t="array" ref="B1352">AND(分科號=INDEX(E:E,ROW()),INDEX(D:D,ROW())&gt;=分起日,INDEX(D:D,ROW())&lt;=分訖日,OR(分專案="全部",INDEX(J:J,ROW())=分專案))</f>
        <v>0</v>
      </c>
      <c r="C1352" s="44" cm="1">
        <f t="array" ref="C1352">IF(INDEX(F:F,ROW())&lt;&gt;"",INDEX(F:F,ROW()),IF(INDEX(E:E,ROW())&lt;&gt;0,INDEX(C:C,ROW()-1),0))</f>
        <v>0</v>
      </c>
      <c r="D1352" s="43" cm="1">
        <f t="array" ref="D1352">IF(INDEX(G:G,ROW())&lt;&gt;"",INDEX(G:G,ROW()),IF(INDEX(E:E,ROW())&lt;&gt;0,INDEX(D:D,ROW()-1),0))</f>
        <v>0</v>
      </c>
      <c r="E1352" s="313" cm="1">
        <f t="array" ref="E1352">IF(INDEX(I:I,ROW())&lt;&gt;"",VALUE(TRIM(LEFT(INDEX(I:I,ROW()),6))),0)</f>
        <v>0</v>
      </c>
      <c r="F1352" s="314"/>
      <c r="G1352" s="247"/>
      <c r="H1352" s="261"/>
      <c r="I1352" s="248"/>
      <c r="J1352" s="261"/>
      <c r="K1352" s="261"/>
      <c r="L1352" s="262"/>
      <c r="M1352" s="49"/>
      <c r="N1352" s="49"/>
    </row>
    <row r="1353" spans="1:14">
      <c r="A1353" s="43" cm="1">
        <f t="array" ref="A1353">IF(INDEX(B:B,ROW()), COUNTIF($B$6:INDEX(B:B,ROW()), TRUE), 0)</f>
        <v>0</v>
      </c>
      <c r="B1353" s="43" t="b" cm="1">
        <f t="array" ref="B1353">AND(分科號=INDEX(E:E,ROW()),INDEX(D:D,ROW())&gt;=分起日,INDEX(D:D,ROW())&lt;=分訖日,OR(分專案="全部",INDEX(J:J,ROW())=分專案))</f>
        <v>0</v>
      </c>
      <c r="C1353" s="44" cm="1">
        <f t="array" ref="C1353">IF(INDEX(F:F,ROW())&lt;&gt;"",INDEX(F:F,ROW()),IF(INDEX(E:E,ROW())&lt;&gt;0,INDEX(C:C,ROW()-1),0))</f>
        <v>0</v>
      </c>
      <c r="D1353" s="43" cm="1">
        <f t="array" ref="D1353">IF(INDEX(G:G,ROW())&lt;&gt;"",INDEX(G:G,ROW()),IF(INDEX(E:E,ROW())&lt;&gt;0,INDEX(D:D,ROW()-1),0))</f>
        <v>0</v>
      </c>
      <c r="E1353" s="313" cm="1">
        <f t="array" ref="E1353">IF(INDEX(I:I,ROW())&lt;&gt;"",VALUE(TRIM(LEFT(INDEX(I:I,ROW()),6))),0)</f>
        <v>0</v>
      </c>
      <c r="F1353" s="314"/>
      <c r="G1353" s="247"/>
      <c r="H1353" s="261"/>
      <c r="I1353" s="248"/>
      <c r="J1353" s="261"/>
      <c r="K1353" s="261"/>
      <c r="L1353" s="262"/>
      <c r="M1353" s="49"/>
      <c r="N1353" s="49"/>
    </row>
    <row r="1354" spans="1:14">
      <c r="A1354" s="43" cm="1">
        <f t="array" ref="A1354">IF(INDEX(B:B,ROW()), COUNTIF($B$6:INDEX(B:B,ROW()), TRUE), 0)</f>
        <v>0</v>
      </c>
      <c r="B1354" s="43" t="b" cm="1">
        <f t="array" ref="B1354">AND(分科號=INDEX(E:E,ROW()),INDEX(D:D,ROW())&gt;=分起日,INDEX(D:D,ROW())&lt;=分訖日,OR(分專案="全部",INDEX(J:J,ROW())=分專案))</f>
        <v>0</v>
      </c>
      <c r="C1354" s="44" cm="1">
        <f t="array" ref="C1354">IF(INDEX(F:F,ROW())&lt;&gt;"",INDEX(F:F,ROW()),IF(INDEX(E:E,ROW())&lt;&gt;0,INDEX(C:C,ROW()-1),0))</f>
        <v>0</v>
      </c>
      <c r="D1354" s="43" cm="1">
        <f t="array" ref="D1354">IF(INDEX(G:G,ROW())&lt;&gt;"",INDEX(G:G,ROW()),IF(INDEX(E:E,ROW())&lt;&gt;0,INDEX(D:D,ROW()-1),0))</f>
        <v>0</v>
      </c>
      <c r="E1354" s="313" cm="1">
        <f t="array" ref="E1354">IF(INDEX(I:I,ROW())&lt;&gt;"",VALUE(TRIM(LEFT(INDEX(I:I,ROW()),6))),0)</f>
        <v>0</v>
      </c>
      <c r="F1354" s="314"/>
      <c r="G1354" s="247"/>
      <c r="H1354" s="261"/>
      <c r="I1354" s="248"/>
      <c r="J1354" s="261"/>
      <c r="K1354" s="261"/>
      <c r="L1354" s="262"/>
      <c r="M1354" s="49"/>
      <c r="N1354" s="49"/>
    </row>
    <row r="1355" spans="1:14">
      <c r="A1355" s="43" cm="1">
        <f t="array" ref="A1355">IF(INDEX(B:B,ROW()), COUNTIF($B$6:INDEX(B:B,ROW()), TRUE), 0)</f>
        <v>0</v>
      </c>
      <c r="B1355" s="43" t="b" cm="1">
        <f t="array" ref="B1355">AND(分科號=INDEX(E:E,ROW()),INDEX(D:D,ROW())&gt;=分起日,INDEX(D:D,ROW())&lt;=分訖日,OR(分專案="全部",INDEX(J:J,ROW())=分專案))</f>
        <v>0</v>
      </c>
      <c r="C1355" s="44" cm="1">
        <f t="array" ref="C1355">IF(INDEX(F:F,ROW())&lt;&gt;"",INDEX(F:F,ROW()),IF(INDEX(E:E,ROW())&lt;&gt;0,INDEX(C:C,ROW()-1),0))</f>
        <v>0</v>
      </c>
      <c r="D1355" s="43" cm="1">
        <f t="array" ref="D1355">IF(INDEX(G:G,ROW())&lt;&gt;"",INDEX(G:G,ROW()),IF(INDEX(E:E,ROW())&lt;&gt;0,INDEX(D:D,ROW()-1),0))</f>
        <v>0</v>
      </c>
      <c r="E1355" s="313" cm="1">
        <f t="array" ref="E1355">IF(INDEX(I:I,ROW())&lt;&gt;"",VALUE(TRIM(LEFT(INDEX(I:I,ROW()),6))),0)</f>
        <v>0</v>
      </c>
      <c r="F1355" s="314"/>
      <c r="G1355" s="247"/>
      <c r="H1355" s="261"/>
      <c r="I1355" s="248"/>
      <c r="J1355" s="261"/>
      <c r="K1355" s="261"/>
      <c r="L1355" s="262"/>
      <c r="M1355" s="49"/>
      <c r="N1355" s="49"/>
    </row>
    <row r="1356" spans="1:14">
      <c r="A1356" s="43" cm="1">
        <f t="array" ref="A1356">IF(INDEX(B:B,ROW()), COUNTIF($B$6:INDEX(B:B,ROW()), TRUE), 0)</f>
        <v>0</v>
      </c>
      <c r="B1356" s="43" t="b" cm="1">
        <f t="array" ref="B1356">AND(分科號=INDEX(E:E,ROW()),INDEX(D:D,ROW())&gt;=分起日,INDEX(D:D,ROW())&lt;=分訖日,OR(分專案="全部",INDEX(J:J,ROW())=分專案))</f>
        <v>0</v>
      </c>
      <c r="C1356" s="44" cm="1">
        <f t="array" ref="C1356">IF(INDEX(F:F,ROW())&lt;&gt;"",INDEX(F:F,ROW()),IF(INDEX(E:E,ROW())&lt;&gt;0,INDEX(C:C,ROW()-1),0))</f>
        <v>0</v>
      </c>
      <c r="D1356" s="43" cm="1">
        <f t="array" ref="D1356">IF(INDEX(G:G,ROW())&lt;&gt;"",INDEX(G:G,ROW()),IF(INDEX(E:E,ROW())&lt;&gt;0,INDEX(D:D,ROW()-1),0))</f>
        <v>0</v>
      </c>
      <c r="E1356" s="313" cm="1">
        <f t="array" ref="E1356">IF(INDEX(I:I,ROW())&lt;&gt;"",VALUE(TRIM(LEFT(INDEX(I:I,ROW()),6))),0)</f>
        <v>0</v>
      </c>
      <c r="F1356" s="314"/>
      <c r="G1356" s="247"/>
      <c r="H1356" s="261"/>
      <c r="I1356" s="248"/>
      <c r="J1356" s="261"/>
      <c r="K1356" s="261"/>
      <c r="L1356" s="262"/>
      <c r="M1356" s="49"/>
      <c r="N1356" s="49"/>
    </row>
    <row r="1357" spans="1:14">
      <c r="A1357" s="43" cm="1">
        <f t="array" ref="A1357">IF(INDEX(B:B,ROW()), COUNTIF($B$6:INDEX(B:B,ROW()), TRUE), 0)</f>
        <v>0</v>
      </c>
      <c r="B1357" s="43" t="b" cm="1">
        <f t="array" ref="B1357">AND(分科號=INDEX(E:E,ROW()),INDEX(D:D,ROW())&gt;=分起日,INDEX(D:D,ROW())&lt;=分訖日,OR(分專案="全部",INDEX(J:J,ROW())=分專案))</f>
        <v>0</v>
      </c>
      <c r="C1357" s="44" cm="1">
        <f t="array" ref="C1357">IF(INDEX(F:F,ROW())&lt;&gt;"",INDEX(F:F,ROW()),IF(INDEX(E:E,ROW())&lt;&gt;0,INDEX(C:C,ROW()-1),0))</f>
        <v>0</v>
      </c>
      <c r="D1357" s="43" cm="1">
        <f t="array" ref="D1357">IF(INDEX(G:G,ROW())&lt;&gt;"",INDEX(G:G,ROW()),IF(INDEX(E:E,ROW())&lt;&gt;0,INDEX(D:D,ROW()-1),0))</f>
        <v>0</v>
      </c>
      <c r="E1357" s="313" cm="1">
        <f t="array" ref="E1357">IF(INDEX(I:I,ROW())&lt;&gt;"",VALUE(TRIM(LEFT(INDEX(I:I,ROW()),6))),0)</f>
        <v>0</v>
      </c>
      <c r="F1357" s="314"/>
      <c r="G1357" s="247"/>
      <c r="H1357" s="261"/>
      <c r="I1357" s="248"/>
      <c r="J1357" s="261"/>
      <c r="K1357" s="261"/>
      <c r="L1357" s="262"/>
      <c r="M1357" s="49"/>
      <c r="N1357" s="49"/>
    </row>
    <row r="1358" spans="1:14">
      <c r="A1358" s="43" cm="1">
        <f t="array" ref="A1358">IF(INDEX(B:B,ROW()), COUNTIF($B$6:INDEX(B:B,ROW()), TRUE), 0)</f>
        <v>0</v>
      </c>
      <c r="B1358" s="43" t="b" cm="1">
        <f t="array" ref="B1358">AND(分科號=INDEX(E:E,ROW()),INDEX(D:D,ROW())&gt;=分起日,INDEX(D:D,ROW())&lt;=分訖日,OR(分專案="全部",INDEX(J:J,ROW())=分專案))</f>
        <v>0</v>
      </c>
      <c r="C1358" s="44" cm="1">
        <f t="array" ref="C1358">IF(INDEX(F:F,ROW())&lt;&gt;"",INDEX(F:F,ROW()),IF(INDEX(E:E,ROW())&lt;&gt;0,INDEX(C:C,ROW()-1),0))</f>
        <v>0</v>
      </c>
      <c r="D1358" s="43" cm="1">
        <f t="array" ref="D1358">IF(INDEX(G:G,ROW())&lt;&gt;"",INDEX(G:G,ROW()),IF(INDEX(E:E,ROW())&lt;&gt;0,INDEX(D:D,ROW()-1),0))</f>
        <v>0</v>
      </c>
      <c r="E1358" s="313" cm="1">
        <f t="array" ref="E1358">IF(INDEX(I:I,ROW())&lt;&gt;"",VALUE(TRIM(LEFT(INDEX(I:I,ROW()),6))),0)</f>
        <v>0</v>
      </c>
      <c r="F1358" s="314"/>
      <c r="G1358" s="247"/>
      <c r="H1358" s="261"/>
      <c r="I1358" s="248"/>
      <c r="J1358" s="261"/>
      <c r="K1358" s="261"/>
      <c r="L1358" s="262"/>
      <c r="M1358" s="49"/>
      <c r="N1358" s="49"/>
    </row>
    <row r="1359" spans="1:14">
      <c r="A1359" s="43" cm="1">
        <f t="array" ref="A1359">IF(INDEX(B:B,ROW()), COUNTIF($B$6:INDEX(B:B,ROW()), TRUE), 0)</f>
        <v>0</v>
      </c>
      <c r="B1359" s="43" t="b" cm="1">
        <f t="array" ref="B1359">AND(分科號=INDEX(E:E,ROW()),INDEX(D:D,ROW())&gt;=分起日,INDEX(D:D,ROW())&lt;=分訖日,OR(分專案="全部",INDEX(J:J,ROW())=分專案))</f>
        <v>0</v>
      </c>
      <c r="C1359" s="44" cm="1">
        <f t="array" ref="C1359">IF(INDEX(F:F,ROW())&lt;&gt;"",INDEX(F:F,ROW()),IF(INDEX(E:E,ROW())&lt;&gt;0,INDEX(C:C,ROW()-1),0))</f>
        <v>0</v>
      </c>
      <c r="D1359" s="43" cm="1">
        <f t="array" ref="D1359">IF(INDEX(G:G,ROW())&lt;&gt;"",INDEX(G:G,ROW()),IF(INDEX(E:E,ROW())&lt;&gt;0,INDEX(D:D,ROW()-1),0))</f>
        <v>0</v>
      </c>
      <c r="E1359" s="313" cm="1">
        <f t="array" ref="E1359">IF(INDEX(I:I,ROW())&lt;&gt;"",VALUE(TRIM(LEFT(INDEX(I:I,ROW()),6))),0)</f>
        <v>0</v>
      </c>
      <c r="F1359" s="314"/>
      <c r="G1359" s="247"/>
      <c r="H1359" s="261"/>
      <c r="I1359" s="248"/>
      <c r="J1359" s="261"/>
      <c r="K1359" s="261"/>
      <c r="L1359" s="262"/>
      <c r="M1359" s="49"/>
      <c r="N1359" s="49"/>
    </row>
    <row r="1360" spans="1:14">
      <c r="A1360" s="43" cm="1">
        <f t="array" ref="A1360">IF(INDEX(B:B,ROW()), COUNTIF($B$6:INDEX(B:B,ROW()), TRUE), 0)</f>
        <v>0</v>
      </c>
      <c r="B1360" s="43" t="b" cm="1">
        <f t="array" ref="B1360">AND(分科號=INDEX(E:E,ROW()),INDEX(D:D,ROW())&gt;=分起日,INDEX(D:D,ROW())&lt;=分訖日,OR(分專案="全部",INDEX(J:J,ROW())=分專案))</f>
        <v>0</v>
      </c>
      <c r="C1360" s="44" cm="1">
        <f t="array" ref="C1360">IF(INDEX(F:F,ROW())&lt;&gt;"",INDEX(F:F,ROW()),IF(INDEX(E:E,ROW())&lt;&gt;0,INDEX(C:C,ROW()-1),0))</f>
        <v>0</v>
      </c>
      <c r="D1360" s="43" cm="1">
        <f t="array" ref="D1360">IF(INDEX(G:G,ROW())&lt;&gt;"",INDEX(G:G,ROW()),IF(INDEX(E:E,ROW())&lt;&gt;0,INDEX(D:D,ROW()-1),0))</f>
        <v>0</v>
      </c>
      <c r="E1360" s="313" cm="1">
        <f t="array" ref="E1360">IF(INDEX(I:I,ROW())&lt;&gt;"",VALUE(TRIM(LEFT(INDEX(I:I,ROW()),6))),0)</f>
        <v>0</v>
      </c>
      <c r="F1360" s="314"/>
      <c r="G1360" s="247"/>
      <c r="H1360" s="261"/>
      <c r="I1360" s="248"/>
      <c r="J1360" s="261"/>
      <c r="K1360" s="261"/>
      <c r="L1360" s="262"/>
      <c r="M1360" s="49"/>
      <c r="N1360" s="49"/>
    </row>
    <row r="1361" spans="1:14">
      <c r="A1361" s="43" cm="1">
        <f t="array" ref="A1361">IF(INDEX(B:B,ROW()), COUNTIF($B$6:INDEX(B:B,ROW()), TRUE), 0)</f>
        <v>0</v>
      </c>
      <c r="B1361" s="43" t="b" cm="1">
        <f t="array" ref="B1361">AND(分科號=INDEX(E:E,ROW()),INDEX(D:D,ROW())&gt;=分起日,INDEX(D:D,ROW())&lt;=分訖日,OR(分專案="全部",INDEX(J:J,ROW())=分專案))</f>
        <v>0</v>
      </c>
      <c r="C1361" s="44" cm="1">
        <f t="array" ref="C1361">IF(INDEX(F:F,ROW())&lt;&gt;"",INDEX(F:F,ROW()),IF(INDEX(E:E,ROW())&lt;&gt;0,INDEX(C:C,ROW()-1),0))</f>
        <v>0</v>
      </c>
      <c r="D1361" s="43" cm="1">
        <f t="array" ref="D1361">IF(INDEX(G:G,ROW())&lt;&gt;"",INDEX(G:G,ROW()),IF(INDEX(E:E,ROW())&lt;&gt;0,INDEX(D:D,ROW()-1),0))</f>
        <v>0</v>
      </c>
      <c r="E1361" s="313" cm="1">
        <f t="array" ref="E1361">IF(INDEX(I:I,ROW())&lt;&gt;"",VALUE(TRIM(LEFT(INDEX(I:I,ROW()),6))),0)</f>
        <v>0</v>
      </c>
      <c r="F1361" s="314"/>
      <c r="G1361" s="247"/>
      <c r="H1361" s="261"/>
      <c r="I1361" s="248"/>
      <c r="J1361" s="261"/>
      <c r="K1361" s="261"/>
      <c r="L1361" s="262"/>
      <c r="M1361" s="49"/>
      <c r="N1361" s="49"/>
    </row>
    <row r="1362" spans="1:14">
      <c r="A1362" s="43" cm="1">
        <f t="array" ref="A1362">IF(INDEX(B:B,ROW()), COUNTIF($B$6:INDEX(B:B,ROW()), TRUE), 0)</f>
        <v>0</v>
      </c>
      <c r="B1362" s="43" t="b" cm="1">
        <f t="array" ref="B1362">AND(分科號=INDEX(E:E,ROW()),INDEX(D:D,ROW())&gt;=分起日,INDEX(D:D,ROW())&lt;=分訖日,OR(分專案="全部",INDEX(J:J,ROW())=分專案))</f>
        <v>0</v>
      </c>
      <c r="C1362" s="44" cm="1">
        <f t="array" ref="C1362">IF(INDEX(F:F,ROW())&lt;&gt;"",INDEX(F:F,ROW()),IF(INDEX(E:E,ROW())&lt;&gt;0,INDEX(C:C,ROW()-1),0))</f>
        <v>0</v>
      </c>
      <c r="D1362" s="43" cm="1">
        <f t="array" ref="D1362">IF(INDEX(G:G,ROW())&lt;&gt;"",INDEX(G:G,ROW()),IF(INDEX(E:E,ROW())&lt;&gt;0,INDEX(D:D,ROW()-1),0))</f>
        <v>0</v>
      </c>
      <c r="E1362" s="313" cm="1">
        <f t="array" ref="E1362">IF(INDEX(I:I,ROW())&lt;&gt;"",VALUE(TRIM(LEFT(INDEX(I:I,ROW()),6))),0)</f>
        <v>0</v>
      </c>
      <c r="F1362" s="314"/>
      <c r="G1362" s="247"/>
      <c r="H1362" s="261"/>
      <c r="I1362" s="248"/>
      <c r="J1362" s="261"/>
      <c r="K1362" s="261"/>
      <c r="L1362" s="262"/>
      <c r="M1362" s="49"/>
      <c r="N1362" s="49"/>
    </row>
    <row r="1363" spans="1:14">
      <c r="A1363" s="43" cm="1">
        <f t="array" ref="A1363">IF(INDEX(B:B,ROW()), COUNTIF($B$6:INDEX(B:B,ROW()), TRUE), 0)</f>
        <v>0</v>
      </c>
      <c r="B1363" s="43" t="b" cm="1">
        <f t="array" ref="B1363">AND(分科號=INDEX(E:E,ROW()),INDEX(D:D,ROW())&gt;=分起日,INDEX(D:D,ROW())&lt;=分訖日,OR(分專案="全部",INDEX(J:J,ROW())=分專案))</f>
        <v>0</v>
      </c>
      <c r="C1363" s="44" cm="1">
        <f t="array" ref="C1363">IF(INDEX(F:F,ROW())&lt;&gt;"",INDEX(F:F,ROW()),IF(INDEX(E:E,ROW())&lt;&gt;0,INDEX(C:C,ROW()-1),0))</f>
        <v>0</v>
      </c>
      <c r="D1363" s="43" cm="1">
        <f t="array" ref="D1363">IF(INDEX(G:G,ROW())&lt;&gt;"",INDEX(G:G,ROW()),IF(INDEX(E:E,ROW())&lt;&gt;0,INDEX(D:D,ROW()-1),0))</f>
        <v>0</v>
      </c>
      <c r="E1363" s="313" cm="1">
        <f t="array" ref="E1363">IF(INDEX(I:I,ROW())&lt;&gt;"",VALUE(TRIM(LEFT(INDEX(I:I,ROW()),6))),0)</f>
        <v>0</v>
      </c>
      <c r="F1363" s="314"/>
      <c r="G1363" s="247"/>
      <c r="H1363" s="261"/>
      <c r="I1363" s="248"/>
      <c r="J1363" s="261"/>
      <c r="K1363" s="261"/>
      <c r="L1363" s="262"/>
      <c r="M1363" s="49"/>
      <c r="N1363" s="49"/>
    </row>
    <row r="1364" spans="1:14">
      <c r="A1364" s="43" cm="1">
        <f t="array" ref="A1364">IF(INDEX(B:B,ROW()), COUNTIF($B$6:INDEX(B:B,ROW()), TRUE), 0)</f>
        <v>0</v>
      </c>
      <c r="B1364" s="43" t="b" cm="1">
        <f t="array" ref="B1364">AND(分科號=INDEX(E:E,ROW()),INDEX(D:D,ROW())&gt;=分起日,INDEX(D:D,ROW())&lt;=分訖日,OR(分專案="全部",INDEX(J:J,ROW())=分專案))</f>
        <v>0</v>
      </c>
      <c r="C1364" s="44" cm="1">
        <f t="array" ref="C1364">IF(INDEX(F:F,ROW())&lt;&gt;"",INDEX(F:F,ROW()),IF(INDEX(E:E,ROW())&lt;&gt;0,INDEX(C:C,ROW()-1),0))</f>
        <v>0</v>
      </c>
      <c r="D1364" s="43" cm="1">
        <f t="array" ref="D1364">IF(INDEX(G:G,ROW())&lt;&gt;"",INDEX(G:G,ROW()),IF(INDEX(E:E,ROW())&lt;&gt;0,INDEX(D:D,ROW()-1),0))</f>
        <v>0</v>
      </c>
      <c r="E1364" s="313" cm="1">
        <f t="array" ref="E1364">IF(INDEX(I:I,ROW())&lt;&gt;"",VALUE(TRIM(LEFT(INDEX(I:I,ROW()),6))),0)</f>
        <v>0</v>
      </c>
      <c r="F1364" s="314"/>
      <c r="G1364" s="247"/>
      <c r="H1364" s="261"/>
      <c r="I1364" s="248"/>
      <c r="J1364" s="261"/>
      <c r="K1364" s="261"/>
      <c r="L1364" s="262"/>
      <c r="M1364" s="49"/>
      <c r="N1364" s="49"/>
    </row>
    <row r="1365" spans="1:14">
      <c r="A1365" s="43" cm="1">
        <f t="array" ref="A1365">IF(INDEX(B:B,ROW()), COUNTIF($B$6:INDEX(B:B,ROW()), TRUE), 0)</f>
        <v>0</v>
      </c>
      <c r="B1365" s="43" t="b" cm="1">
        <f t="array" ref="B1365">AND(分科號=INDEX(E:E,ROW()),INDEX(D:D,ROW())&gt;=分起日,INDEX(D:D,ROW())&lt;=分訖日,OR(分專案="全部",INDEX(J:J,ROW())=分專案))</f>
        <v>0</v>
      </c>
      <c r="C1365" s="44" cm="1">
        <f t="array" ref="C1365">IF(INDEX(F:F,ROW())&lt;&gt;"",INDEX(F:F,ROW()),IF(INDEX(E:E,ROW())&lt;&gt;0,INDEX(C:C,ROW()-1),0))</f>
        <v>0</v>
      </c>
      <c r="D1365" s="43" cm="1">
        <f t="array" ref="D1365">IF(INDEX(G:G,ROW())&lt;&gt;"",INDEX(G:G,ROW()),IF(INDEX(E:E,ROW())&lt;&gt;0,INDEX(D:D,ROW()-1),0))</f>
        <v>0</v>
      </c>
      <c r="E1365" s="313" cm="1">
        <f t="array" ref="E1365">IF(INDEX(I:I,ROW())&lt;&gt;"",VALUE(TRIM(LEFT(INDEX(I:I,ROW()),6))),0)</f>
        <v>0</v>
      </c>
      <c r="F1365" s="314"/>
      <c r="G1365" s="247"/>
      <c r="H1365" s="261"/>
      <c r="I1365" s="248"/>
      <c r="J1365" s="261"/>
      <c r="K1365" s="261"/>
      <c r="L1365" s="262"/>
      <c r="M1365" s="49"/>
      <c r="N1365" s="49"/>
    </row>
    <row r="1366" spans="1:14">
      <c r="A1366" s="43" cm="1">
        <f t="array" ref="A1366">IF(INDEX(B:B,ROW()), COUNTIF($B$6:INDEX(B:B,ROW()), TRUE), 0)</f>
        <v>0</v>
      </c>
      <c r="B1366" s="43" t="b" cm="1">
        <f t="array" ref="B1366">AND(分科號=INDEX(E:E,ROW()),INDEX(D:D,ROW())&gt;=分起日,INDEX(D:D,ROW())&lt;=分訖日,OR(分專案="全部",INDEX(J:J,ROW())=分專案))</f>
        <v>0</v>
      </c>
      <c r="C1366" s="44" cm="1">
        <f t="array" ref="C1366">IF(INDEX(F:F,ROW())&lt;&gt;"",INDEX(F:F,ROW()),IF(INDEX(E:E,ROW())&lt;&gt;0,INDEX(C:C,ROW()-1),0))</f>
        <v>0</v>
      </c>
      <c r="D1366" s="43" cm="1">
        <f t="array" ref="D1366">IF(INDEX(G:G,ROW())&lt;&gt;"",INDEX(G:G,ROW()),IF(INDEX(E:E,ROW())&lt;&gt;0,INDEX(D:D,ROW()-1),0))</f>
        <v>0</v>
      </c>
      <c r="E1366" s="313" cm="1">
        <f t="array" ref="E1366">IF(INDEX(I:I,ROW())&lt;&gt;"",VALUE(TRIM(LEFT(INDEX(I:I,ROW()),6))),0)</f>
        <v>0</v>
      </c>
      <c r="F1366" s="314"/>
      <c r="G1366" s="247"/>
      <c r="H1366" s="261"/>
      <c r="I1366" s="248"/>
      <c r="J1366" s="261"/>
      <c r="K1366" s="261"/>
      <c r="L1366" s="262"/>
      <c r="M1366" s="49"/>
      <c r="N1366" s="49"/>
    </row>
    <row r="1367" spans="1:14">
      <c r="A1367" s="43" cm="1">
        <f t="array" ref="A1367">IF(INDEX(B:B,ROW()), COUNTIF($B$6:INDEX(B:B,ROW()), TRUE), 0)</f>
        <v>0</v>
      </c>
      <c r="B1367" s="43" t="b" cm="1">
        <f t="array" ref="B1367">AND(分科號=INDEX(E:E,ROW()),INDEX(D:D,ROW())&gt;=分起日,INDEX(D:D,ROW())&lt;=分訖日,OR(分專案="全部",INDEX(J:J,ROW())=分專案))</f>
        <v>0</v>
      </c>
      <c r="C1367" s="44" cm="1">
        <f t="array" ref="C1367">IF(INDEX(F:F,ROW())&lt;&gt;"",INDEX(F:F,ROW()),IF(INDEX(E:E,ROW())&lt;&gt;0,INDEX(C:C,ROW()-1),0))</f>
        <v>0</v>
      </c>
      <c r="D1367" s="43" cm="1">
        <f t="array" ref="D1367">IF(INDEX(G:G,ROW())&lt;&gt;"",INDEX(G:G,ROW()),IF(INDEX(E:E,ROW())&lt;&gt;0,INDEX(D:D,ROW()-1),0))</f>
        <v>0</v>
      </c>
      <c r="E1367" s="313" cm="1">
        <f t="array" ref="E1367">IF(INDEX(I:I,ROW())&lt;&gt;"",VALUE(TRIM(LEFT(INDEX(I:I,ROW()),6))),0)</f>
        <v>0</v>
      </c>
      <c r="F1367" s="314"/>
      <c r="G1367" s="247"/>
      <c r="H1367" s="261"/>
      <c r="I1367" s="248"/>
      <c r="J1367" s="261"/>
      <c r="K1367" s="261"/>
      <c r="L1367" s="262"/>
      <c r="M1367" s="49"/>
      <c r="N1367" s="49"/>
    </row>
    <row r="1368" spans="1:14">
      <c r="A1368" s="43" cm="1">
        <f t="array" ref="A1368">IF(INDEX(B:B,ROW()), COUNTIF($B$6:INDEX(B:B,ROW()), TRUE), 0)</f>
        <v>0</v>
      </c>
      <c r="B1368" s="43" t="b" cm="1">
        <f t="array" ref="B1368">AND(分科號=INDEX(E:E,ROW()),INDEX(D:D,ROW())&gt;=分起日,INDEX(D:D,ROW())&lt;=分訖日,OR(分專案="全部",INDEX(J:J,ROW())=分專案))</f>
        <v>0</v>
      </c>
      <c r="C1368" s="44" cm="1">
        <f t="array" ref="C1368">IF(INDEX(F:F,ROW())&lt;&gt;"",INDEX(F:F,ROW()),IF(INDEX(E:E,ROW())&lt;&gt;0,INDEX(C:C,ROW()-1),0))</f>
        <v>0</v>
      </c>
      <c r="D1368" s="43" cm="1">
        <f t="array" ref="D1368">IF(INDEX(G:G,ROW())&lt;&gt;"",INDEX(G:G,ROW()),IF(INDEX(E:E,ROW())&lt;&gt;0,INDEX(D:D,ROW()-1),0))</f>
        <v>0</v>
      </c>
      <c r="E1368" s="313" cm="1">
        <f t="array" ref="E1368">IF(INDEX(I:I,ROW())&lt;&gt;"",VALUE(TRIM(LEFT(INDEX(I:I,ROW()),6))),0)</f>
        <v>0</v>
      </c>
      <c r="F1368" s="314"/>
      <c r="G1368" s="247"/>
      <c r="H1368" s="261"/>
      <c r="I1368" s="248"/>
      <c r="J1368" s="261"/>
      <c r="K1368" s="261"/>
      <c r="L1368" s="262"/>
      <c r="M1368" s="49"/>
      <c r="N1368" s="49"/>
    </row>
    <row r="1369" spans="1:14">
      <c r="A1369" s="43" cm="1">
        <f t="array" ref="A1369">IF(INDEX(B:B,ROW()), COUNTIF($B$6:INDEX(B:B,ROW()), TRUE), 0)</f>
        <v>0</v>
      </c>
      <c r="B1369" s="43" t="b" cm="1">
        <f t="array" ref="B1369">AND(分科號=INDEX(E:E,ROW()),INDEX(D:D,ROW())&gt;=分起日,INDEX(D:D,ROW())&lt;=分訖日,OR(分專案="全部",INDEX(J:J,ROW())=分專案))</f>
        <v>0</v>
      </c>
      <c r="C1369" s="44" cm="1">
        <f t="array" ref="C1369">IF(INDEX(F:F,ROW())&lt;&gt;"",INDEX(F:F,ROW()),IF(INDEX(E:E,ROW())&lt;&gt;0,INDEX(C:C,ROW()-1),0))</f>
        <v>0</v>
      </c>
      <c r="D1369" s="43" cm="1">
        <f t="array" ref="D1369">IF(INDEX(G:G,ROW())&lt;&gt;"",INDEX(G:G,ROW()),IF(INDEX(E:E,ROW())&lt;&gt;0,INDEX(D:D,ROW()-1),0))</f>
        <v>0</v>
      </c>
      <c r="E1369" s="313" cm="1">
        <f t="array" ref="E1369">IF(INDEX(I:I,ROW())&lt;&gt;"",VALUE(TRIM(LEFT(INDEX(I:I,ROW()),6))),0)</f>
        <v>0</v>
      </c>
      <c r="F1369" s="314"/>
      <c r="G1369" s="247"/>
      <c r="H1369" s="261"/>
      <c r="I1369" s="248"/>
      <c r="J1369" s="261"/>
      <c r="K1369" s="261"/>
      <c r="L1369" s="262"/>
      <c r="M1369" s="49"/>
      <c r="N1369" s="49"/>
    </row>
    <row r="1370" spans="1:14">
      <c r="A1370" s="43" cm="1">
        <f t="array" ref="A1370">IF(INDEX(B:B,ROW()), COUNTIF($B$6:INDEX(B:B,ROW()), TRUE), 0)</f>
        <v>0</v>
      </c>
      <c r="B1370" s="43" t="b" cm="1">
        <f t="array" ref="B1370">AND(分科號=INDEX(E:E,ROW()),INDEX(D:D,ROW())&gt;=分起日,INDEX(D:D,ROW())&lt;=分訖日,OR(分專案="全部",INDEX(J:J,ROW())=分專案))</f>
        <v>0</v>
      </c>
      <c r="C1370" s="44" cm="1">
        <f t="array" ref="C1370">IF(INDEX(F:F,ROW())&lt;&gt;"",INDEX(F:F,ROW()),IF(INDEX(E:E,ROW())&lt;&gt;0,INDEX(C:C,ROW()-1),0))</f>
        <v>0</v>
      </c>
      <c r="D1370" s="43" cm="1">
        <f t="array" ref="D1370">IF(INDEX(G:G,ROW())&lt;&gt;"",INDEX(G:G,ROW()),IF(INDEX(E:E,ROW())&lt;&gt;0,INDEX(D:D,ROW()-1),0))</f>
        <v>0</v>
      </c>
      <c r="E1370" s="313" cm="1">
        <f t="array" ref="E1370">IF(INDEX(I:I,ROW())&lt;&gt;"",VALUE(TRIM(LEFT(INDEX(I:I,ROW()),6))),0)</f>
        <v>0</v>
      </c>
      <c r="F1370" s="314"/>
      <c r="G1370" s="247"/>
      <c r="H1370" s="261"/>
      <c r="I1370" s="248"/>
      <c r="J1370" s="261"/>
      <c r="K1370" s="261"/>
      <c r="L1370" s="262"/>
      <c r="M1370" s="49"/>
      <c r="N1370" s="49"/>
    </row>
    <row r="1371" spans="1:14">
      <c r="A1371" s="43" cm="1">
        <f t="array" ref="A1371">IF(INDEX(B:B,ROW()), COUNTIF($B$6:INDEX(B:B,ROW()), TRUE), 0)</f>
        <v>0</v>
      </c>
      <c r="B1371" s="43" t="b" cm="1">
        <f t="array" ref="B1371">AND(分科號=INDEX(E:E,ROW()),INDEX(D:D,ROW())&gt;=分起日,INDEX(D:D,ROW())&lt;=分訖日,OR(分專案="全部",INDEX(J:J,ROW())=分專案))</f>
        <v>0</v>
      </c>
      <c r="C1371" s="44" cm="1">
        <f t="array" ref="C1371">IF(INDEX(F:F,ROW())&lt;&gt;"",INDEX(F:F,ROW()),IF(INDEX(E:E,ROW())&lt;&gt;0,INDEX(C:C,ROW()-1),0))</f>
        <v>0</v>
      </c>
      <c r="D1371" s="43" cm="1">
        <f t="array" ref="D1371">IF(INDEX(G:G,ROW())&lt;&gt;"",INDEX(G:G,ROW()),IF(INDEX(E:E,ROW())&lt;&gt;0,INDEX(D:D,ROW()-1),0))</f>
        <v>0</v>
      </c>
      <c r="E1371" s="313" cm="1">
        <f t="array" ref="E1371">IF(INDEX(I:I,ROW())&lt;&gt;"",VALUE(TRIM(LEFT(INDEX(I:I,ROW()),6))),0)</f>
        <v>0</v>
      </c>
      <c r="F1371" s="314"/>
      <c r="G1371" s="247"/>
      <c r="H1371" s="261"/>
      <c r="I1371" s="248"/>
      <c r="J1371" s="261"/>
      <c r="K1371" s="261"/>
      <c r="L1371" s="262"/>
      <c r="M1371" s="49"/>
      <c r="N1371" s="49"/>
    </row>
    <row r="1372" spans="1:14">
      <c r="A1372" s="43" cm="1">
        <f t="array" ref="A1372">IF(INDEX(B:B,ROW()), COUNTIF($B$6:INDEX(B:B,ROW()), TRUE), 0)</f>
        <v>0</v>
      </c>
      <c r="B1372" s="43" t="b" cm="1">
        <f t="array" ref="B1372">AND(分科號=INDEX(E:E,ROW()),INDEX(D:D,ROW())&gt;=分起日,INDEX(D:D,ROW())&lt;=分訖日,OR(分專案="全部",INDEX(J:J,ROW())=分專案))</f>
        <v>0</v>
      </c>
      <c r="C1372" s="44" cm="1">
        <f t="array" ref="C1372">IF(INDEX(F:F,ROW())&lt;&gt;"",INDEX(F:F,ROW()),IF(INDEX(E:E,ROW())&lt;&gt;0,INDEX(C:C,ROW()-1),0))</f>
        <v>0</v>
      </c>
      <c r="D1372" s="43" cm="1">
        <f t="array" ref="D1372">IF(INDEX(G:G,ROW())&lt;&gt;"",INDEX(G:G,ROW()),IF(INDEX(E:E,ROW())&lt;&gt;0,INDEX(D:D,ROW()-1),0))</f>
        <v>0</v>
      </c>
      <c r="E1372" s="313" cm="1">
        <f t="array" ref="E1372">IF(INDEX(I:I,ROW())&lt;&gt;"",VALUE(TRIM(LEFT(INDEX(I:I,ROW()),6))),0)</f>
        <v>0</v>
      </c>
      <c r="F1372" s="314"/>
      <c r="G1372" s="247"/>
      <c r="H1372" s="261"/>
      <c r="I1372" s="248"/>
      <c r="J1372" s="261"/>
      <c r="K1372" s="261"/>
      <c r="L1372" s="262"/>
      <c r="M1372" s="49"/>
      <c r="N1372" s="49"/>
    </row>
    <row r="1373" spans="1:14">
      <c r="A1373" s="43" cm="1">
        <f t="array" ref="A1373">IF(INDEX(B:B,ROW()), COUNTIF($B$6:INDEX(B:B,ROW()), TRUE), 0)</f>
        <v>0</v>
      </c>
      <c r="B1373" s="43" t="b" cm="1">
        <f t="array" ref="B1373">AND(分科號=INDEX(E:E,ROW()),INDEX(D:D,ROW())&gt;=分起日,INDEX(D:D,ROW())&lt;=分訖日,OR(分專案="全部",INDEX(J:J,ROW())=分專案))</f>
        <v>0</v>
      </c>
      <c r="C1373" s="44" cm="1">
        <f t="array" ref="C1373">IF(INDEX(F:F,ROW())&lt;&gt;"",INDEX(F:F,ROW()),IF(INDEX(E:E,ROW())&lt;&gt;0,INDEX(C:C,ROW()-1),0))</f>
        <v>0</v>
      </c>
      <c r="D1373" s="43" cm="1">
        <f t="array" ref="D1373">IF(INDEX(G:G,ROW())&lt;&gt;"",INDEX(G:G,ROW()),IF(INDEX(E:E,ROW())&lt;&gt;0,INDEX(D:D,ROW()-1),0))</f>
        <v>0</v>
      </c>
      <c r="E1373" s="313" cm="1">
        <f t="array" ref="E1373">IF(INDEX(I:I,ROW())&lt;&gt;"",VALUE(TRIM(LEFT(INDEX(I:I,ROW()),6))),0)</f>
        <v>0</v>
      </c>
      <c r="F1373" s="314"/>
      <c r="G1373" s="247"/>
      <c r="H1373" s="261"/>
      <c r="I1373" s="248"/>
      <c r="J1373" s="261"/>
      <c r="K1373" s="261"/>
      <c r="L1373" s="262"/>
      <c r="M1373" s="49"/>
      <c r="N1373" s="49"/>
    </row>
    <row r="1374" spans="1:14">
      <c r="A1374" s="43" cm="1">
        <f t="array" ref="A1374">IF(INDEX(B:B,ROW()), COUNTIF($B$6:INDEX(B:B,ROW()), TRUE), 0)</f>
        <v>0</v>
      </c>
      <c r="B1374" s="43" t="b" cm="1">
        <f t="array" ref="B1374">AND(分科號=INDEX(E:E,ROW()),INDEX(D:D,ROW())&gt;=分起日,INDEX(D:D,ROW())&lt;=分訖日,OR(分專案="全部",INDEX(J:J,ROW())=分專案))</f>
        <v>0</v>
      </c>
      <c r="C1374" s="44" cm="1">
        <f t="array" ref="C1374">IF(INDEX(F:F,ROW())&lt;&gt;"",INDEX(F:F,ROW()),IF(INDEX(E:E,ROW())&lt;&gt;0,INDEX(C:C,ROW()-1),0))</f>
        <v>0</v>
      </c>
      <c r="D1374" s="43" cm="1">
        <f t="array" ref="D1374">IF(INDEX(G:G,ROW())&lt;&gt;"",INDEX(G:G,ROW()),IF(INDEX(E:E,ROW())&lt;&gt;0,INDEX(D:D,ROW()-1),0))</f>
        <v>0</v>
      </c>
      <c r="E1374" s="313" cm="1">
        <f t="array" ref="E1374">IF(INDEX(I:I,ROW())&lt;&gt;"",VALUE(TRIM(LEFT(INDEX(I:I,ROW()),6))),0)</f>
        <v>0</v>
      </c>
      <c r="F1374" s="314"/>
      <c r="G1374" s="247"/>
      <c r="H1374" s="261"/>
      <c r="I1374" s="248"/>
      <c r="J1374" s="261"/>
      <c r="K1374" s="261"/>
      <c r="L1374" s="262"/>
      <c r="M1374" s="49"/>
      <c r="N1374" s="49"/>
    </row>
    <row r="1375" spans="1:14">
      <c r="A1375" s="43" cm="1">
        <f t="array" ref="A1375">IF(INDEX(B:B,ROW()), COUNTIF($B$6:INDEX(B:B,ROW()), TRUE), 0)</f>
        <v>0</v>
      </c>
      <c r="B1375" s="43" t="b" cm="1">
        <f t="array" ref="B1375">AND(分科號=INDEX(E:E,ROW()),INDEX(D:D,ROW())&gt;=分起日,INDEX(D:D,ROW())&lt;=分訖日,OR(分專案="全部",INDEX(J:J,ROW())=分專案))</f>
        <v>0</v>
      </c>
      <c r="C1375" s="44" cm="1">
        <f t="array" ref="C1375">IF(INDEX(F:F,ROW())&lt;&gt;"",INDEX(F:F,ROW()),IF(INDEX(E:E,ROW())&lt;&gt;0,INDEX(C:C,ROW()-1),0))</f>
        <v>0</v>
      </c>
      <c r="D1375" s="43" cm="1">
        <f t="array" ref="D1375">IF(INDEX(G:G,ROW())&lt;&gt;"",INDEX(G:G,ROW()),IF(INDEX(E:E,ROW())&lt;&gt;0,INDEX(D:D,ROW()-1),0))</f>
        <v>0</v>
      </c>
      <c r="E1375" s="313" cm="1">
        <f t="array" ref="E1375">IF(INDEX(I:I,ROW())&lt;&gt;"",VALUE(TRIM(LEFT(INDEX(I:I,ROW()),6))),0)</f>
        <v>0</v>
      </c>
      <c r="F1375" s="314"/>
      <c r="G1375" s="247"/>
      <c r="H1375" s="261"/>
      <c r="I1375" s="248"/>
      <c r="J1375" s="261"/>
      <c r="K1375" s="261"/>
      <c r="L1375" s="262"/>
      <c r="M1375" s="49"/>
      <c r="N1375" s="49"/>
    </row>
    <row r="1376" spans="1:14">
      <c r="A1376" s="43" cm="1">
        <f t="array" ref="A1376">IF(INDEX(B:B,ROW()), COUNTIF($B$6:INDEX(B:B,ROW()), TRUE), 0)</f>
        <v>0</v>
      </c>
      <c r="B1376" s="43" t="b" cm="1">
        <f t="array" ref="B1376">AND(分科號=INDEX(E:E,ROW()),INDEX(D:D,ROW())&gt;=分起日,INDEX(D:D,ROW())&lt;=分訖日,OR(分專案="全部",INDEX(J:J,ROW())=分專案))</f>
        <v>0</v>
      </c>
      <c r="C1376" s="44" cm="1">
        <f t="array" ref="C1376">IF(INDEX(F:F,ROW())&lt;&gt;"",INDEX(F:F,ROW()),IF(INDEX(E:E,ROW())&lt;&gt;0,INDEX(C:C,ROW()-1),0))</f>
        <v>0</v>
      </c>
      <c r="D1376" s="43" cm="1">
        <f t="array" ref="D1376">IF(INDEX(G:G,ROW())&lt;&gt;"",INDEX(G:G,ROW()),IF(INDEX(E:E,ROW())&lt;&gt;0,INDEX(D:D,ROW()-1),0))</f>
        <v>0</v>
      </c>
      <c r="E1376" s="313" cm="1">
        <f t="array" ref="E1376">IF(INDEX(I:I,ROW())&lt;&gt;"",VALUE(TRIM(LEFT(INDEX(I:I,ROW()),6))),0)</f>
        <v>0</v>
      </c>
      <c r="F1376" s="314"/>
      <c r="G1376" s="247"/>
      <c r="H1376" s="261"/>
      <c r="I1376" s="248"/>
      <c r="J1376" s="261"/>
      <c r="K1376" s="261"/>
      <c r="L1376" s="262"/>
      <c r="M1376" s="49"/>
      <c r="N1376" s="49"/>
    </row>
    <row r="1377" spans="1:14">
      <c r="A1377" s="43" cm="1">
        <f t="array" ref="A1377">IF(INDEX(B:B,ROW()), COUNTIF($B$6:INDEX(B:B,ROW()), TRUE), 0)</f>
        <v>0</v>
      </c>
      <c r="B1377" s="43" t="b" cm="1">
        <f t="array" ref="B1377">AND(分科號=INDEX(E:E,ROW()),INDEX(D:D,ROW())&gt;=分起日,INDEX(D:D,ROW())&lt;=分訖日,OR(分專案="全部",INDEX(J:J,ROW())=分專案))</f>
        <v>0</v>
      </c>
      <c r="C1377" s="44" cm="1">
        <f t="array" ref="C1377">IF(INDEX(F:F,ROW())&lt;&gt;"",INDEX(F:F,ROW()),IF(INDEX(E:E,ROW())&lt;&gt;0,INDEX(C:C,ROW()-1),0))</f>
        <v>0</v>
      </c>
      <c r="D1377" s="43" cm="1">
        <f t="array" ref="D1377">IF(INDEX(G:G,ROW())&lt;&gt;"",INDEX(G:G,ROW()),IF(INDEX(E:E,ROW())&lt;&gt;0,INDEX(D:D,ROW()-1),0))</f>
        <v>0</v>
      </c>
      <c r="E1377" s="313" cm="1">
        <f t="array" ref="E1377">IF(INDEX(I:I,ROW())&lt;&gt;"",VALUE(TRIM(LEFT(INDEX(I:I,ROW()),6))),0)</f>
        <v>0</v>
      </c>
      <c r="F1377" s="314"/>
      <c r="G1377" s="247"/>
      <c r="H1377" s="261"/>
      <c r="I1377" s="248"/>
      <c r="J1377" s="261"/>
      <c r="K1377" s="261"/>
      <c r="L1377" s="262"/>
      <c r="M1377" s="49"/>
      <c r="N1377" s="49"/>
    </row>
    <row r="1378" spans="1:14">
      <c r="A1378" s="43" cm="1">
        <f t="array" ref="A1378">IF(INDEX(B:B,ROW()), COUNTIF($B$6:INDEX(B:B,ROW()), TRUE), 0)</f>
        <v>0</v>
      </c>
      <c r="B1378" s="43" t="b" cm="1">
        <f t="array" ref="B1378">AND(分科號=INDEX(E:E,ROW()),INDEX(D:D,ROW())&gt;=分起日,INDEX(D:D,ROW())&lt;=分訖日,OR(分專案="全部",INDEX(J:J,ROW())=分專案))</f>
        <v>0</v>
      </c>
      <c r="C1378" s="44" cm="1">
        <f t="array" ref="C1378">IF(INDEX(F:F,ROW())&lt;&gt;"",INDEX(F:F,ROW()),IF(INDEX(E:E,ROW())&lt;&gt;0,INDEX(C:C,ROW()-1),0))</f>
        <v>0</v>
      </c>
      <c r="D1378" s="43" cm="1">
        <f t="array" ref="D1378">IF(INDEX(G:G,ROW())&lt;&gt;"",INDEX(G:G,ROW()),IF(INDEX(E:E,ROW())&lt;&gt;0,INDEX(D:D,ROW()-1),0))</f>
        <v>0</v>
      </c>
      <c r="E1378" s="313" cm="1">
        <f t="array" ref="E1378">IF(INDEX(I:I,ROW())&lt;&gt;"",VALUE(TRIM(LEFT(INDEX(I:I,ROW()),6))),0)</f>
        <v>0</v>
      </c>
      <c r="F1378" s="314"/>
      <c r="G1378" s="247"/>
      <c r="H1378" s="261"/>
      <c r="I1378" s="248"/>
      <c r="J1378" s="261"/>
      <c r="K1378" s="261"/>
      <c r="L1378" s="262"/>
      <c r="M1378" s="49"/>
      <c r="N1378" s="49"/>
    </row>
    <row r="1379" spans="1:14">
      <c r="A1379" s="43" cm="1">
        <f t="array" ref="A1379">IF(INDEX(B:B,ROW()), COUNTIF($B$6:INDEX(B:B,ROW()), TRUE), 0)</f>
        <v>0</v>
      </c>
      <c r="B1379" s="43" t="b" cm="1">
        <f t="array" ref="B1379">AND(分科號=INDEX(E:E,ROW()),INDEX(D:D,ROW())&gt;=分起日,INDEX(D:D,ROW())&lt;=分訖日,OR(分專案="全部",INDEX(J:J,ROW())=分專案))</f>
        <v>0</v>
      </c>
      <c r="C1379" s="44" cm="1">
        <f t="array" ref="C1379">IF(INDEX(F:F,ROW())&lt;&gt;"",INDEX(F:F,ROW()),IF(INDEX(E:E,ROW())&lt;&gt;0,INDEX(C:C,ROW()-1),0))</f>
        <v>0</v>
      </c>
      <c r="D1379" s="43" cm="1">
        <f t="array" ref="D1379">IF(INDEX(G:G,ROW())&lt;&gt;"",INDEX(G:G,ROW()),IF(INDEX(E:E,ROW())&lt;&gt;0,INDEX(D:D,ROW()-1),0))</f>
        <v>0</v>
      </c>
      <c r="E1379" s="313" cm="1">
        <f t="array" ref="E1379">IF(INDEX(I:I,ROW())&lt;&gt;"",VALUE(TRIM(LEFT(INDEX(I:I,ROW()),6))),0)</f>
        <v>0</v>
      </c>
      <c r="F1379" s="314"/>
      <c r="G1379" s="247"/>
      <c r="H1379" s="261"/>
      <c r="I1379" s="248"/>
      <c r="J1379" s="261"/>
      <c r="K1379" s="261"/>
      <c r="L1379" s="262"/>
      <c r="M1379" s="49"/>
      <c r="N1379" s="49"/>
    </row>
    <row r="1380" spans="1:14">
      <c r="A1380" s="43" cm="1">
        <f t="array" ref="A1380">IF(INDEX(B:B,ROW()), COUNTIF($B$6:INDEX(B:B,ROW()), TRUE), 0)</f>
        <v>0</v>
      </c>
      <c r="B1380" s="43" t="b" cm="1">
        <f t="array" ref="B1380">AND(分科號=INDEX(E:E,ROW()),INDEX(D:D,ROW())&gt;=分起日,INDEX(D:D,ROW())&lt;=分訖日,OR(分專案="全部",INDEX(J:J,ROW())=分專案))</f>
        <v>0</v>
      </c>
      <c r="C1380" s="44" cm="1">
        <f t="array" ref="C1380">IF(INDEX(F:F,ROW())&lt;&gt;"",INDEX(F:F,ROW()),IF(INDEX(E:E,ROW())&lt;&gt;0,INDEX(C:C,ROW()-1),0))</f>
        <v>0</v>
      </c>
      <c r="D1380" s="43" cm="1">
        <f t="array" ref="D1380">IF(INDEX(G:G,ROW())&lt;&gt;"",INDEX(G:G,ROW()),IF(INDEX(E:E,ROW())&lt;&gt;0,INDEX(D:D,ROW()-1),0))</f>
        <v>0</v>
      </c>
      <c r="E1380" s="313" cm="1">
        <f t="array" ref="E1380">IF(INDEX(I:I,ROW())&lt;&gt;"",VALUE(TRIM(LEFT(INDEX(I:I,ROW()),6))),0)</f>
        <v>0</v>
      </c>
      <c r="F1380" s="314"/>
      <c r="G1380" s="247"/>
      <c r="H1380" s="261"/>
      <c r="I1380" s="248"/>
      <c r="J1380" s="261"/>
      <c r="K1380" s="261"/>
      <c r="L1380" s="262"/>
      <c r="M1380" s="49"/>
      <c r="N1380" s="49"/>
    </row>
    <row r="1381" spans="1:14">
      <c r="A1381" s="43" cm="1">
        <f t="array" ref="A1381">IF(INDEX(B:B,ROW()), COUNTIF($B$6:INDEX(B:B,ROW()), TRUE), 0)</f>
        <v>0</v>
      </c>
      <c r="B1381" s="43" t="b" cm="1">
        <f t="array" ref="B1381">AND(分科號=INDEX(E:E,ROW()),INDEX(D:D,ROW())&gt;=分起日,INDEX(D:D,ROW())&lt;=分訖日,OR(分專案="全部",INDEX(J:J,ROW())=分專案))</f>
        <v>0</v>
      </c>
      <c r="C1381" s="44" cm="1">
        <f t="array" ref="C1381">IF(INDEX(F:F,ROW())&lt;&gt;"",INDEX(F:F,ROW()),IF(INDEX(E:E,ROW())&lt;&gt;0,INDEX(C:C,ROW()-1),0))</f>
        <v>0</v>
      </c>
      <c r="D1381" s="43" cm="1">
        <f t="array" ref="D1381">IF(INDEX(G:G,ROW())&lt;&gt;"",INDEX(G:G,ROW()),IF(INDEX(E:E,ROW())&lt;&gt;0,INDEX(D:D,ROW()-1),0))</f>
        <v>0</v>
      </c>
      <c r="E1381" s="313" cm="1">
        <f t="array" ref="E1381">IF(INDEX(I:I,ROW())&lt;&gt;"",VALUE(TRIM(LEFT(INDEX(I:I,ROW()),6))),0)</f>
        <v>0</v>
      </c>
      <c r="F1381" s="314"/>
      <c r="G1381" s="247"/>
      <c r="H1381" s="261"/>
      <c r="I1381" s="248"/>
      <c r="J1381" s="261"/>
      <c r="K1381" s="261"/>
      <c r="L1381" s="262"/>
      <c r="M1381" s="49"/>
      <c r="N1381" s="49"/>
    </row>
    <row r="1382" spans="1:14">
      <c r="A1382" s="43" cm="1">
        <f t="array" ref="A1382">IF(INDEX(B:B,ROW()), COUNTIF($B$6:INDEX(B:B,ROW()), TRUE), 0)</f>
        <v>0</v>
      </c>
      <c r="B1382" s="43" t="b" cm="1">
        <f t="array" ref="B1382">AND(分科號=INDEX(E:E,ROW()),INDEX(D:D,ROW())&gt;=分起日,INDEX(D:D,ROW())&lt;=分訖日,OR(分專案="全部",INDEX(J:J,ROW())=分專案))</f>
        <v>0</v>
      </c>
      <c r="C1382" s="44" cm="1">
        <f t="array" ref="C1382">IF(INDEX(F:F,ROW())&lt;&gt;"",INDEX(F:F,ROW()),IF(INDEX(E:E,ROW())&lt;&gt;0,INDEX(C:C,ROW()-1),0))</f>
        <v>0</v>
      </c>
      <c r="D1382" s="43" cm="1">
        <f t="array" ref="D1382">IF(INDEX(G:G,ROW())&lt;&gt;"",INDEX(G:G,ROW()),IF(INDEX(E:E,ROW())&lt;&gt;0,INDEX(D:D,ROW()-1),0))</f>
        <v>0</v>
      </c>
      <c r="E1382" s="313" cm="1">
        <f t="array" ref="E1382">IF(INDEX(I:I,ROW())&lt;&gt;"",VALUE(TRIM(LEFT(INDEX(I:I,ROW()),6))),0)</f>
        <v>0</v>
      </c>
      <c r="F1382" s="314"/>
      <c r="G1382" s="247"/>
      <c r="H1382" s="261"/>
      <c r="I1382" s="248"/>
      <c r="J1382" s="261"/>
      <c r="K1382" s="261"/>
      <c r="L1382" s="262"/>
      <c r="M1382" s="49"/>
      <c r="N1382" s="49"/>
    </row>
    <row r="1383" spans="1:14">
      <c r="A1383" s="43" cm="1">
        <f t="array" ref="A1383">IF(INDEX(B:B,ROW()), COUNTIF($B$6:INDEX(B:B,ROW()), TRUE), 0)</f>
        <v>0</v>
      </c>
      <c r="B1383" s="43" t="b" cm="1">
        <f t="array" ref="B1383">AND(分科號=INDEX(E:E,ROW()),INDEX(D:D,ROW())&gt;=分起日,INDEX(D:D,ROW())&lt;=分訖日,OR(分專案="全部",INDEX(J:J,ROW())=分專案))</f>
        <v>0</v>
      </c>
      <c r="C1383" s="44" cm="1">
        <f t="array" ref="C1383">IF(INDEX(F:F,ROW())&lt;&gt;"",INDEX(F:F,ROW()),IF(INDEX(E:E,ROW())&lt;&gt;0,INDEX(C:C,ROW()-1),0))</f>
        <v>0</v>
      </c>
      <c r="D1383" s="43" cm="1">
        <f t="array" ref="D1383">IF(INDEX(G:G,ROW())&lt;&gt;"",INDEX(G:G,ROW()),IF(INDEX(E:E,ROW())&lt;&gt;0,INDEX(D:D,ROW()-1),0))</f>
        <v>0</v>
      </c>
      <c r="E1383" s="313" cm="1">
        <f t="array" ref="E1383">IF(INDEX(I:I,ROW())&lt;&gt;"",VALUE(TRIM(LEFT(INDEX(I:I,ROW()),6))),0)</f>
        <v>0</v>
      </c>
      <c r="F1383" s="314"/>
      <c r="G1383" s="247"/>
      <c r="H1383" s="261"/>
      <c r="I1383" s="248"/>
      <c r="J1383" s="261"/>
      <c r="K1383" s="261"/>
      <c r="L1383" s="262"/>
      <c r="M1383" s="49"/>
      <c r="N1383" s="49"/>
    </row>
    <row r="1384" spans="1:14">
      <c r="A1384" s="43" cm="1">
        <f t="array" ref="A1384">IF(INDEX(B:B,ROW()), COUNTIF($B$6:INDEX(B:B,ROW()), TRUE), 0)</f>
        <v>0</v>
      </c>
      <c r="B1384" s="43" t="b" cm="1">
        <f t="array" ref="B1384">AND(分科號=INDEX(E:E,ROW()),INDEX(D:D,ROW())&gt;=分起日,INDEX(D:D,ROW())&lt;=分訖日,OR(分專案="全部",INDEX(J:J,ROW())=分專案))</f>
        <v>0</v>
      </c>
      <c r="C1384" s="44" cm="1">
        <f t="array" ref="C1384">IF(INDEX(F:F,ROW())&lt;&gt;"",INDEX(F:F,ROW()),IF(INDEX(E:E,ROW())&lt;&gt;0,INDEX(C:C,ROW()-1),0))</f>
        <v>0</v>
      </c>
      <c r="D1384" s="43" cm="1">
        <f t="array" ref="D1384">IF(INDEX(G:G,ROW())&lt;&gt;"",INDEX(G:G,ROW()),IF(INDEX(E:E,ROW())&lt;&gt;0,INDEX(D:D,ROW()-1),0))</f>
        <v>0</v>
      </c>
      <c r="E1384" s="313" cm="1">
        <f t="array" ref="E1384">IF(INDEX(I:I,ROW())&lt;&gt;"",VALUE(TRIM(LEFT(INDEX(I:I,ROW()),6))),0)</f>
        <v>0</v>
      </c>
      <c r="F1384" s="314"/>
      <c r="G1384" s="247"/>
      <c r="H1384" s="261"/>
      <c r="I1384" s="248"/>
      <c r="J1384" s="261"/>
      <c r="K1384" s="261"/>
      <c r="L1384" s="262"/>
      <c r="M1384" s="49"/>
      <c r="N1384" s="49"/>
    </row>
    <row r="1385" spans="1:14">
      <c r="A1385" s="43" cm="1">
        <f t="array" ref="A1385">IF(INDEX(B:B,ROW()), COUNTIF($B$6:INDEX(B:B,ROW()), TRUE), 0)</f>
        <v>0</v>
      </c>
      <c r="B1385" s="43" t="b" cm="1">
        <f t="array" ref="B1385">AND(分科號=INDEX(E:E,ROW()),INDEX(D:D,ROW())&gt;=分起日,INDEX(D:D,ROW())&lt;=分訖日,OR(分專案="全部",INDEX(J:J,ROW())=分專案))</f>
        <v>0</v>
      </c>
      <c r="C1385" s="44" cm="1">
        <f t="array" ref="C1385">IF(INDEX(F:F,ROW())&lt;&gt;"",INDEX(F:F,ROW()),IF(INDEX(E:E,ROW())&lt;&gt;0,INDEX(C:C,ROW()-1),0))</f>
        <v>0</v>
      </c>
      <c r="D1385" s="43" cm="1">
        <f t="array" ref="D1385">IF(INDEX(G:G,ROW())&lt;&gt;"",INDEX(G:G,ROW()),IF(INDEX(E:E,ROW())&lt;&gt;0,INDEX(D:D,ROW()-1),0))</f>
        <v>0</v>
      </c>
      <c r="E1385" s="313" cm="1">
        <f t="array" ref="E1385">IF(INDEX(I:I,ROW())&lt;&gt;"",VALUE(TRIM(LEFT(INDEX(I:I,ROW()),6))),0)</f>
        <v>0</v>
      </c>
      <c r="F1385" s="314"/>
      <c r="G1385" s="247"/>
      <c r="H1385" s="261"/>
      <c r="I1385" s="248"/>
      <c r="J1385" s="261"/>
      <c r="K1385" s="261"/>
      <c r="L1385" s="262"/>
      <c r="M1385" s="49"/>
      <c r="N1385" s="49"/>
    </row>
    <row r="1386" spans="1:14">
      <c r="A1386" s="43" cm="1">
        <f t="array" ref="A1386">IF(INDEX(B:B,ROW()), COUNTIF($B$6:INDEX(B:B,ROW()), TRUE), 0)</f>
        <v>0</v>
      </c>
      <c r="B1386" s="43" t="b" cm="1">
        <f t="array" ref="B1386">AND(分科號=INDEX(E:E,ROW()),INDEX(D:D,ROW())&gt;=分起日,INDEX(D:D,ROW())&lt;=分訖日,OR(分專案="全部",INDEX(J:J,ROW())=分專案))</f>
        <v>0</v>
      </c>
      <c r="C1386" s="44" cm="1">
        <f t="array" ref="C1386">IF(INDEX(F:F,ROW())&lt;&gt;"",INDEX(F:F,ROW()),IF(INDEX(E:E,ROW())&lt;&gt;0,INDEX(C:C,ROW()-1),0))</f>
        <v>0</v>
      </c>
      <c r="D1386" s="43" cm="1">
        <f t="array" ref="D1386">IF(INDEX(G:G,ROW())&lt;&gt;"",INDEX(G:G,ROW()),IF(INDEX(E:E,ROW())&lt;&gt;0,INDEX(D:D,ROW()-1),0))</f>
        <v>0</v>
      </c>
      <c r="E1386" s="313" cm="1">
        <f t="array" ref="E1386">IF(INDEX(I:I,ROW())&lt;&gt;"",VALUE(TRIM(LEFT(INDEX(I:I,ROW()),6))),0)</f>
        <v>0</v>
      </c>
      <c r="F1386" s="314"/>
      <c r="G1386" s="247"/>
      <c r="H1386" s="261"/>
      <c r="I1386" s="248"/>
      <c r="J1386" s="261"/>
      <c r="K1386" s="261"/>
      <c r="L1386" s="262"/>
      <c r="M1386" s="49"/>
      <c r="N1386" s="49"/>
    </row>
    <row r="1387" spans="1:14">
      <c r="A1387" s="43" cm="1">
        <f t="array" ref="A1387">IF(INDEX(B:B,ROW()), COUNTIF($B$6:INDEX(B:B,ROW()), TRUE), 0)</f>
        <v>0</v>
      </c>
      <c r="B1387" s="43" t="b" cm="1">
        <f t="array" ref="B1387">AND(分科號=INDEX(E:E,ROW()),INDEX(D:D,ROW())&gt;=分起日,INDEX(D:D,ROW())&lt;=分訖日,OR(分專案="全部",INDEX(J:J,ROW())=分專案))</f>
        <v>0</v>
      </c>
      <c r="C1387" s="44" cm="1">
        <f t="array" ref="C1387">IF(INDEX(F:F,ROW())&lt;&gt;"",INDEX(F:F,ROW()),IF(INDEX(E:E,ROW())&lt;&gt;0,INDEX(C:C,ROW()-1),0))</f>
        <v>0</v>
      </c>
      <c r="D1387" s="43" cm="1">
        <f t="array" ref="D1387">IF(INDEX(G:G,ROW())&lt;&gt;"",INDEX(G:G,ROW()),IF(INDEX(E:E,ROW())&lt;&gt;0,INDEX(D:D,ROW()-1),0))</f>
        <v>0</v>
      </c>
      <c r="E1387" s="313" cm="1">
        <f t="array" ref="E1387">IF(INDEX(I:I,ROW())&lt;&gt;"",VALUE(TRIM(LEFT(INDEX(I:I,ROW()),6))),0)</f>
        <v>0</v>
      </c>
      <c r="F1387" s="314"/>
      <c r="G1387" s="247"/>
      <c r="H1387" s="261"/>
      <c r="I1387" s="248"/>
      <c r="J1387" s="261"/>
      <c r="K1387" s="261"/>
      <c r="L1387" s="262"/>
      <c r="M1387" s="49"/>
      <c r="N1387" s="49"/>
    </row>
    <row r="1388" spans="1:14">
      <c r="A1388" s="43" cm="1">
        <f t="array" ref="A1388">IF(INDEX(B:B,ROW()), COUNTIF($B$6:INDEX(B:B,ROW()), TRUE), 0)</f>
        <v>0</v>
      </c>
      <c r="B1388" s="43" t="b" cm="1">
        <f t="array" ref="B1388">AND(分科號=INDEX(E:E,ROW()),INDEX(D:D,ROW())&gt;=分起日,INDEX(D:D,ROW())&lt;=分訖日,OR(分專案="全部",INDEX(J:J,ROW())=分專案))</f>
        <v>0</v>
      </c>
      <c r="C1388" s="44" cm="1">
        <f t="array" ref="C1388">IF(INDEX(F:F,ROW())&lt;&gt;"",INDEX(F:F,ROW()),IF(INDEX(E:E,ROW())&lt;&gt;0,INDEX(C:C,ROW()-1),0))</f>
        <v>0</v>
      </c>
      <c r="D1388" s="43" cm="1">
        <f t="array" ref="D1388">IF(INDEX(G:G,ROW())&lt;&gt;"",INDEX(G:G,ROW()),IF(INDEX(E:E,ROW())&lt;&gt;0,INDEX(D:D,ROW()-1),0))</f>
        <v>0</v>
      </c>
      <c r="E1388" s="313" cm="1">
        <f t="array" ref="E1388">IF(INDEX(I:I,ROW())&lt;&gt;"",VALUE(TRIM(LEFT(INDEX(I:I,ROW()),6))),0)</f>
        <v>0</v>
      </c>
      <c r="F1388" s="314"/>
      <c r="G1388" s="247"/>
      <c r="H1388" s="261"/>
      <c r="I1388" s="248"/>
      <c r="J1388" s="261"/>
      <c r="K1388" s="261"/>
      <c r="L1388" s="262"/>
      <c r="M1388" s="49"/>
      <c r="N1388" s="49"/>
    </row>
    <row r="1389" spans="1:14">
      <c r="A1389" s="43" cm="1">
        <f t="array" ref="A1389">IF(INDEX(B:B,ROW()), COUNTIF($B$6:INDEX(B:B,ROW()), TRUE), 0)</f>
        <v>0</v>
      </c>
      <c r="B1389" s="43" t="b" cm="1">
        <f t="array" ref="B1389">AND(分科號=INDEX(E:E,ROW()),INDEX(D:D,ROW())&gt;=分起日,INDEX(D:D,ROW())&lt;=分訖日,OR(分專案="全部",INDEX(J:J,ROW())=分專案))</f>
        <v>0</v>
      </c>
      <c r="C1389" s="44" cm="1">
        <f t="array" ref="C1389">IF(INDEX(F:F,ROW())&lt;&gt;"",INDEX(F:F,ROW()),IF(INDEX(E:E,ROW())&lt;&gt;0,INDEX(C:C,ROW()-1),0))</f>
        <v>0</v>
      </c>
      <c r="D1389" s="43" cm="1">
        <f t="array" ref="D1389">IF(INDEX(G:G,ROW())&lt;&gt;"",INDEX(G:G,ROW()),IF(INDEX(E:E,ROW())&lt;&gt;0,INDEX(D:D,ROW()-1),0))</f>
        <v>0</v>
      </c>
      <c r="E1389" s="313" cm="1">
        <f t="array" ref="E1389">IF(INDEX(I:I,ROW())&lt;&gt;"",VALUE(TRIM(LEFT(INDEX(I:I,ROW()),6))),0)</f>
        <v>0</v>
      </c>
      <c r="F1389" s="314"/>
      <c r="G1389" s="247"/>
      <c r="H1389" s="261"/>
      <c r="I1389" s="248"/>
      <c r="J1389" s="261"/>
      <c r="K1389" s="261"/>
      <c r="L1389" s="262"/>
      <c r="M1389" s="49"/>
      <c r="N1389" s="49"/>
    </row>
    <row r="1390" spans="1:14">
      <c r="A1390" s="43" cm="1">
        <f t="array" ref="A1390">IF(INDEX(B:B,ROW()), COUNTIF($B$6:INDEX(B:B,ROW()), TRUE), 0)</f>
        <v>0</v>
      </c>
      <c r="B1390" s="43" t="b" cm="1">
        <f t="array" ref="B1390">AND(分科號=INDEX(E:E,ROW()),INDEX(D:D,ROW())&gt;=分起日,INDEX(D:D,ROW())&lt;=分訖日,OR(分專案="全部",INDEX(J:J,ROW())=分專案))</f>
        <v>0</v>
      </c>
      <c r="C1390" s="44" cm="1">
        <f t="array" ref="C1390">IF(INDEX(F:F,ROW())&lt;&gt;"",INDEX(F:F,ROW()),IF(INDEX(E:E,ROW())&lt;&gt;0,INDEX(C:C,ROW()-1),0))</f>
        <v>0</v>
      </c>
      <c r="D1390" s="43" cm="1">
        <f t="array" ref="D1390">IF(INDEX(G:G,ROW())&lt;&gt;"",INDEX(G:G,ROW()),IF(INDEX(E:E,ROW())&lt;&gt;0,INDEX(D:D,ROW()-1),0))</f>
        <v>0</v>
      </c>
      <c r="E1390" s="313" cm="1">
        <f t="array" ref="E1390">IF(INDEX(I:I,ROW())&lt;&gt;"",VALUE(TRIM(LEFT(INDEX(I:I,ROW()),6))),0)</f>
        <v>0</v>
      </c>
      <c r="F1390" s="314"/>
      <c r="G1390" s="247"/>
      <c r="H1390" s="261"/>
      <c r="I1390" s="248"/>
      <c r="J1390" s="261"/>
      <c r="K1390" s="261"/>
      <c r="L1390" s="262"/>
      <c r="M1390" s="49"/>
      <c r="N1390" s="49"/>
    </row>
    <row r="1391" spans="1:14">
      <c r="A1391" s="43" cm="1">
        <f t="array" ref="A1391">IF(INDEX(B:B,ROW()), COUNTIF($B$6:INDEX(B:B,ROW()), TRUE), 0)</f>
        <v>0</v>
      </c>
      <c r="B1391" s="43" t="b" cm="1">
        <f t="array" ref="B1391">AND(分科號=INDEX(E:E,ROW()),INDEX(D:D,ROW())&gt;=分起日,INDEX(D:D,ROW())&lt;=分訖日,OR(分專案="全部",INDEX(J:J,ROW())=分專案))</f>
        <v>0</v>
      </c>
      <c r="C1391" s="44" cm="1">
        <f t="array" ref="C1391">IF(INDEX(F:F,ROW())&lt;&gt;"",INDEX(F:F,ROW()),IF(INDEX(E:E,ROW())&lt;&gt;0,INDEX(C:C,ROW()-1),0))</f>
        <v>0</v>
      </c>
      <c r="D1391" s="43" cm="1">
        <f t="array" ref="D1391">IF(INDEX(G:G,ROW())&lt;&gt;"",INDEX(G:G,ROW()),IF(INDEX(E:E,ROW())&lt;&gt;0,INDEX(D:D,ROW()-1),0))</f>
        <v>0</v>
      </c>
      <c r="E1391" s="313" cm="1">
        <f t="array" ref="E1391">IF(INDEX(I:I,ROW())&lt;&gt;"",VALUE(TRIM(LEFT(INDEX(I:I,ROW()),6))),0)</f>
        <v>0</v>
      </c>
      <c r="F1391" s="314"/>
      <c r="G1391" s="247"/>
      <c r="H1391" s="261"/>
      <c r="I1391" s="248"/>
      <c r="J1391" s="261"/>
      <c r="K1391" s="261"/>
      <c r="L1391" s="262"/>
      <c r="M1391" s="49"/>
      <c r="N1391" s="49"/>
    </row>
    <row r="1392" spans="1:14">
      <c r="A1392" s="43" cm="1">
        <f t="array" ref="A1392">IF(INDEX(B:B,ROW()), COUNTIF($B$6:INDEX(B:B,ROW()), TRUE), 0)</f>
        <v>0</v>
      </c>
      <c r="B1392" s="43" t="b" cm="1">
        <f t="array" ref="B1392">AND(分科號=INDEX(E:E,ROW()),INDEX(D:D,ROW())&gt;=分起日,INDEX(D:D,ROW())&lt;=分訖日,OR(分專案="全部",INDEX(J:J,ROW())=分專案))</f>
        <v>0</v>
      </c>
      <c r="C1392" s="44" cm="1">
        <f t="array" ref="C1392">IF(INDEX(F:F,ROW())&lt;&gt;"",INDEX(F:F,ROW()),IF(INDEX(E:E,ROW())&lt;&gt;0,INDEX(C:C,ROW()-1),0))</f>
        <v>0</v>
      </c>
      <c r="D1392" s="43" cm="1">
        <f t="array" ref="D1392">IF(INDEX(G:G,ROW())&lt;&gt;"",INDEX(G:G,ROW()),IF(INDEX(E:E,ROW())&lt;&gt;0,INDEX(D:D,ROW()-1),0))</f>
        <v>0</v>
      </c>
      <c r="E1392" s="313" cm="1">
        <f t="array" ref="E1392">IF(INDEX(I:I,ROW())&lt;&gt;"",VALUE(TRIM(LEFT(INDEX(I:I,ROW()),6))),0)</f>
        <v>0</v>
      </c>
      <c r="F1392" s="314"/>
      <c r="G1392" s="247"/>
      <c r="H1392" s="261"/>
      <c r="I1392" s="248"/>
      <c r="J1392" s="261"/>
      <c r="K1392" s="261"/>
      <c r="L1392" s="262"/>
      <c r="M1392" s="49"/>
      <c r="N1392" s="49"/>
    </row>
    <row r="1393" spans="1:14">
      <c r="A1393" s="43" cm="1">
        <f t="array" ref="A1393">IF(INDEX(B:B,ROW()), COUNTIF($B$6:INDEX(B:B,ROW()), TRUE), 0)</f>
        <v>0</v>
      </c>
      <c r="B1393" s="43" t="b" cm="1">
        <f t="array" ref="B1393">AND(分科號=INDEX(E:E,ROW()),INDEX(D:D,ROW())&gt;=分起日,INDEX(D:D,ROW())&lt;=分訖日,OR(分專案="全部",INDEX(J:J,ROW())=分專案))</f>
        <v>0</v>
      </c>
      <c r="C1393" s="44" cm="1">
        <f t="array" ref="C1393">IF(INDEX(F:F,ROW())&lt;&gt;"",INDEX(F:F,ROW()),IF(INDEX(E:E,ROW())&lt;&gt;0,INDEX(C:C,ROW()-1),0))</f>
        <v>0</v>
      </c>
      <c r="D1393" s="43" cm="1">
        <f t="array" ref="D1393">IF(INDEX(G:G,ROW())&lt;&gt;"",INDEX(G:G,ROW()),IF(INDEX(E:E,ROW())&lt;&gt;0,INDEX(D:D,ROW()-1),0))</f>
        <v>0</v>
      </c>
      <c r="E1393" s="313" cm="1">
        <f t="array" ref="E1393">IF(INDEX(I:I,ROW())&lt;&gt;"",VALUE(TRIM(LEFT(INDEX(I:I,ROW()),6))),0)</f>
        <v>0</v>
      </c>
      <c r="F1393" s="314"/>
      <c r="G1393" s="247"/>
      <c r="H1393" s="261"/>
      <c r="I1393" s="248"/>
      <c r="J1393" s="261"/>
      <c r="K1393" s="261"/>
      <c r="L1393" s="262"/>
      <c r="M1393" s="49"/>
      <c r="N1393" s="49"/>
    </row>
    <row r="1394" spans="1:14">
      <c r="A1394" s="43" cm="1">
        <f t="array" ref="A1394">IF(INDEX(B:B,ROW()), COUNTIF($B$6:INDEX(B:B,ROW()), TRUE), 0)</f>
        <v>0</v>
      </c>
      <c r="B1394" s="43" t="b" cm="1">
        <f t="array" ref="B1394">AND(分科號=INDEX(E:E,ROW()),INDEX(D:D,ROW())&gt;=分起日,INDEX(D:D,ROW())&lt;=分訖日,OR(分專案="全部",INDEX(J:J,ROW())=分專案))</f>
        <v>0</v>
      </c>
      <c r="C1394" s="44" cm="1">
        <f t="array" ref="C1394">IF(INDEX(F:F,ROW())&lt;&gt;"",INDEX(F:F,ROW()),IF(INDEX(E:E,ROW())&lt;&gt;0,INDEX(C:C,ROW()-1),0))</f>
        <v>0</v>
      </c>
      <c r="D1394" s="43" cm="1">
        <f t="array" ref="D1394">IF(INDEX(G:G,ROW())&lt;&gt;"",INDEX(G:G,ROW()),IF(INDEX(E:E,ROW())&lt;&gt;0,INDEX(D:D,ROW()-1),0))</f>
        <v>0</v>
      </c>
      <c r="E1394" s="313" cm="1">
        <f t="array" ref="E1394">IF(INDEX(I:I,ROW())&lt;&gt;"",VALUE(TRIM(LEFT(INDEX(I:I,ROW()),6))),0)</f>
        <v>0</v>
      </c>
      <c r="F1394" s="314"/>
      <c r="G1394" s="247"/>
      <c r="H1394" s="261"/>
      <c r="I1394" s="248"/>
      <c r="J1394" s="261"/>
      <c r="K1394" s="261"/>
      <c r="L1394" s="262"/>
      <c r="M1394" s="49"/>
      <c r="N1394" s="49"/>
    </row>
    <row r="1395" spans="1:14">
      <c r="A1395" s="43" cm="1">
        <f t="array" ref="A1395">IF(INDEX(B:B,ROW()), COUNTIF($B$6:INDEX(B:B,ROW()), TRUE), 0)</f>
        <v>0</v>
      </c>
      <c r="B1395" s="43" t="b" cm="1">
        <f t="array" ref="B1395">AND(分科號=INDEX(E:E,ROW()),INDEX(D:D,ROW())&gt;=分起日,INDEX(D:D,ROW())&lt;=分訖日,OR(分專案="全部",INDEX(J:J,ROW())=分專案))</f>
        <v>0</v>
      </c>
      <c r="C1395" s="44" cm="1">
        <f t="array" ref="C1395">IF(INDEX(F:F,ROW())&lt;&gt;"",INDEX(F:F,ROW()),IF(INDEX(E:E,ROW())&lt;&gt;0,INDEX(C:C,ROW()-1),0))</f>
        <v>0</v>
      </c>
      <c r="D1395" s="43" cm="1">
        <f t="array" ref="D1395">IF(INDEX(G:G,ROW())&lt;&gt;"",INDEX(G:G,ROW()),IF(INDEX(E:E,ROW())&lt;&gt;0,INDEX(D:D,ROW()-1),0))</f>
        <v>0</v>
      </c>
      <c r="E1395" s="313" cm="1">
        <f t="array" ref="E1395">IF(INDEX(I:I,ROW())&lt;&gt;"",VALUE(TRIM(LEFT(INDEX(I:I,ROW()),6))),0)</f>
        <v>0</v>
      </c>
      <c r="F1395" s="314"/>
      <c r="G1395" s="247"/>
      <c r="H1395" s="261"/>
      <c r="I1395" s="248"/>
      <c r="J1395" s="261"/>
      <c r="K1395" s="261"/>
      <c r="L1395" s="262"/>
      <c r="M1395" s="49"/>
      <c r="N1395" s="49"/>
    </row>
    <row r="1396" spans="1:14">
      <c r="A1396" s="43" cm="1">
        <f t="array" ref="A1396">IF(INDEX(B:B,ROW()), COUNTIF($B$6:INDEX(B:B,ROW()), TRUE), 0)</f>
        <v>0</v>
      </c>
      <c r="B1396" s="43" t="b" cm="1">
        <f t="array" ref="B1396">AND(分科號=INDEX(E:E,ROW()),INDEX(D:D,ROW())&gt;=分起日,INDEX(D:D,ROW())&lt;=分訖日,OR(分專案="全部",INDEX(J:J,ROW())=分專案))</f>
        <v>0</v>
      </c>
      <c r="C1396" s="44" cm="1">
        <f t="array" ref="C1396">IF(INDEX(F:F,ROW())&lt;&gt;"",INDEX(F:F,ROW()),IF(INDEX(E:E,ROW())&lt;&gt;0,INDEX(C:C,ROW()-1),0))</f>
        <v>0</v>
      </c>
      <c r="D1396" s="43" cm="1">
        <f t="array" ref="D1396">IF(INDEX(G:G,ROW())&lt;&gt;"",INDEX(G:G,ROW()),IF(INDEX(E:E,ROW())&lt;&gt;0,INDEX(D:D,ROW()-1),0))</f>
        <v>0</v>
      </c>
      <c r="E1396" s="313" cm="1">
        <f t="array" ref="E1396">IF(INDEX(I:I,ROW())&lt;&gt;"",VALUE(TRIM(LEFT(INDEX(I:I,ROW()),6))),0)</f>
        <v>0</v>
      </c>
      <c r="F1396" s="314"/>
      <c r="G1396" s="247"/>
      <c r="H1396" s="261"/>
      <c r="I1396" s="248"/>
      <c r="J1396" s="261"/>
      <c r="K1396" s="261"/>
      <c r="L1396" s="262"/>
      <c r="M1396" s="49"/>
      <c r="N1396" s="49"/>
    </row>
    <row r="1397" spans="1:14">
      <c r="A1397" s="43" cm="1">
        <f t="array" ref="A1397">IF(INDEX(B:B,ROW()), COUNTIF($B$6:INDEX(B:B,ROW()), TRUE), 0)</f>
        <v>0</v>
      </c>
      <c r="B1397" s="43" t="b" cm="1">
        <f t="array" ref="B1397">AND(分科號=INDEX(E:E,ROW()),INDEX(D:D,ROW())&gt;=分起日,INDEX(D:D,ROW())&lt;=分訖日,OR(分專案="全部",INDEX(J:J,ROW())=分專案))</f>
        <v>0</v>
      </c>
      <c r="C1397" s="44" cm="1">
        <f t="array" ref="C1397">IF(INDEX(F:F,ROW())&lt;&gt;"",INDEX(F:F,ROW()),IF(INDEX(E:E,ROW())&lt;&gt;0,INDEX(C:C,ROW()-1),0))</f>
        <v>0</v>
      </c>
      <c r="D1397" s="43" cm="1">
        <f t="array" ref="D1397">IF(INDEX(G:G,ROW())&lt;&gt;"",INDEX(G:G,ROW()),IF(INDEX(E:E,ROW())&lt;&gt;0,INDEX(D:D,ROW()-1),0))</f>
        <v>0</v>
      </c>
      <c r="E1397" s="313" cm="1">
        <f t="array" ref="E1397">IF(INDEX(I:I,ROW())&lt;&gt;"",VALUE(TRIM(LEFT(INDEX(I:I,ROW()),6))),0)</f>
        <v>0</v>
      </c>
      <c r="F1397" s="314"/>
      <c r="G1397" s="247"/>
      <c r="H1397" s="261"/>
      <c r="I1397" s="248"/>
      <c r="J1397" s="261"/>
      <c r="K1397" s="261"/>
      <c r="L1397" s="262"/>
      <c r="M1397" s="49"/>
      <c r="N1397" s="49"/>
    </row>
    <row r="1398" spans="1:14">
      <c r="A1398" s="43" cm="1">
        <f t="array" ref="A1398">IF(INDEX(B:B,ROW()), COUNTIF($B$6:INDEX(B:B,ROW()), TRUE), 0)</f>
        <v>0</v>
      </c>
      <c r="B1398" s="43" t="b" cm="1">
        <f t="array" ref="B1398">AND(分科號=INDEX(E:E,ROW()),INDEX(D:D,ROW())&gt;=分起日,INDEX(D:D,ROW())&lt;=分訖日,OR(分專案="全部",INDEX(J:J,ROW())=分專案))</f>
        <v>0</v>
      </c>
      <c r="C1398" s="44" cm="1">
        <f t="array" ref="C1398">IF(INDEX(F:F,ROW())&lt;&gt;"",INDEX(F:F,ROW()),IF(INDEX(E:E,ROW())&lt;&gt;0,INDEX(C:C,ROW()-1),0))</f>
        <v>0</v>
      </c>
      <c r="D1398" s="43" cm="1">
        <f t="array" ref="D1398">IF(INDEX(G:G,ROW())&lt;&gt;"",INDEX(G:G,ROW()),IF(INDEX(E:E,ROW())&lt;&gt;0,INDEX(D:D,ROW()-1),0))</f>
        <v>0</v>
      </c>
      <c r="E1398" s="313" cm="1">
        <f t="array" ref="E1398">IF(INDEX(I:I,ROW())&lt;&gt;"",VALUE(TRIM(LEFT(INDEX(I:I,ROW()),6))),0)</f>
        <v>0</v>
      </c>
      <c r="F1398" s="314"/>
      <c r="G1398" s="247"/>
      <c r="H1398" s="261"/>
      <c r="I1398" s="248"/>
      <c r="J1398" s="261"/>
      <c r="K1398" s="261"/>
      <c r="L1398" s="262"/>
      <c r="M1398" s="49"/>
      <c r="N1398" s="49"/>
    </row>
    <row r="1399" spans="1:14">
      <c r="A1399" s="43" cm="1">
        <f t="array" ref="A1399">IF(INDEX(B:B,ROW()), COUNTIF($B$6:INDEX(B:B,ROW()), TRUE), 0)</f>
        <v>0</v>
      </c>
      <c r="B1399" s="43" t="b" cm="1">
        <f t="array" ref="B1399">AND(分科號=INDEX(E:E,ROW()),INDEX(D:D,ROW())&gt;=分起日,INDEX(D:D,ROW())&lt;=分訖日,OR(分專案="全部",INDEX(J:J,ROW())=分專案))</f>
        <v>0</v>
      </c>
      <c r="C1399" s="44" cm="1">
        <f t="array" ref="C1399">IF(INDEX(F:F,ROW())&lt;&gt;"",INDEX(F:F,ROW()),IF(INDEX(E:E,ROW())&lt;&gt;0,INDEX(C:C,ROW()-1),0))</f>
        <v>0</v>
      </c>
      <c r="D1399" s="43" cm="1">
        <f t="array" ref="D1399">IF(INDEX(G:G,ROW())&lt;&gt;"",INDEX(G:G,ROW()),IF(INDEX(E:E,ROW())&lt;&gt;0,INDEX(D:D,ROW()-1),0))</f>
        <v>0</v>
      </c>
      <c r="E1399" s="313" cm="1">
        <f t="array" ref="E1399">IF(INDEX(I:I,ROW())&lt;&gt;"",VALUE(TRIM(LEFT(INDEX(I:I,ROW()),6))),0)</f>
        <v>0</v>
      </c>
      <c r="F1399" s="314"/>
      <c r="G1399" s="247"/>
      <c r="H1399" s="261"/>
      <c r="I1399" s="248"/>
      <c r="J1399" s="261"/>
      <c r="K1399" s="261"/>
      <c r="L1399" s="262"/>
      <c r="M1399" s="49"/>
      <c r="N1399" s="49"/>
    </row>
    <row r="1400" spans="1:14">
      <c r="A1400" s="43" cm="1">
        <f t="array" ref="A1400">IF(INDEX(B:B,ROW()), COUNTIF($B$6:INDEX(B:B,ROW()), TRUE), 0)</f>
        <v>0</v>
      </c>
      <c r="B1400" s="43" t="b" cm="1">
        <f t="array" ref="B1400">AND(分科號=INDEX(E:E,ROW()),INDEX(D:D,ROW())&gt;=分起日,INDEX(D:D,ROW())&lt;=分訖日,OR(分專案="全部",INDEX(J:J,ROW())=分專案))</f>
        <v>0</v>
      </c>
      <c r="C1400" s="44" cm="1">
        <f t="array" ref="C1400">IF(INDEX(F:F,ROW())&lt;&gt;"",INDEX(F:F,ROW()),IF(INDEX(E:E,ROW())&lt;&gt;0,INDEX(C:C,ROW()-1),0))</f>
        <v>0</v>
      </c>
      <c r="D1400" s="43" cm="1">
        <f t="array" ref="D1400">IF(INDEX(G:G,ROW())&lt;&gt;"",INDEX(G:G,ROW()),IF(INDEX(E:E,ROW())&lt;&gt;0,INDEX(D:D,ROW()-1),0))</f>
        <v>0</v>
      </c>
      <c r="E1400" s="313" cm="1">
        <f t="array" ref="E1400">IF(INDEX(I:I,ROW())&lt;&gt;"",VALUE(TRIM(LEFT(INDEX(I:I,ROW()),6))),0)</f>
        <v>0</v>
      </c>
      <c r="F1400" s="314"/>
      <c r="G1400" s="247"/>
      <c r="H1400" s="261"/>
      <c r="I1400" s="248"/>
      <c r="J1400" s="261"/>
      <c r="K1400" s="261"/>
      <c r="L1400" s="262"/>
      <c r="M1400" s="49"/>
      <c r="N1400" s="49"/>
    </row>
    <row r="1401" spans="1:14">
      <c r="A1401" s="43" cm="1">
        <f t="array" ref="A1401">IF(INDEX(B:B,ROW()), COUNTIF($B$6:INDEX(B:B,ROW()), TRUE), 0)</f>
        <v>0</v>
      </c>
      <c r="B1401" s="43" t="b" cm="1">
        <f t="array" ref="B1401">AND(分科號=INDEX(E:E,ROW()),INDEX(D:D,ROW())&gt;=分起日,INDEX(D:D,ROW())&lt;=分訖日,OR(分專案="全部",INDEX(J:J,ROW())=分專案))</f>
        <v>0</v>
      </c>
      <c r="C1401" s="44" cm="1">
        <f t="array" ref="C1401">IF(INDEX(F:F,ROW())&lt;&gt;"",INDEX(F:F,ROW()),IF(INDEX(E:E,ROW())&lt;&gt;0,INDEX(C:C,ROW()-1),0))</f>
        <v>0</v>
      </c>
      <c r="D1401" s="43" cm="1">
        <f t="array" ref="D1401">IF(INDEX(G:G,ROW())&lt;&gt;"",INDEX(G:G,ROW()),IF(INDEX(E:E,ROW())&lt;&gt;0,INDEX(D:D,ROW()-1),0))</f>
        <v>0</v>
      </c>
      <c r="E1401" s="313" cm="1">
        <f t="array" ref="E1401">IF(INDEX(I:I,ROW())&lt;&gt;"",VALUE(TRIM(LEFT(INDEX(I:I,ROW()),6))),0)</f>
        <v>0</v>
      </c>
      <c r="F1401" s="314"/>
      <c r="G1401" s="247"/>
      <c r="H1401" s="261"/>
      <c r="I1401" s="248"/>
      <c r="J1401" s="261"/>
      <c r="K1401" s="261"/>
      <c r="L1401" s="262"/>
      <c r="M1401" s="49"/>
      <c r="N1401" s="49"/>
    </row>
    <row r="1402" spans="1:14">
      <c r="A1402" s="43" cm="1">
        <f t="array" ref="A1402">IF(INDEX(B:B,ROW()), COUNTIF($B$6:INDEX(B:B,ROW()), TRUE), 0)</f>
        <v>0</v>
      </c>
      <c r="B1402" s="43" t="b" cm="1">
        <f t="array" ref="B1402">AND(分科號=INDEX(E:E,ROW()),INDEX(D:D,ROW())&gt;=分起日,INDEX(D:D,ROW())&lt;=分訖日,OR(分專案="全部",INDEX(J:J,ROW())=分專案))</f>
        <v>0</v>
      </c>
      <c r="C1402" s="44" cm="1">
        <f t="array" ref="C1402">IF(INDEX(F:F,ROW())&lt;&gt;"",INDEX(F:F,ROW()),IF(INDEX(E:E,ROW())&lt;&gt;0,INDEX(C:C,ROW()-1),0))</f>
        <v>0</v>
      </c>
      <c r="D1402" s="43" cm="1">
        <f t="array" ref="D1402">IF(INDEX(G:G,ROW())&lt;&gt;"",INDEX(G:G,ROW()),IF(INDEX(E:E,ROW())&lt;&gt;0,INDEX(D:D,ROW()-1),0))</f>
        <v>0</v>
      </c>
      <c r="E1402" s="313" cm="1">
        <f t="array" ref="E1402">IF(INDEX(I:I,ROW())&lt;&gt;"",VALUE(TRIM(LEFT(INDEX(I:I,ROW()),6))),0)</f>
        <v>0</v>
      </c>
      <c r="F1402" s="314"/>
      <c r="G1402" s="247"/>
      <c r="H1402" s="261"/>
      <c r="I1402" s="248"/>
      <c r="J1402" s="261"/>
      <c r="K1402" s="261"/>
      <c r="L1402" s="262"/>
      <c r="M1402" s="49"/>
      <c r="N1402" s="49"/>
    </row>
    <row r="1403" spans="1:14">
      <c r="A1403" s="43" cm="1">
        <f t="array" ref="A1403">IF(INDEX(B:B,ROW()), COUNTIF($B$6:INDEX(B:B,ROW()), TRUE), 0)</f>
        <v>0</v>
      </c>
      <c r="B1403" s="43" t="b" cm="1">
        <f t="array" ref="B1403">AND(分科號=INDEX(E:E,ROW()),INDEX(D:D,ROW())&gt;=分起日,INDEX(D:D,ROW())&lt;=分訖日,OR(分專案="全部",INDEX(J:J,ROW())=分專案))</f>
        <v>0</v>
      </c>
      <c r="C1403" s="44" cm="1">
        <f t="array" ref="C1403">IF(INDEX(F:F,ROW())&lt;&gt;"",INDEX(F:F,ROW()),IF(INDEX(E:E,ROW())&lt;&gt;0,INDEX(C:C,ROW()-1),0))</f>
        <v>0</v>
      </c>
      <c r="D1403" s="43" cm="1">
        <f t="array" ref="D1403">IF(INDEX(G:G,ROW())&lt;&gt;"",INDEX(G:G,ROW()),IF(INDEX(E:E,ROW())&lt;&gt;0,INDEX(D:D,ROW()-1),0))</f>
        <v>0</v>
      </c>
      <c r="E1403" s="313" cm="1">
        <f t="array" ref="E1403">IF(INDEX(I:I,ROW())&lt;&gt;"",VALUE(TRIM(LEFT(INDEX(I:I,ROW()),6))),0)</f>
        <v>0</v>
      </c>
      <c r="F1403" s="314"/>
      <c r="G1403" s="247"/>
      <c r="H1403" s="261"/>
      <c r="I1403" s="248"/>
      <c r="J1403" s="261"/>
      <c r="K1403" s="261"/>
      <c r="L1403" s="262"/>
      <c r="M1403" s="49"/>
      <c r="N1403" s="49"/>
    </row>
    <row r="1404" spans="1:14">
      <c r="A1404" s="43" cm="1">
        <f t="array" ref="A1404">IF(INDEX(B:B,ROW()), COUNTIF($B$6:INDEX(B:B,ROW()), TRUE), 0)</f>
        <v>0</v>
      </c>
      <c r="B1404" s="43" t="b" cm="1">
        <f t="array" ref="B1404">AND(分科號=INDEX(E:E,ROW()),INDEX(D:D,ROW())&gt;=分起日,INDEX(D:D,ROW())&lt;=分訖日,OR(分專案="全部",INDEX(J:J,ROW())=分專案))</f>
        <v>0</v>
      </c>
      <c r="C1404" s="44" cm="1">
        <f t="array" ref="C1404">IF(INDEX(F:F,ROW())&lt;&gt;"",INDEX(F:F,ROW()),IF(INDEX(E:E,ROW())&lt;&gt;0,INDEX(C:C,ROW()-1),0))</f>
        <v>0</v>
      </c>
      <c r="D1404" s="43" cm="1">
        <f t="array" ref="D1404">IF(INDEX(G:G,ROW())&lt;&gt;"",INDEX(G:G,ROW()),IF(INDEX(E:E,ROW())&lt;&gt;0,INDEX(D:D,ROW()-1),0))</f>
        <v>0</v>
      </c>
      <c r="E1404" s="313" cm="1">
        <f t="array" ref="E1404">IF(INDEX(I:I,ROW())&lt;&gt;"",VALUE(TRIM(LEFT(INDEX(I:I,ROW()),6))),0)</f>
        <v>0</v>
      </c>
      <c r="F1404" s="314"/>
      <c r="G1404" s="247"/>
      <c r="H1404" s="261"/>
      <c r="I1404" s="248"/>
      <c r="J1404" s="261"/>
      <c r="K1404" s="261"/>
      <c r="L1404" s="262"/>
      <c r="M1404" s="49"/>
      <c r="N1404" s="49"/>
    </row>
    <row r="1405" spans="1:14">
      <c r="A1405" s="43" cm="1">
        <f t="array" ref="A1405">IF(INDEX(B:B,ROW()), COUNTIF($B$6:INDEX(B:B,ROW()), TRUE), 0)</f>
        <v>0</v>
      </c>
      <c r="B1405" s="43" t="b" cm="1">
        <f t="array" ref="B1405">AND(分科號=INDEX(E:E,ROW()),INDEX(D:D,ROW())&gt;=分起日,INDEX(D:D,ROW())&lt;=分訖日,OR(分專案="全部",INDEX(J:J,ROW())=分專案))</f>
        <v>0</v>
      </c>
      <c r="C1405" s="44" cm="1">
        <f t="array" ref="C1405">IF(INDEX(F:F,ROW())&lt;&gt;"",INDEX(F:F,ROW()),IF(INDEX(E:E,ROW())&lt;&gt;0,INDEX(C:C,ROW()-1),0))</f>
        <v>0</v>
      </c>
      <c r="D1405" s="43" cm="1">
        <f t="array" ref="D1405">IF(INDEX(G:G,ROW())&lt;&gt;"",INDEX(G:G,ROW()),IF(INDEX(E:E,ROW())&lt;&gt;0,INDEX(D:D,ROW()-1),0))</f>
        <v>0</v>
      </c>
      <c r="E1405" s="313" cm="1">
        <f t="array" ref="E1405">IF(INDEX(I:I,ROW())&lt;&gt;"",VALUE(TRIM(LEFT(INDEX(I:I,ROW()),6))),0)</f>
        <v>0</v>
      </c>
      <c r="F1405" s="314"/>
      <c r="G1405" s="247"/>
      <c r="H1405" s="261"/>
      <c r="I1405" s="248"/>
      <c r="J1405" s="261"/>
      <c r="K1405" s="261"/>
      <c r="L1405" s="262"/>
      <c r="M1405" s="49"/>
      <c r="N1405" s="49"/>
    </row>
    <row r="1406" spans="1:14">
      <c r="A1406" s="43" cm="1">
        <f t="array" ref="A1406">IF(INDEX(B:B,ROW()), COUNTIF($B$6:INDEX(B:B,ROW()), TRUE), 0)</f>
        <v>0</v>
      </c>
      <c r="B1406" s="43" t="b" cm="1">
        <f t="array" ref="B1406">AND(分科號=INDEX(E:E,ROW()),INDEX(D:D,ROW())&gt;=分起日,INDEX(D:D,ROW())&lt;=分訖日,OR(分專案="全部",INDEX(J:J,ROW())=分專案))</f>
        <v>0</v>
      </c>
      <c r="C1406" s="44" cm="1">
        <f t="array" ref="C1406">IF(INDEX(F:F,ROW())&lt;&gt;"",INDEX(F:F,ROW()),IF(INDEX(E:E,ROW())&lt;&gt;0,INDEX(C:C,ROW()-1),0))</f>
        <v>0</v>
      </c>
      <c r="D1406" s="43" cm="1">
        <f t="array" ref="D1406">IF(INDEX(G:G,ROW())&lt;&gt;"",INDEX(G:G,ROW()),IF(INDEX(E:E,ROW())&lt;&gt;0,INDEX(D:D,ROW()-1),0))</f>
        <v>0</v>
      </c>
      <c r="E1406" s="313" cm="1">
        <f t="array" ref="E1406">IF(INDEX(I:I,ROW())&lt;&gt;"",VALUE(TRIM(LEFT(INDEX(I:I,ROW()),6))),0)</f>
        <v>0</v>
      </c>
      <c r="F1406" s="314"/>
      <c r="G1406" s="247"/>
      <c r="H1406" s="261"/>
      <c r="I1406" s="248"/>
      <c r="J1406" s="261"/>
      <c r="K1406" s="261"/>
      <c r="L1406" s="262"/>
      <c r="M1406" s="49"/>
      <c r="N1406" s="49"/>
    </row>
    <row r="1407" spans="1:14">
      <c r="A1407" s="43" cm="1">
        <f t="array" ref="A1407">IF(INDEX(B:B,ROW()), COUNTIF($B$6:INDEX(B:B,ROW()), TRUE), 0)</f>
        <v>0</v>
      </c>
      <c r="B1407" s="43" t="b" cm="1">
        <f t="array" ref="B1407">AND(分科號=INDEX(E:E,ROW()),INDEX(D:D,ROW())&gt;=分起日,INDEX(D:D,ROW())&lt;=分訖日,OR(分專案="全部",INDEX(J:J,ROW())=分專案))</f>
        <v>0</v>
      </c>
      <c r="C1407" s="44" cm="1">
        <f t="array" ref="C1407">IF(INDEX(F:F,ROW())&lt;&gt;"",INDEX(F:F,ROW()),IF(INDEX(E:E,ROW())&lt;&gt;0,INDEX(C:C,ROW()-1),0))</f>
        <v>0</v>
      </c>
      <c r="D1407" s="43" cm="1">
        <f t="array" ref="D1407">IF(INDEX(G:G,ROW())&lt;&gt;"",INDEX(G:G,ROW()),IF(INDEX(E:E,ROW())&lt;&gt;0,INDEX(D:D,ROW()-1),0))</f>
        <v>0</v>
      </c>
      <c r="E1407" s="313" cm="1">
        <f t="array" ref="E1407">IF(INDEX(I:I,ROW())&lt;&gt;"",VALUE(TRIM(LEFT(INDEX(I:I,ROW()),6))),0)</f>
        <v>0</v>
      </c>
      <c r="F1407" s="314"/>
      <c r="G1407" s="247"/>
      <c r="H1407" s="261"/>
      <c r="I1407" s="248"/>
      <c r="J1407" s="261"/>
      <c r="K1407" s="261"/>
      <c r="L1407" s="262"/>
      <c r="M1407" s="49"/>
      <c r="N1407" s="49"/>
    </row>
    <row r="1408" spans="1:14">
      <c r="A1408" s="43" cm="1">
        <f t="array" ref="A1408">IF(INDEX(B:B,ROW()), COUNTIF($B$6:INDEX(B:B,ROW()), TRUE), 0)</f>
        <v>0</v>
      </c>
      <c r="B1408" s="43" t="b" cm="1">
        <f t="array" ref="B1408">AND(分科號=INDEX(E:E,ROW()),INDEX(D:D,ROW())&gt;=分起日,INDEX(D:D,ROW())&lt;=分訖日,OR(分專案="全部",INDEX(J:J,ROW())=分專案))</f>
        <v>0</v>
      </c>
      <c r="C1408" s="44" cm="1">
        <f t="array" ref="C1408">IF(INDEX(F:F,ROW())&lt;&gt;"",INDEX(F:F,ROW()),IF(INDEX(E:E,ROW())&lt;&gt;0,INDEX(C:C,ROW()-1),0))</f>
        <v>0</v>
      </c>
      <c r="D1408" s="43" cm="1">
        <f t="array" ref="D1408">IF(INDEX(G:G,ROW())&lt;&gt;"",INDEX(G:G,ROW()),IF(INDEX(E:E,ROW())&lt;&gt;0,INDEX(D:D,ROW()-1),0))</f>
        <v>0</v>
      </c>
      <c r="E1408" s="313" cm="1">
        <f t="array" ref="E1408">IF(INDEX(I:I,ROW())&lt;&gt;"",VALUE(TRIM(LEFT(INDEX(I:I,ROW()),6))),0)</f>
        <v>0</v>
      </c>
      <c r="F1408" s="314"/>
      <c r="G1408" s="247"/>
      <c r="H1408" s="261"/>
      <c r="I1408" s="248"/>
      <c r="J1408" s="261"/>
      <c r="K1408" s="261"/>
      <c r="L1408" s="262"/>
      <c r="M1408" s="49"/>
      <c r="N1408" s="49"/>
    </row>
    <row r="1409" spans="1:14">
      <c r="A1409" s="43" cm="1">
        <f t="array" ref="A1409">IF(INDEX(B:B,ROW()), COUNTIF($B$6:INDEX(B:B,ROW()), TRUE), 0)</f>
        <v>0</v>
      </c>
      <c r="B1409" s="43" t="b" cm="1">
        <f t="array" ref="B1409">AND(分科號=INDEX(E:E,ROW()),INDEX(D:D,ROW())&gt;=分起日,INDEX(D:D,ROW())&lt;=分訖日,OR(分專案="全部",INDEX(J:J,ROW())=分專案))</f>
        <v>0</v>
      </c>
      <c r="C1409" s="44" cm="1">
        <f t="array" ref="C1409">IF(INDEX(F:F,ROW())&lt;&gt;"",INDEX(F:F,ROW()),IF(INDEX(E:E,ROW())&lt;&gt;0,INDEX(C:C,ROW()-1),0))</f>
        <v>0</v>
      </c>
      <c r="D1409" s="43" cm="1">
        <f t="array" ref="D1409">IF(INDEX(G:G,ROW())&lt;&gt;"",INDEX(G:G,ROW()),IF(INDEX(E:E,ROW())&lt;&gt;0,INDEX(D:D,ROW()-1),0))</f>
        <v>0</v>
      </c>
      <c r="E1409" s="313" cm="1">
        <f t="array" ref="E1409">IF(INDEX(I:I,ROW())&lt;&gt;"",VALUE(TRIM(LEFT(INDEX(I:I,ROW()),6))),0)</f>
        <v>0</v>
      </c>
      <c r="F1409" s="314"/>
      <c r="G1409" s="247"/>
      <c r="H1409" s="261"/>
      <c r="I1409" s="248"/>
      <c r="J1409" s="261"/>
      <c r="K1409" s="261"/>
      <c r="L1409" s="262"/>
      <c r="M1409" s="49"/>
      <c r="N1409" s="49"/>
    </row>
    <row r="1410" spans="1:14">
      <c r="A1410" s="43" cm="1">
        <f t="array" ref="A1410">IF(INDEX(B:B,ROW()), COUNTIF($B$6:INDEX(B:B,ROW()), TRUE), 0)</f>
        <v>0</v>
      </c>
      <c r="B1410" s="43" t="b" cm="1">
        <f t="array" ref="B1410">AND(分科號=INDEX(E:E,ROW()),INDEX(D:D,ROW())&gt;=分起日,INDEX(D:D,ROW())&lt;=分訖日,OR(分專案="全部",INDEX(J:J,ROW())=分專案))</f>
        <v>0</v>
      </c>
      <c r="C1410" s="44" cm="1">
        <f t="array" ref="C1410">IF(INDEX(F:F,ROW())&lt;&gt;"",INDEX(F:F,ROW()),IF(INDEX(E:E,ROW())&lt;&gt;0,INDEX(C:C,ROW()-1),0))</f>
        <v>0</v>
      </c>
      <c r="D1410" s="43" cm="1">
        <f t="array" ref="D1410">IF(INDEX(G:G,ROW())&lt;&gt;"",INDEX(G:G,ROW()),IF(INDEX(E:E,ROW())&lt;&gt;0,INDEX(D:D,ROW()-1),0))</f>
        <v>0</v>
      </c>
      <c r="E1410" s="313" cm="1">
        <f t="array" ref="E1410">IF(INDEX(I:I,ROW())&lt;&gt;"",VALUE(TRIM(LEFT(INDEX(I:I,ROW()),6))),0)</f>
        <v>0</v>
      </c>
      <c r="F1410" s="314"/>
      <c r="G1410" s="247"/>
      <c r="H1410" s="261"/>
      <c r="I1410" s="248"/>
      <c r="J1410" s="261"/>
      <c r="K1410" s="261"/>
      <c r="L1410" s="262"/>
      <c r="M1410" s="49"/>
      <c r="N1410" s="49"/>
    </row>
    <row r="1411" spans="1:14">
      <c r="A1411" s="43" cm="1">
        <f t="array" ref="A1411">IF(INDEX(B:B,ROW()), COUNTIF($B$6:INDEX(B:B,ROW()), TRUE), 0)</f>
        <v>0</v>
      </c>
      <c r="B1411" s="43" t="b" cm="1">
        <f t="array" ref="B1411">AND(分科號=INDEX(E:E,ROW()),INDEX(D:D,ROW())&gt;=分起日,INDEX(D:D,ROW())&lt;=分訖日,OR(分專案="全部",INDEX(J:J,ROW())=分專案))</f>
        <v>0</v>
      </c>
      <c r="C1411" s="44" cm="1">
        <f t="array" ref="C1411">IF(INDEX(F:F,ROW())&lt;&gt;"",INDEX(F:F,ROW()),IF(INDEX(E:E,ROW())&lt;&gt;0,INDEX(C:C,ROW()-1),0))</f>
        <v>0</v>
      </c>
      <c r="D1411" s="43" cm="1">
        <f t="array" ref="D1411">IF(INDEX(G:G,ROW())&lt;&gt;"",INDEX(G:G,ROW()),IF(INDEX(E:E,ROW())&lt;&gt;0,INDEX(D:D,ROW()-1),0))</f>
        <v>0</v>
      </c>
      <c r="E1411" s="313" cm="1">
        <f t="array" ref="E1411">IF(INDEX(I:I,ROW())&lt;&gt;"",VALUE(TRIM(LEFT(INDEX(I:I,ROW()),6))),0)</f>
        <v>0</v>
      </c>
      <c r="F1411" s="314"/>
      <c r="G1411" s="247"/>
      <c r="H1411" s="261"/>
      <c r="I1411" s="248"/>
      <c r="J1411" s="261"/>
      <c r="K1411" s="261"/>
      <c r="L1411" s="262"/>
      <c r="M1411" s="49"/>
      <c r="N1411" s="49"/>
    </row>
    <row r="1412" spans="1:14">
      <c r="A1412" s="43" cm="1">
        <f t="array" ref="A1412">IF(INDEX(B:B,ROW()), COUNTIF($B$6:INDEX(B:B,ROW()), TRUE), 0)</f>
        <v>0</v>
      </c>
      <c r="B1412" s="43" t="b" cm="1">
        <f t="array" ref="B1412">AND(分科號=INDEX(E:E,ROW()),INDEX(D:D,ROW())&gt;=分起日,INDEX(D:D,ROW())&lt;=分訖日,OR(分專案="全部",INDEX(J:J,ROW())=分專案))</f>
        <v>0</v>
      </c>
      <c r="C1412" s="44" cm="1">
        <f t="array" ref="C1412">IF(INDEX(F:F,ROW())&lt;&gt;"",INDEX(F:F,ROW()),IF(INDEX(E:E,ROW())&lt;&gt;0,INDEX(C:C,ROW()-1),0))</f>
        <v>0</v>
      </c>
      <c r="D1412" s="43" cm="1">
        <f t="array" ref="D1412">IF(INDEX(G:G,ROW())&lt;&gt;"",INDEX(G:G,ROW()),IF(INDEX(E:E,ROW())&lt;&gt;0,INDEX(D:D,ROW()-1),0))</f>
        <v>0</v>
      </c>
      <c r="E1412" s="313" cm="1">
        <f t="array" ref="E1412">IF(INDEX(I:I,ROW())&lt;&gt;"",VALUE(TRIM(LEFT(INDEX(I:I,ROW()),6))),0)</f>
        <v>0</v>
      </c>
      <c r="F1412" s="314"/>
      <c r="G1412" s="247"/>
      <c r="H1412" s="261"/>
      <c r="I1412" s="248"/>
      <c r="J1412" s="261"/>
      <c r="K1412" s="261"/>
      <c r="L1412" s="262"/>
      <c r="M1412" s="49"/>
      <c r="N1412" s="49"/>
    </row>
    <row r="1413" spans="1:14">
      <c r="A1413" s="43" cm="1">
        <f t="array" ref="A1413">IF(INDEX(B:B,ROW()), COUNTIF($B$6:INDEX(B:B,ROW()), TRUE), 0)</f>
        <v>0</v>
      </c>
      <c r="B1413" s="43" t="b" cm="1">
        <f t="array" ref="B1413">AND(分科號=INDEX(E:E,ROW()),INDEX(D:D,ROW())&gt;=分起日,INDEX(D:D,ROW())&lt;=分訖日,OR(分專案="全部",INDEX(J:J,ROW())=分專案))</f>
        <v>0</v>
      </c>
      <c r="C1413" s="44" cm="1">
        <f t="array" ref="C1413">IF(INDEX(F:F,ROW())&lt;&gt;"",INDEX(F:F,ROW()),IF(INDEX(E:E,ROW())&lt;&gt;0,INDEX(C:C,ROW()-1),0))</f>
        <v>0</v>
      </c>
      <c r="D1413" s="43" cm="1">
        <f t="array" ref="D1413">IF(INDEX(G:G,ROW())&lt;&gt;"",INDEX(G:G,ROW()),IF(INDEX(E:E,ROW())&lt;&gt;0,INDEX(D:D,ROW()-1),0))</f>
        <v>0</v>
      </c>
      <c r="E1413" s="313" cm="1">
        <f t="array" ref="E1413">IF(INDEX(I:I,ROW())&lt;&gt;"",VALUE(TRIM(LEFT(INDEX(I:I,ROW()),6))),0)</f>
        <v>0</v>
      </c>
      <c r="F1413" s="314"/>
      <c r="G1413" s="247"/>
      <c r="H1413" s="261"/>
      <c r="I1413" s="248"/>
      <c r="J1413" s="261"/>
      <c r="K1413" s="261"/>
      <c r="L1413" s="262"/>
      <c r="M1413" s="49"/>
      <c r="N1413" s="49"/>
    </row>
    <row r="1414" spans="1:14">
      <c r="A1414" s="43" cm="1">
        <f t="array" ref="A1414">IF(INDEX(B:B,ROW()), COUNTIF($B$6:INDEX(B:B,ROW()), TRUE), 0)</f>
        <v>0</v>
      </c>
      <c r="B1414" s="43" t="b" cm="1">
        <f t="array" ref="B1414">AND(分科號=INDEX(E:E,ROW()),INDEX(D:D,ROW())&gt;=分起日,INDEX(D:D,ROW())&lt;=分訖日,OR(分專案="全部",INDEX(J:J,ROW())=分專案))</f>
        <v>0</v>
      </c>
      <c r="C1414" s="44" cm="1">
        <f t="array" ref="C1414">IF(INDEX(F:F,ROW())&lt;&gt;"",INDEX(F:F,ROW()),IF(INDEX(E:E,ROW())&lt;&gt;0,INDEX(C:C,ROW()-1),0))</f>
        <v>0</v>
      </c>
      <c r="D1414" s="43" cm="1">
        <f t="array" ref="D1414">IF(INDEX(G:G,ROW())&lt;&gt;"",INDEX(G:G,ROW()),IF(INDEX(E:E,ROW())&lt;&gt;0,INDEX(D:D,ROW()-1),0))</f>
        <v>0</v>
      </c>
      <c r="E1414" s="313" cm="1">
        <f t="array" ref="E1414">IF(INDEX(I:I,ROW())&lt;&gt;"",VALUE(TRIM(LEFT(INDEX(I:I,ROW()),6))),0)</f>
        <v>0</v>
      </c>
      <c r="F1414" s="314"/>
      <c r="G1414" s="247"/>
      <c r="H1414" s="261"/>
      <c r="I1414" s="248"/>
      <c r="J1414" s="261"/>
      <c r="K1414" s="261"/>
      <c r="L1414" s="262"/>
      <c r="M1414" s="49"/>
      <c r="N1414" s="49"/>
    </row>
    <row r="1415" spans="1:14">
      <c r="A1415" s="43" cm="1">
        <f t="array" ref="A1415">IF(INDEX(B:B,ROW()), COUNTIF($B$6:INDEX(B:B,ROW()), TRUE), 0)</f>
        <v>0</v>
      </c>
      <c r="B1415" s="43" t="b" cm="1">
        <f t="array" ref="B1415">AND(分科號=INDEX(E:E,ROW()),INDEX(D:D,ROW())&gt;=分起日,INDEX(D:D,ROW())&lt;=分訖日,OR(分專案="全部",INDEX(J:J,ROW())=分專案))</f>
        <v>0</v>
      </c>
      <c r="C1415" s="44" cm="1">
        <f t="array" ref="C1415">IF(INDEX(F:F,ROW())&lt;&gt;"",INDEX(F:F,ROW()),IF(INDEX(E:E,ROW())&lt;&gt;0,INDEX(C:C,ROW()-1),0))</f>
        <v>0</v>
      </c>
      <c r="D1415" s="43" cm="1">
        <f t="array" ref="D1415">IF(INDEX(G:G,ROW())&lt;&gt;"",INDEX(G:G,ROW()),IF(INDEX(E:E,ROW())&lt;&gt;0,INDEX(D:D,ROW()-1),0))</f>
        <v>0</v>
      </c>
      <c r="E1415" s="313" cm="1">
        <f t="array" ref="E1415">IF(INDEX(I:I,ROW())&lt;&gt;"",VALUE(TRIM(LEFT(INDEX(I:I,ROW()),6))),0)</f>
        <v>0</v>
      </c>
      <c r="F1415" s="314"/>
      <c r="G1415" s="247"/>
      <c r="H1415" s="261"/>
      <c r="I1415" s="248"/>
      <c r="J1415" s="261"/>
      <c r="K1415" s="261"/>
      <c r="L1415" s="262"/>
      <c r="M1415" s="49"/>
      <c r="N1415" s="49"/>
    </row>
    <row r="1416" spans="1:14">
      <c r="A1416" s="43" cm="1">
        <f t="array" ref="A1416">IF(INDEX(B:B,ROW()), COUNTIF($B$6:INDEX(B:B,ROW()), TRUE), 0)</f>
        <v>0</v>
      </c>
      <c r="B1416" s="43" t="b" cm="1">
        <f t="array" ref="B1416">AND(分科號=INDEX(E:E,ROW()),INDEX(D:D,ROW())&gt;=分起日,INDEX(D:D,ROW())&lt;=分訖日,OR(分專案="全部",INDEX(J:J,ROW())=分專案))</f>
        <v>0</v>
      </c>
      <c r="C1416" s="44" cm="1">
        <f t="array" ref="C1416">IF(INDEX(F:F,ROW())&lt;&gt;"",INDEX(F:F,ROW()),IF(INDEX(E:E,ROW())&lt;&gt;0,INDEX(C:C,ROW()-1),0))</f>
        <v>0</v>
      </c>
      <c r="D1416" s="43" cm="1">
        <f t="array" ref="D1416">IF(INDEX(G:G,ROW())&lt;&gt;"",INDEX(G:G,ROW()),IF(INDEX(E:E,ROW())&lt;&gt;0,INDEX(D:D,ROW()-1),0))</f>
        <v>0</v>
      </c>
      <c r="E1416" s="313" cm="1">
        <f t="array" ref="E1416">IF(INDEX(I:I,ROW())&lt;&gt;"",VALUE(TRIM(LEFT(INDEX(I:I,ROW()),6))),0)</f>
        <v>0</v>
      </c>
      <c r="F1416" s="314"/>
      <c r="G1416" s="247"/>
      <c r="H1416" s="261"/>
      <c r="I1416" s="248"/>
      <c r="J1416" s="261"/>
      <c r="K1416" s="261"/>
      <c r="L1416" s="262"/>
      <c r="M1416" s="49"/>
      <c r="N1416" s="49"/>
    </row>
    <row r="1417" spans="1:14">
      <c r="A1417" s="43" cm="1">
        <f t="array" ref="A1417">IF(INDEX(B:B,ROW()), COUNTIF($B$6:INDEX(B:B,ROW()), TRUE), 0)</f>
        <v>0</v>
      </c>
      <c r="B1417" s="43" t="b" cm="1">
        <f t="array" ref="B1417">AND(分科號=INDEX(E:E,ROW()),INDEX(D:D,ROW())&gt;=分起日,INDEX(D:D,ROW())&lt;=分訖日,OR(分專案="全部",INDEX(J:J,ROW())=分專案))</f>
        <v>0</v>
      </c>
      <c r="C1417" s="44" cm="1">
        <f t="array" ref="C1417">IF(INDEX(F:F,ROW())&lt;&gt;"",INDEX(F:F,ROW()),IF(INDEX(E:E,ROW())&lt;&gt;0,INDEX(C:C,ROW()-1),0))</f>
        <v>0</v>
      </c>
      <c r="D1417" s="43" cm="1">
        <f t="array" ref="D1417">IF(INDEX(G:G,ROW())&lt;&gt;"",INDEX(G:G,ROW()),IF(INDEX(E:E,ROW())&lt;&gt;0,INDEX(D:D,ROW()-1),0))</f>
        <v>0</v>
      </c>
      <c r="E1417" s="313" cm="1">
        <f t="array" ref="E1417">IF(INDEX(I:I,ROW())&lt;&gt;"",VALUE(TRIM(LEFT(INDEX(I:I,ROW()),6))),0)</f>
        <v>0</v>
      </c>
      <c r="F1417" s="314"/>
      <c r="G1417" s="247"/>
      <c r="H1417" s="261"/>
      <c r="I1417" s="248"/>
      <c r="J1417" s="261"/>
      <c r="K1417" s="261"/>
      <c r="L1417" s="262"/>
      <c r="M1417" s="49"/>
      <c r="N1417" s="49"/>
    </row>
    <row r="1418" spans="1:14">
      <c r="A1418" s="43" cm="1">
        <f t="array" ref="A1418">IF(INDEX(B:B,ROW()), COUNTIF($B$6:INDEX(B:B,ROW()), TRUE), 0)</f>
        <v>0</v>
      </c>
      <c r="B1418" s="43" t="b" cm="1">
        <f t="array" ref="B1418">AND(分科號=INDEX(E:E,ROW()),INDEX(D:D,ROW())&gt;=分起日,INDEX(D:D,ROW())&lt;=分訖日,OR(分專案="全部",INDEX(J:J,ROW())=分專案))</f>
        <v>0</v>
      </c>
      <c r="C1418" s="44" cm="1">
        <f t="array" ref="C1418">IF(INDEX(F:F,ROW())&lt;&gt;"",INDEX(F:F,ROW()),IF(INDEX(E:E,ROW())&lt;&gt;0,INDEX(C:C,ROW()-1),0))</f>
        <v>0</v>
      </c>
      <c r="D1418" s="43" cm="1">
        <f t="array" ref="D1418">IF(INDEX(G:G,ROW())&lt;&gt;"",INDEX(G:G,ROW()),IF(INDEX(E:E,ROW())&lt;&gt;0,INDEX(D:D,ROW()-1),0))</f>
        <v>0</v>
      </c>
      <c r="E1418" s="313" cm="1">
        <f t="array" ref="E1418">IF(INDEX(I:I,ROW())&lt;&gt;"",VALUE(TRIM(LEFT(INDEX(I:I,ROW()),6))),0)</f>
        <v>0</v>
      </c>
      <c r="F1418" s="314"/>
      <c r="G1418" s="247"/>
      <c r="H1418" s="261"/>
      <c r="I1418" s="248"/>
      <c r="J1418" s="261"/>
      <c r="K1418" s="261"/>
      <c r="L1418" s="262"/>
      <c r="M1418" s="49"/>
      <c r="N1418" s="49"/>
    </row>
    <row r="1419" spans="1:14">
      <c r="A1419" s="43" cm="1">
        <f t="array" ref="A1419">IF(INDEX(B:B,ROW()), COUNTIF($B$6:INDEX(B:B,ROW()), TRUE), 0)</f>
        <v>0</v>
      </c>
      <c r="B1419" s="43" t="b" cm="1">
        <f t="array" ref="B1419">AND(分科號=INDEX(E:E,ROW()),INDEX(D:D,ROW())&gt;=分起日,INDEX(D:D,ROW())&lt;=分訖日,OR(分專案="全部",INDEX(J:J,ROW())=分專案))</f>
        <v>0</v>
      </c>
      <c r="C1419" s="44" cm="1">
        <f t="array" ref="C1419">IF(INDEX(F:F,ROW())&lt;&gt;"",INDEX(F:F,ROW()),IF(INDEX(E:E,ROW())&lt;&gt;0,INDEX(C:C,ROW()-1),0))</f>
        <v>0</v>
      </c>
      <c r="D1419" s="43" cm="1">
        <f t="array" ref="D1419">IF(INDEX(G:G,ROW())&lt;&gt;"",INDEX(G:G,ROW()),IF(INDEX(E:E,ROW())&lt;&gt;0,INDEX(D:D,ROW()-1),0))</f>
        <v>0</v>
      </c>
      <c r="E1419" s="313" cm="1">
        <f t="array" ref="E1419">IF(INDEX(I:I,ROW())&lt;&gt;"",VALUE(TRIM(LEFT(INDEX(I:I,ROW()),6))),0)</f>
        <v>0</v>
      </c>
      <c r="F1419" s="314"/>
      <c r="G1419" s="247"/>
      <c r="H1419" s="261"/>
      <c r="I1419" s="248"/>
      <c r="J1419" s="261"/>
      <c r="K1419" s="261"/>
      <c r="L1419" s="262"/>
      <c r="M1419" s="49"/>
      <c r="N1419" s="49"/>
    </row>
    <row r="1420" spans="1:14">
      <c r="A1420" s="43" cm="1">
        <f t="array" ref="A1420">IF(INDEX(B:B,ROW()), COUNTIF($B$6:INDEX(B:B,ROW()), TRUE), 0)</f>
        <v>0</v>
      </c>
      <c r="B1420" s="43" t="b" cm="1">
        <f t="array" ref="B1420">AND(分科號=INDEX(E:E,ROW()),INDEX(D:D,ROW())&gt;=分起日,INDEX(D:D,ROW())&lt;=分訖日,OR(分專案="全部",INDEX(J:J,ROW())=分專案))</f>
        <v>0</v>
      </c>
      <c r="C1420" s="44" cm="1">
        <f t="array" ref="C1420">IF(INDEX(F:F,ROW())&lt;&gt;"",INDEX(F:F,ROW()),IF(INDEX(E:E,ROW())&lt;&gt;0,INDEX(C:C,ROW()-1),0))</f>
        <v>0</v>
      </c>
      <c r="D1420" s="43" cm="1">
        <f t="array" ref="D1420">IF(INDEX(G:G,ROW())&lt;&gt;"",INDEX(G:G,ROW()),IF(INDEX(E:E,ROW())&lt;&gt;0,INDEX(D:D,ROW()-1),0))</f>
        <v>0</v>
      </c>
      <c r="E1420" s="313" cm="1">
        <f t="array" ref="E1420">IF(INDEX(I:I,ROW())&lt;&gt;"",VALUE(TRIM(LEFT(INDEX(I:I,ROW()),6))),0)</f>
        <v>0</v>
      </c>
      <c r="F1420" s="314"/>
      <c r="G1420" s="247"/>
      <c r="H1420" s="261"/>
      <c r="I1420" s="248"/>
      <c r="J1420" s="261"/>
      <c r="K1420" s="261"/>
      <c r="L1420" s="262"/>
      <c r="M1420" s="49"/>
      <c r="N1420" s="49"/>
    </row>
    <row r="1421" spans="1:14">
      <c r="A1421" s="43" cm="1">
        <f t="array" ref="A1421">IF(INDEX(B:B,ROW()), COUNTIF($B$6:INDEX(B:B,ROW()), TRUE), 0)</f>
        <v>0</v>
      </c>
      <c r="B1421" s="43" t="b" cm="1">
        <f t="array" ref="B1421">AND(分科號=INDEX(E:E,ROW()),INDEX(D:D,ROW())&gt;=分起日,INDEX(D:D,ROW())&lt;=分訖日,OR(分專案="全部",INDEX(J:J,ROW())=分專案))</f>
        <v>0</v>
      </c>
      <c r="C1421" s="44" cm="1">
        <f t="array" ref="C1421">IF(INDEX(F:F,ROW())&lt;&gt;"",INDEX(F:F,ROW()),IF(INDEX(E:E,ROW())&lt;&gt;0,INDEX(C:C,ROW()-1),0))</f>
        <v>0</v>
      </c>
      <c r="D1421" s="43" cm="1">
        <f t="array" ref="D1421">IF(INDEX(G:G,ROW())&lt;&gt;"",INDEX(G:G,ROW()),IF(INDEX(E:E,ROW())&lt;&gt;0,INDEX(D:D,ROW()-1),0))</f>
        <v>0</v>
      </c>
      <c r="E1421" s="313" cm="1">
        <f t="array" ref="E1421">IF(INDEX(I:I,ROW())&lt;&gt;"",VALUE(TRIM(LEFT(INDEX(I:I,ROW()),6))),0)</f>
        <v>0</v>
      </c>
      <c r="F1421" s="314"/>
      <c r="G1421" s="247"/>
      <c r="H1421" s="261"/>
      <c r="I1421" s="248"/>
      <c r="J1421" s="261"/>
      <c r="K1421" s="261"/>
      <c r="L1421" s="262"/>
      <c r="M1421" s="49"/>
      <c r="N1421" s="49"/>
    </row>
    <row r="1422" spans="1:14">
      <c r="A1422" s="43" cm="1">
        <f t="array" ref="A1422">IF(INDEX(B:B,ROW()), COUNTIF($B$6:INDEX(B:B,ROW()), TRUE), 0)</f>
        <v>0</v>
      </c>
      <c r="B1422" s="43" t="b" cm="1">
        <f t="array" ref="B1422">AND(分科號=INDEX(E:E,ROW()),INDEX(D:D,ROW())&gt;=分起日,INDEX(D:D,ROW())&lt;=分訖日,OR(分專案="全部",INDEX(J:J,ROW())=分專案))</f>
        <v>0</v>
      </c>
      <c r="C1422" s="44" cm="1">
        <f t="array" ref="C1422">IF(INDEX(F:F,ROW())&lt;&gt;"",INDEX(F:F,ROW()),IF(INDEX(E:E,ROW())&lt;&gt;0,INDEX(C:C,ROW()-1),0))</f>
        <v>0</v>
      </c>
      <c r="D1422" s="43" cm="1">
        <f t="array" ref="D1422">IF(INDEX(G:G,ROW())&lt;&gt;"",INDEX(G:G,ROW()),IF(INDEX(E:E,ROW())&lt;&gt;0,INDEX(D:D,ROW()-1),0))</f>
        <v>0</v>
      </c>
      <c r="E1422" s="313" cm="1">
        <f t="array" ref="E1422">IF(INDEX(I:I,ROW())&lt;&gt;"",VALUE(TRIM(LEFT(INDEX(I:I,ROW()),6))),0)</f>
        <v>0</v>
      </c>
      <c r="F1422" s="314"/>
      <c r="G1422" s="247"/>
      <c r="H1422" s="261"/>
      <c r="I1422" s="248"/>
      <c r="J1422" s="261"/>
      <c r="K1422" s="261"/>
      <c r="L1422" s="262"/>
      <c r="M1422" s="49"/>
      <c r="N1422" s="49"/>
    </row>
    <row r="1423" spans="1:14">
      <c r="A1423" s="43" cm="1">
        <f t="array" ref="A1423">IF(INDEX(B:B,ROW()), COUNTIF($B$6:INDEX(B:B,ROW()), TRUE), 0)</f>
        <v>0</v>
      </c>
      <c r="B1423" s="43" t="b" cm="1">
        <f t="array" ref="B1423">AND(分科號=INDEX(E:E,ROW()),INDEX(D:D,ROW())&gt;=分起日,INDEX(D:D,ROW())&lt;=分訖日,OR(分專案="全部",INDEX(J:J,ROW())=分專案))</f>
        <v>0</v>
      </c>
      <c r="C1423" s="44" cm="1">
        <f t="array" ref="C1423">IF(INDEX(F:F,ROW())&lt;&gt;"",INDEX(F:F,ROW()),IF(INDEX(E:E,ROW())&lt;&gt;0,INDEX(C:C,ROW()-1),0))</f>
        <v>0</v>
      </c>
      <c r="D1423" s="43" cm="1">
        <f t="array" ref="D1423">IF(INDEX(G:G,ROW())&lt;&gt;"",INDEX(G:G,ROW()),IF(INDEX(E:E,ROW())&lt;&gt;0,INDEX(D:D,ROW()-1),0))</f>
        <v>0</v>
      </c>
      <c r="E1423" s="313" cm="1">
        <f t="array" ref="E1423">IF(INDEX(I:I,ROW())&lt;&gt;"",VALUE(TRIM(LEFT(INDEX(I:I,ROW()),6))),0)</f>
        <v>0</v>
      </c>
      <c r="F1423" s="314"/>
      <c r="G1423" s="247"/>
      <c r="H1423" s="261"/>
      <c r="I1423" s="248"/>
      <c r="J1423" s="261"/>
      <c r="K1423" s="261"/>
      <c r="L1423" s="262"/>
      <c r="M1423" s="49"/>
      <c r="N1423" s="49"/>
    </row>
    <row r="1424" spans="1:14">
      <c r="A1424" s="43" cm="1">
        <f t="array" ref="A1424">IF(INDEX(B:B,ROW()), COUNTIF($B$6:INDEX(B:B,ROW()), TRUE), 0)</f>
        <v>0</v>
      </c>
      <c r="B1424" s="43" t="b" cm="1">
        <f t="array" ref="B1424">AND(分科號=INDEX(E:E,ROW()),INDEX(D:D,ROW())&gt;=分起日,INDEX(D:D,ROW())&lt;=分訖日,OR(分專案="全部",INDEX(J:J,ROW())=分專案))</f>
        <v>0</v>
      </c>
      <c r="C1424" s="44" cm="1">
        <f t="array" ref="C1424">IF(INDEX(F:F,ROW())&lt;&gt;"",INDEX(F:F,ROW()),IF(INDEX(E:E,ROW())&lt;&gt;0,INDEX(C:C,ROW()-1),0))</f>
        <v>0</v>
      </c>
      <c r="D1424" s="43" cm="1">
        <f t="array" ref="D1424">IF(INDEX(G:G,ROW())&lt;&gt;"",INDEX(G:G,ROW()),IF(INDEX(E:E,ROW())&lt;&gt;0,INDEX(D:D,ROW()-1),0))</f>
        <v>0</v>
      </c>
      <c r="E1424" s="313" cm="1">
        <f t="array" ref="E1424">IF(INDEX(I:I,ROW())&lt;&gt;"",VALUE(TRIM(LEFT(INDEX(I:I,ROW()),6))),0)</f>
        <v>0</v>
      </c>
      <c r="F1424" s="314"/>
      <c r="G1424" s="247"/>
      <c r="H1424" s="261"/>
      <c r="I1424" s="248"/>
      <c r="J1424" s="261"/>
      <c r="K1424" s="261"/>
      <c r="L1424" s="262"/>
      <c r="M1424" s="49"/>
      <c r="N1424" s="49"/>
    </row>
    <row r="1425" spans="1:14">
      <c r="A1425" s="43" cm="1">
        <f t="array" ref="A1425">IF(INDEX(B:B,ROW()), COUNTIF($B$6:INDEX(B:B,ROW()), TRUE), 0)</f>
        <v>0</v>
      </c>
      <c r="B1425" s="43" t="b" cm="1">
        <f t="array" ref="B1425">AND(分科號=INDEX(E:E,ROW()),INDEX(D:D,ROW())&gt;=分起日,INDEX(D:D,ROW())&lt;=分訖日,OR(分專案="全部",INDEX(J:J,ROW())=分專案))</f>
        <v>0</v>
      </c>
      <c r="C1425" s="44" cm="1">
        <f t="array" ref="C1425">IF(INDEX(F:F,ROW())&lt;&gt;"",INDEX(F:F,ROW()),IF(INDEX(E:E,ROW())&lt;&gt;0,INDEX(C:C,ROW()-1),0))</f>
        <v>0</v>
      </c>
      <c r="D1425" s="43" cm="1">
        <f t="array" ref="D1425">IF(INDEX(G:G,ROW())&lt;&gt;"",INDEX(G:G,ROW()),IF(INDEX(E:E,ROW())&lt;&gt;0,INDEX(D:D,ROW()-1),0))</f>
        <v>0</v>
      </c>
      <c r="E1425" s="313" cm="1">
        <f t="array" ref="E1425">IF(INDEX(I:I,ROW())&lt;&gt;"",VALUE(TRIM(LEFT(INDEX(I:I,ROW()),6))),0)</f>
        <v>0</v>
      </c>
      <c r="F1425" s="314"/>
      <c r="G1425" s="247"/>
      <c r="H1425" s="261"/>
      <c r="I1425" s="248"/>
      <c r="J1425" s="261"/>
      <c r="K1425" s="261"/>
      <c r="L1425" s="262"/>
      <c r="M1425" s="49"/>
      <c r="N1425" s="49"/>
    </row>
    <row r="1426" spans="1:14">
      <c r="A1426" s="43" cm="1">
        <f t="array" ref="A1426">IF(INDEX(B:B,ROW()), COUNTIF($B$6:INDEX(B:B,ROW()), TRUE), 0)</f>
        <v>0</v>
      </c>
      <c r="B1426" s="43" t="b" cm="1">
        <f t="array" ref="B1426">AND(分科號=INDEX(E:E,ROW()),INDEX(D:D,ROW())&gt;=分起日,INDEX(D:D,ROW())&lt;=分訖日,OR(分專案="全部",INDEX(J:J,ROW())=分專案))</f>
        <v>0</v>
      </c>
      <c r="C1426" s="44" cm="1">
        <f t="array" ref="C1426">IF(INDEX(F:F,ROW())&lt;&gt;"",INDEX(F:F,ROW()),IF(INDEX(E:E,ROW())&lt;&gt;0,INDEX(C:C,ROW()-1),0))</f>
        <v>0</v>
      </c>
      <c r="D1426" s="43" cm="1">
        <f t="array" ref="D1426">IF(INDEX(G:G,ROW())&lt;&gt;"",INDEX(G:G,ROW()),IF(INDEX(E:E,ROW())&lt;&gt;0,INDEX(D:D,ROW()-1),0))</f>
        <v>0</v>
      </c>
      <c r="E1426" s="313" cm="1">
        <f t="array" ref="E1426">IF(INDEX(I:I,ROW())&lt;&gt;"",VALUE(TRIM(LEFT(INDEX(I:I,ROW()),6))),0)</f>
        <v>0</v>
      </c>
      <c r="F1426" s="314"/>
      <c r="G1426" s="247"/>
      <c r="H1426" s="261"/>
      <c r="I1426" s="248"/>
      <c r="J1426" s="261"/>
      <c r="K1426" s="261"/>
      <c r="L1426" s="262"/>
      <c r="M1426" s="49"/>
      <c r="N1426" s="49"/>
    </row>
    <row r="1427" spans="1:14">
      <c r="A1427" s="43" cm="1">
        <f t="array" ref="A1427">IF(INDEX(B:B,ROW()), COUNTIF($B$6:INDEX(B:B,ROW()), TRUE), 0)</f>
        <v>0</v>
      </c>
      <c r="B1427" s="43" t="b" cm="1">
        <f t="array" ref="B1427">AND(分科號=INDEX(E:E,ROW()),INDEX(D:D,ROW())&gt;=分起日,INDEX(D:D,ROW())&lt;=分訖日,OR(分專案="全部",INDEX(J:J,ROW())=分專案))</f>
        <v>0</v>
      </c>
      <c r="C1427" s="44" cm="1">
        <f t="array" ref="C1427">IF(INDEX(F:F,ROW())&lt;&gt;"",INDEX(F:F,ROW()),IF(INDEX(E:E,ROW())&lt;&gt;0,INDEX(C:C,ROW()-1),0))</f>
        <v>0</v>
      </c>
      <c r="D1427" s="43" cm="1">
        <f t="array" ref="D1427">IF(INDEX(G:G,ROW())&lt;&gt;"",INDEX(G:G,ROW()),IF(INDEX(E:E,ROW())&lt;&gt;0,INDEX(D:D,ROW()-1),0))</f>
        <v>0</v>
      </c>
      <c r="E1427" s="313" cm="1">
        <f t="array" ref="E1427">IF(INDEX(I:I,ROW())&lt;&gt;"",VALUE(TRIM(LEFT(INDEX(I:I,ROW()),6))),0)</f>
        <v>0</v>
      </c>
      <c r="F1427" s="314"/>
      <c r="G1427" s="247"/>
      <c r="H1427" s="261"/>
      <c r="I1427" s="248"/>
      <c r="J1427" s="261"/>
      <c r="K1427" s="261"/>
      <c r="L1427" s="262"/>
      <c r="M1427" s="49"/>
      <c r="N1427" s="49"/>
    </row>
    <row r="1428" spans="1:14">
      <c r="A1428" s="43" cm="1">
        <f t="array" ref="A1428">IF(INDEX(B:B,ROW()), COUNTIF($B$6:INDEX(B:B,ROW()), TRUE), 0)</f>
        <v>0</v>
      </c>
      <c r="B1428" s="43" t="b" cm="1">
        <f t="array" ref="B1428">AND(分科號=INDEX(E:E,ROW()),INDEX(D:D,ROW())&gt;=分起日,INDEX(D:D,ROW())&lt;=分訖日,OR(分專案="全部",INDEX(J:J,ROW())=分專案))</f>
        <v>0</v>
      </c>
      <c r="C1428" s="44" cm="1">
        <f t="array" ref="C1428">IF(INDEX(F:F,ROW())&lt;&gt;"",INDEX(F:F,ROW()),IF(INDEX(E:E,ROW())&lt;&gt;0,INDEX(C:C,ROW()-1),0))</f>
        <v>0</v>
      </c>
      <c r="D1428" s="43" cm="1">
        <f t="array" ref="D1428">IF(INDEX(G:G,ROW())&lt;&gt;"",INDEX(G:G,ROW()),IF(INDEX(E:E,ROW())&lt;&gt;0,INDEX(D:D,ROW()-1),0))</f>
        <v>0</v>
      </c>
      <c r="E1428" s="313" cm="1">
        <f t="array" ref="E1428">IF(INDEX(I:I,ROW())&lt;&gt;"",VALUE(TRIM(LEFT(INDEX(I:I,ROW()),6))),0)</f>
        <v>0</v>
      </c>
      <c r="F1428" s="314"/>
      <c r="G1428" s="247"/>
      <c r="H1428" s="261"/>
      <c r="I1428" s="248"/>
      <c r="J1428" s="261"/>
      <c r="K1428" s="261"/>
      <c r="L1428" s="262"/>
      <c r="M1428" s="49"/>
      <c r="N1428" s="49"/>
    </row>
    <row r="1429" spans="1:14">
      <c r="A1429" s="43" cm="1">
        <f t="array" ref="A1429">IF(INDEX(B:B,ROW()), COUNTIF($B$6:INDEX(B:B,ROW()), TRUE), 0)</f>
        <v>0</v>
      </c>
      <c r="B1429" s="43" t="b" cm="1">
        <f t="array" ref="B1429">AND(分科號=INDEX(E:E,ROW()),INDEX(D:D,ROW())&gt;=分起日,INDEX(D:D,ROW())&lt;=分訖日,OR(分專案="全部",INDEX(J:J,ROW())=分專案))</f>
        <v>0</v>
      </c>
      <c r="C1429" s="44" cm="1">
        <f t="array" ref="C1429">IF(INDEX(F:F,ROW())&lt;&gt;"",INDEX(F:F,ROW()),IF(INDEX(E:E,ROW())&lt;&gt;0,INDEX(C:C,ROW()-1),0))</f>
        <v>0</v>
      </c>
      <c r="D1429" s="43" cm="1">
        <f t="array" ref="D1429">IF(INDEX(G:G,ROW())&lt;&gt;"",INDEX(G:G,ROW()),IF(INDEX(E:E,ROW())&lt;&gt;0,INDEX(D:D,ROW()-1),0))</f>
        <v>0</v>
      </c>
      <c r="E1429" s="313" cm="1">
        <f t="array" ref="E1429">IF(INDEX(I:I,ROW())&lt;&gt;"",VALUE(TRIM(LEFT(INDEX(I:I,ROW()),6))),0)</f>
        <v>0</v>
      </c>
      <c r="F1429" s="314"/>
      <c r="G1429" s="247"/>
      <c r="H1429" s="261"/>
      <c r="I1429" s="248"/>
      <c r="J1429" s="261"/>
      <c r="K1429" s="261"/>
      <c r="L1429" s="262"/>
      <c r="M1429" s="49"/>
      <c r="N1429" s="49"/>
    </row>
    <row r="1430" spans="1:14">
      <c r="A1430" s="43" cm="1">
        <f t="array" ref="A1430">IF(INDEX(B:B,ROW()), COUNTIF($B$6:INDEX(B:B,ROW()), TRUE), 0)</f>
        <v>0</v>
      </c>
      <c r="B1430" s="43" t="b" cm="1">
        <f t="array" ref="B1430">AND(分科號=INDEX(E:E,ROW()),INDEX(D:D,ROW())&gt;=分起日,INDEX(D:D,ROW())&lt;=分訖日,OR(分專案="全部",INDEX(J:J,ROW())=分專案))</f>
        <v>0</v>
      </c>
      <c r="C1430" s="44" cm="1">
        <f t="array" ref="C1430">IF(INDEX(F:F,ROW())&lt;&gt;"",INDEX(F:F,ROW()),IF(INDEX(E:E,ROW())&lt;&gt;0,INDEX(C:C,ROW()-1),0))</f>
        <v>0</v>
      </c>
      <c r="D1430" s="43" cm="1">
        <f t="array" ref="D1430">IF(INDEX(G:G,ROW())&lt;&gt;"",INDEX(G:G,ROW()),IF(INDEX(E:E,ROW())&lt;&gt;0,INDEX(D:D,ROW()-1),0))</f>
        <v>0</v>
      </c>
      <c r="E1430" s="313" cm="1">
        <f t="array" ref="E1430">IF(INDEX(I:I,ROW())&lt;&gt;"",VALUE(TRIM(LEFT(INDEX(I:I,ROW()),6))),0)</f>
        <v>0</v>
      </c>
      <c r="F1430" s="314"/>
      <c r="G1430" s="247"/>
      <c r="H1430" s="261"/>
      <c r="I1430" s="248"/>
      <c r="J1430" s="261"/>
      <c r="K1430" s="261"/>
      <c r="L1430" s="262"/>
      <c r="M1430" s="49"/>
      <c r="N1430" s="49"/>
    </row>
    <row r="1431" spans="1:14">
      <c r="A1431" s="43" cm="1">
        <f t="array" ref="A1431">IF(INDEX(B:B,ROW()), COUNTIF($B$6:INDEX(B:B,ROW()), TRUE), 0)</f>
        <v>0</v>
      </c>
      <c r="B1431" s="43" t="b" cm="1">
        <f t="array" ref="B1431">AND(分科號=INDEX(E:E,ROW()),INDEX(D:D,ROW())&gt;=分起日,INDEX(D:D,ROW())&lt;=分訖日,OR(分專案="全部",INDEX(J:J,ROW())=分專案))</f>
        <v>0</v>
      </c>
      <c r="C1431" s="44" cm="1">
        <f t="array" ref="C1431">IF(INDEX(F:F,ROW())&lt;&gt;"",INDEX(F:F,ROW()),IF(INDEX(E:E,ROW())&lt;&gt;0,INDEX(C:C,ROW()-1),0))</f>
        <v>0</v>
      </c>
      <c r="D1431" s="43" cm="1">
        <f t="array" ref="D1431">IF(INDEX(G:G,ROW())&lt;&gt;"",INDEX(G:G,ROW()),IF(INDEX(E:E,ROW())&lt;&gt;0,INDEX(D:D,ROW()-1),0))</f>
        <v>0</v>
      </c>
      <c r="E1431" s="313" cm="1">
        <f t="array" ref="E1431">IF(INDEX(I:I,ROW())&lt;&gt;"",VALUE(TRIM(LEFT(INDEX(I:I,ROW()),6))),0)</f>
        <v>0</v>
      </c>
      <c r="F1431" s="314"/>
      <c r="G1431" s="247"/>
      <c r="H1431" s="261"/>
      <c r="I1431" s="248"/>
      <c r="J1431" s="261"/>
      <c r="K1431" s="261"/>
      <c r="L1431" s="262"/>
      <c r="M1431" s="49"/>
      <c r="N1431" s="49"/>
    </row>
    <row r="1432" spans="1:14">
      <c r="A1432" s="43" cm="1">
        <f t="array" ref="A1432">IF(INDEX(B:B,ROW()), COUNTIF($B$6:INDEX(B:B,ROW()), TRUE), 0)</f>
        <v>0</v>
      </c>
      <c r="B1432" s="43" t="b" cm="1">
        <f t="array" ref="B1432">AND(分科號=INDEX(E:E,ROW()),INDEX(D:D,ROW())&gt;=分起日,INDEX(D:D,ROW())&lt;=分訖日,OR(分專案="全部",INDEX(J:J,ROW())=分專案))</f>
        <v>0</v>
      </c>
      <c r="C1432" s="44" cm="1">
        <f t="array" ref="C1432">IF(INDEX(F:F,ROW())&lt;&gt;"",INDEX(F:F,ROW()),IF(INDEX(E:E,ROW())&lt;&gt;0,INDEX(C:C,ROW()-1),0))</f>
        <v>0</v>
      </c>
      <c r="D1432" s="43" cm="1">
        <f t="array" ref="D1432">IF(INDEX(G:G,ROW())&lt;&gt;"",INDEX(G:G,ROW()),IF(INDEX(E:E,ROW())&lt;&gt;0,INDEX(D:D,ROW()-1),0))</f>
        <v>0</v>
      </c>
      <c r="E1432" s="313" cm="1">
        <f t="array" ref="E1432">IF(INDEX(I:I,ROW())&lt;&gt;"",VALUE(TRIM(LEFT(INDEX(I:I,ROW()),6))),0)</f>
        <v>0</v>
      </c>
      <c r="F1432" s="314"/>
      <c r="G1432" s="247"/>
      <c r="H1432" s="261"/>
      <c r="I1432" s="248"/>
      <c r="J1432" s="261"/>
      <c r="K1432" s="261"/>
      <c r="L1432" s="262"/>
      <c r="M1432" s="49"/>
      <c r="N1432" s="49"/>
    </row>
    <row r="1433" spans="1:14">
      <c r="A1433" s="43" cm="1">
        <f t="array" ref="A1433">IF(INDEX(B:B,ROW()), COUNTIF($B$6:INDEX(B:B,ROW()), TRUE), 0)</f>
        <v>0</v>
      </c>
      <c r="B1433" s="43" t="b" cm="1">
        <f t="array" ref="B1433">AND(分科號=INDEX(E:E,ROW()),INDEX(D:D,ROW())&gt;=分起日,INDEX(D:D,ROW())&lt;=分訖日,OR(分專案="全部",INDEX(J:J,ROW())=分專案))</f>
        <v>0</v>
      </c>
      <c r="C1433" s="44" cm="1">
        <f t="array" ref="C1433">IF(INDEX(F:F,ROW())&lt;&gt;"",INDEX(F:F,ROW()),IF(INDEX(E:E,ROW())&lt;&gt;0,INDEX(C:C,ROW()-1),0))</f>
        <v>0</v>
      </c>
      <c r="D1433" s="43" cm="1">
        <f t="array" ref="D1433">IF(INDEX(G:G,ROW())&lt;&gt;"",INDEX(G:G,ROW()),IF(INDEX(E:E,ROW())&lt;&gt;0,INDEX(D:D,ROW()-1),0))</f>
        <v>0</v>
      </c>
      <c r="E1433" s="313" cm="1">
        <f t="array" ref="E1433">IF(INDEX(I:I,ROW())&lt;&gt;"",VALUE(TRIM(LEFT(INDEX(I:I,ROW()),6))),0)</f>
        <v>0</v>
      </c>
      <c r="F1433" s="314"/>
      <c r="G1433" s="247"/>
      <c r="H1433" s="261"/>
      <c r="I1433" s="248"/>
      <c r="J1433" s="261"/>
      <c r="K1433" s="261"/>
      <c r="L1433" s="262"/>
      <c r="M1433" s="49"/>
      <c r="N1433" s="49"/>
    </row>
    <row r="1434" spans="1:14">
      <c r="A1434" s="43" cm="1">
        <f t="array" ref="A1434">IF(INDEX(B:B,ROW()), COUNTIF($B$6:INDEX(B:B,ROW()), TRUE), 0)</f>
        <v>0</v>
      </c>
      <c r="B1434" s="43" t="b" cm="1">
        <f t="array" ref="B1434">AND(分科號=INDEX(E:E,ROW()),INDEX(D:D,ROW())&gt;=分起日,INDEX(D:D,ROW())&lt;=分訖日,OR(分專案="全部",INDEX(J:J,ROW())=分專案))</f>
        <v>0</v>
      </c>
      <c r="C1434" s="44" cm="1">
        <f t="array" ref="C1434">IF(INDEX(F:F,ROW())&lt;&gt;"",INDEX(F:F,ROW()),IF(INDEX(E:E,ROW())&lt;&gt;0,INDEX(C:C,ROW()-1),0))</f>
        <v>0</v>
      </c>
      <c r="D1434" s="43" cm="1">
        <f t="array" ref="D1434">IF(INDEX(G:G,ROW())&lt;&gt;"",INDEX(G:G,ROW()),IF(INDEX(E:E,ROW())&lt;&gt;0,INDEX(D:D,ROW()-1),0))</f>
        <v>0</v>
      </c>
      <c r="E1434" s="313" cm="1">
        <f t="array" ref="E1434">IF(INDEX(I:I,ROW())&lt;&gt;"",VALUE(TRIM(LEFT(INDEX(I:I,ROW()),6))),0)</f>
        <v>0</v>
      </c>
      <c r="F1434" s="314"/>
      <c r="G1434" s="247"/>
      <c r="H1434" s="261"/>
      <c r="I1434" s="248"/>
      <c r="J1434" s="261"/>
      <c r="K1434" s="261"/>
      <c r="L1434" s="262"/>
      <c r="M1434" s="49"/>
      <c r="N1434" s="49"/>
    </row>
    <row r="1435" spans="1:14">
      <c r="A1435" s="43" cm="1">
        <f t="array" ref="A1435">IF(INDEX(B:B,ROW()), COUNTIF($B$6:INDEX(B:B,ROW()), TRUE), 0)</f>
        <v>0</v>
      </c>
      <c r="B1435" s="43" t="b" cm="1">
        <f t="array" ref="B1435">AND(分科號=INDEX(E:E,ROW()),INDEX(D:D,ROW())&gt;=分起日,INDEX(D:D,ROW())&lt;=分訖日,OR(分專案="全部",INDEX(J:J,ROW())=分專案))</f>
        <v>0</v>
      </c>
      <c r="C1435" s="44" cm="1">
        <f t="array" ref="C1435">IF(INDEX(F:F,ROW())&lt;&gt;"",INDEX(F:F,ROW()),IF(INDEX(E:E,ROW())&lt;&gt;0,INDEX(C:C,ROW()-1),0))</f>
        <v>0</v>
      </c>
      <c r="D1435" s="43" cm="1">
        <f t="array" ref="D1435">IF(INDEX(G:G,ROW())&lt;&gt;"",INDEX(G:G,ROW()),IF(INDEX(E:E,ROW())&lt;&gt;0,INDEX(D:D,ROW()-1),0))</f>
        <v>0</v>
      </c>
      <c r="E1435" s="313" cm="1">
        <f t="array" ref="E1435">IF(INDEX(I:I,ROW())&lt;&gt;"",VALUE(TRIM(LEFT(INDEX(I:I,ROW()),6))),0)</f>
        <v>0</v>
      </c>
      <c r="F1435" s="314"/>
      <c r="G1435" s="247"/>
      <c r="H1435" s="261"/>
      <c r="I1435" s="248"/>
      <c r="J1435" s="261"/>
      <c r="K1435" s="261"/>
      <c r="L1435" s="262"/>
      <c r="M1435" s="49"/>
      <c r="N1435" s="49"/>
    </row>
    <row r="1436" spans="1:14">
      <c r="A1436" s="43" cm="1">
        <f t="array" ref="A1436">IF(INDEX(B:B,ROW()), COUNTIF($B$6:INDEX(B:B,ROW()), TRUE), 0)</f>
        <v>0</v>
      </c>
      <c r="B1436" s="43" t="b" cm="1">
        <f t="array" ref="B1436">AND(分科號=INDEX(E:E,ROW()),INDEX(D:D,ROW())&gt;=分起日,INDEX(D:D,ROW())&lt;=分訖日,OR(分專案="全部",INDEX(J:J,ROW())=分專案))</f>
        <v>0</v>
      </c>
      <c r="C1436" s="44" cm="1">
        <f t="array" ref="C1436">IF(INDEX(F:F,ROW())&lt;&gt;"",INDEX(F:F,ROW()),IF(INDEX(E:E,ROW())&lt;&gt;0,INDEX(C:C,ROW()-1),0))</f>
        <v>0</v>
      </c>
      <c r="D1436" s="43" cm="1">
        <f t="array" ref="D1436">IF(INDEX(G:G,ROW())&lt;&gt;"",INDEX(G:G,ROW()),IF(INDEX(E:E,ROW())&lt;&gt;0,INDEX(D:D,ROW()-1),0))</f>
        <v>0</v>
      </c>
      <c r="E1436" s="313" cm="1">
        <f t="array" ref="E1436">IF(INDEX(I:I,ROW())&lt;&gt;"",VALUE(TRIM(LEFT(INDEX(I:I,ROW()),6))),0)</f>
        <v>0</v>
      </c>
      <c r="F1436" s="314"/>
      <c r="G1436" s="247"/>
      <c r="H1436" s="261"/>
      <c r="I1436" s="248"/>
      <c r="J1436" s="261"/>
      <c r="K1436" s="261"/>
      <c r="L1436" s="262"/>
      <c r="M1436" s="49"/>
      <c r="N1436" s="49"/>
    </row>
    <row r="1437" spans="1:14">
      <c r="A1437" s="43" cm="1">
        <f t="array" ref="A1437">IF(INDEX(B:B,ROW()), COUNTIF($B$6:INDEX(B:B,ROW()), TRUE), 0)</f>
        <v>0</v>
      </c>
      <c r="B1437" s="43" t="b" cm="1">
        <f t="array" ref="B1437">AND(分科號=INDEX(E:E,ROW()),INDEX(D:D,ROW())&gt;=分起日,INDEX(D:D,ROW())&lt;=分訖日,OR(分專案="全部",INDEX(J:J,ROW())=分專案))</f>
        <v>0</v>
      </c>
      <c r="C1437" s="44" cm="1">
        <f t="array" ref="C1437">IF(INDEX(F:F,ROW())&lt;&gt;"",INDEX(F:F,ROW()),IF(INDEX(E:E,ROW())&lt;&gt;0,INDEX(C:C,ROW()-1),0))</f>
        <v>0</v>
      </c>
      <c r="D1437" s="43" cm="1">
        <f t="array" ref="D1437">IF(INDEX(G:G,ROW())&lt;&gt;"",INDEX(G:G,ROW()),IF(INDEX(E:E,ROW())&lt;&gt;0,INDEX(D:D,ROW()-1),0))</f>
        <v>0</v>
      </c>
      <c r="E1437" s="313" cm="1">
        <f t="array" ref="E1437">IF(INDEX(I:I,ROW())&lt;&gt;"",VALUE(TRIM(LEFT(INDEX(I:I,ROW()),6))),0)</f>
        <v>0</v>
      </c>
      <c r="F1437" s="314"/>
      <c r="G1437" s="247"/>
      <c r="H1437" s="261"/>
      <c r="I1437" s="248"/>
      <c r="J1437" s="261"/>
      <c r="K1437" s="261"/>
      <c r="L1437" s="262"/>
      <c r="M1437" s="49"/>
      <c r="N1437" s="49"/>
    </row>
    <row r="1438" spans="1:14">
      <c r="A1438" s="43" cm="1">
        <f t="array" ref="A1438">IF(INDEX(B:B,ROW()), COUNTIF($B$6:INDEX(B:B,ROW()), TRUE), 0)</f>
        <v>0</v>
      </c>
      <c r="B1438" s="43" t="b" cm="1">
        <f t="array" ref="B1438">AND(分科號=INDEX(E:E,ROW()),INDEX(D:D,ROW())&gt;=分起日,INDEX(D:D,ROW())&lt;=分訖日,OR(分專案="全部",INDEX(J:J,ROW())=分專案))</f>
        <v>0</v>
      </c>
      <c r="C1438" s="44" cm="1">
        <f t="array" ref="C1438">IF(INDEX(F:F,ROW())&lt;&gt;"",INDEX(F:F,ROW()),IF(INDEX(E:E,ROW())&lt;&gt;0,INDEX(C:C,ROW()-1),0))</f>
        <v>0</v>
      </c>
      <c r="D1438" s="43" cm="1">
        <f t="array" ref="D1438">IF(INDEX(G:G,ROW())&lt;&gt;"",INDEX(G:G,ROW()),IF(INDEX(E:E,ROW())&lt;&gt;0,INDEX(D:D,ROW()-1),0))</f>
        <v>0</v>
      </c>
      <c r="E1438" s="313" cm="1">
        <f t="array" ref="E1438">IF(INDEX(I:I,ROW())&lt;&gt;"",VALUE(TRIM(LEFT(INDEX(I:I,ROW()),6))),0)</f>
        <v>0</v>
      </c>
      <c r="F1438" s="314"/>
      <c r="G1438" s="247"/>
      <c r="H1438" s="261"/>
      <c r="I1438" s="248"/>
      <c r="J1438" s="261"/>
      <c r="K1438" s="261"/>
      <c r="L1438" s="262"/>
      <c r="M1438" s="49"/>
      <c r="N1438" s="49"/>
    </row>
    <row r="1439" spans="1:14">
      <c r="A1439" s="43" cm="1">
        <f t="array" ref="A1439">IF(INDEX(B:B,ROW()), COUNTIF($B$6:INDEX(B:B,ROW()), TRUE), 0)</f>
        <v>0</v>
      </c>
      <c r="B1439" s="43" t="b" cm="1">
        <f t="array" ref="B1439">AND(分科號=INDEX(E:E,ROW()),INDEX(D:D,ROW())&gt;=分起日,INDEX(D:D,ROW())&lt;=分訖日,OR(分專案="全部",INDEX(J:J,ROW())=分專案))</f>
        <v>0</v>
      </c>
      <c r="C1439" s="44" cm="1">
        <f t="array" ref="C1439">IF(INDEX(F:F,ROW())&lt;&gt;"",INDEX(F:F,ROW()),IF(INDEX(E:E,ROW())&lt;&gt;0,INDEX(C:C,ROW()-1),0))</f>
        <v>0</v>
      </c>
      <c r="D1439" s="43" cm="1">
        <f t="array" ref="D1439">IF(INDEX(G:G,ROW())&lt;&gt;"",INDEX(G:G,ROW()),IF(INDEX(E:E,ROW())&lt;&gt;0,INDEX(D:D,ROW()-1),0))</f>
        <v>0</v>
      </c>
      <c r="E1439" s="313" cm="1">
        <f t="array" ref="E1439">IF(INDEX(I:I,ROW())&lt;&gt;"",VALUE(TRIM(LEFT(INDEX(I:I,ROW()),6))),0)</f>
        <v>0</v>
      </c>
      <c r="F1439" s="314"/>
      <c r="G1439" s="247"/>
      <c r="H1439" s="261"/>
      <c r="I1439" s="248"/>
      <c r="J1439" s="261"/>
      <c r="K1439" s="261"/>
      <c r="L1439" s="262"/>
      <c r="M1439" s="49"/>
      <c r="N1439" s="49"/>
    </row>
    <row r="1440" spans="1:14">
      <c r="A1440" s="43" cm="1">
        <f t="array" ref="A1440">IF(INDEX(B:B,ROW()), COUNTIF($B$6:INDEX(B:B,ROW()), TRUE), 0)</f>
        <v>0</v>
      </c>
      <c r="B1440" s="43" t="b" cm="1">
        <f t="array" ref="B1440">AND(分科號=INDEX(E:E,ROW()),INDEX(D:D,ROW())&gt;=分起日,INDEX(D:D,ROW())&lt;=分訖日,OR(分專案="全部",INDEX(J:J,ROW())=分專案))</f>
        <v>0</v>
      </c>
      <c r="C1440" s="44" cm="1">
        <f t="array" ref="C1440">IF(INDEX(F:F,ROW())&lt;&gt;"",INDEX(F:F,ROW()),IF(INDEX(E:E,ROW())&lt;&gt;0,INDEX(C:C,ROW()-1),0))</f>
        <v>0</v>
      </c>
      <c r="D1440" s="43" cm="1">
        <f t="array" ref="D1440">IF(INDEX(G:G,ROW())&lt;&gt;"",INDEX(G:G,ROW()),IF(INDEX(E:E,ROW())&lt;&gt;0,INDEX(D:D,ROW()-1),0))</f>
        <v>0</v>
      </c>
      <c r="E1440" s="313" cm="1">
        <f t="array" ref="E1440">IF(INDEX(I:I,ROW())&lt;&gt;"",VALUE(TRIM(LEFT(INDEX(I:I,ROW()),6))),0)</f>
        <v>0</v>
      </c>
      <c r="F1440" s="314"/>
      <c r="G1440" s="247"/>
      <c r="H1440" s="261"/>
      <c r="I1440" s="248"/>
      <c r="J1440" s="261"/>
      <c r="K1440" s="261"/>
      <c r="L1440" s="262"/>
      <c r="M1440" s="49"/>
      <c r="N1440" s="49"/>
    </row>
    <row r="1441" spans="1:14">
      <c r="A1441" s="43" cm="1">
        <f t="array" ref="A1441">IF(INDEX(B:B,ROW()), COUNTIF($B$6:INDEX(B:B,ROW()), TRUE), 0)</f>
        <v>0</v>
      </c>
      <c r="B1441" s="43" t="b" cm="1">
        <f t="array" ref="B1441">AND(分科號=INDEX(E:E,ROW()),INDEX(D:D,ROW())&gt;=分起日,INDEX(D:D,ROW())&lt;=分訖日,OR(分專案="全部",INDEX(J:J,ROW())=分專案))</f>
        <v>0</v>
      </c>
      <c r="C1441" s="44" cm="1">
        <f t="array" ref="C1441">IF(INDEX(F:F,ROW())&lt;&gt;"",INDEX(F:F,ROW()),IF(INDEX(E:E,ROW())&lt;&gt;0,INDEX(C:C,ROW()-1),0))</f>
        <v>0</v>
      </c>
      <c r="D1441" s="43" cm="1">
        <f t="array" ref="D1441">IF(INDEX(G:G,ROW())&lt;&gt;"",INDEX(G:G,ROW()),IF(INDEX(E:E,ROW())&lt;&gt;0,INDEX(D:D,ROW()-1),0))</f>
        <v>0</v>
      </c>
      <c r="E1441" s="313" cm="1">
        <f t="array" ref="E1441">IF(INDEX(I:I,ROW())&lt;&gt;"",VALUE(TRIM(LEFT(INDEX(I:I,ROW()),6))),0)</f>
        <v>0</v>
      </c>
      <c r="F1441" s="314"/>
      <c r="G1441" s="247"/>
      <c r="H1441" s="261"/>
      <c r="I1441" s="248"/>
      <c r="J1441" s="261"/>
      <c r="K1441" s="261"/>
      <c r="L1441" s="262"/>
      <c r="M1441" s="49"/>
      <c r="N1441" s="49"/>
    </row>
    <row r="1442" spans="1:14">
      <c r="A1442" s="43" cm="1">
        <f t="array" ref="A1442">IF(INDEX(B:B,ROW()), COUNTIF($B$6:INDEX(B:B,ROW()), TRUE), 0)</f>
        <v>0</v>
      </c>
      <c r="B1442" s="43" t="b" cm="1">
        <f t="array" ref="B1442">AND(分科號=INDEX(E:E,ROW()),INDEX(D:D,ROW())&gt;=分起日,INDEX(D:D,ROW())&lt;=分訖日,OR(分專案="全部",INDEX(J:J,ROW())=分專案))</f>
        <v>0</v>
      </c>
      <c r="C1442" s="44" cm="1">
        <f t="array" ref="C1442">IF(INDEX(F:F,ROW())&lt;&gt;"",INDEX(F:F,ROW()),IF(INDEX(E:E,ROW())&lt;&gt;0,INDEX(C:C,ROW()-1),0))</f>
        <v>0</v>
      </c>
      <c r="D1442" s="43" cm="1">
        <f t="array" ref="D1442">IF(INDEX(G:G,ROW())&lt;&gt;"",INDEX(G:G,ROW()),IF(INDEX(E:E,ROW())&lt;&gt;0,INDEX(D:D,ROW()-1),0))</f>
        <v>0</v>
      </c>
      <c r="E1442" s="313" cm="1">
        <f t="array" ref="E1442">IF(INDEX(I:I,ROW())&lt;&gt;"",VALUE(TRIM(LEFT(INDEX(I:I,ROW()),6))),0)</f>
        <v>0</v>
      </c>
      <c r="F1442" s="314"/>
      <c r="G1442" s="247"/>
      <c r="H1442" s="261"/>
      <c r="I1442" s="248"/>
      <c r="J1442" s="261"/>
      <c r="K1442" s="261"/>
      <c r="L1442" s="262"/>
      <c r="M1442" s="49"/>
      <c r="N1442" s="49"/>
    </row>
    <row r="1443" spans="1:14">
      <c r="A1443" s="43" cm="1">
        <f t="array" ref="A1443">IF(INDEX(B:B,ROW()), COUNTIF($B$6:INDEX(B:B,ROW()), TRUE), 0)</f>
        <v>0</v>
      </c>
      <c r="B1443" s="43" t="b" cm="1">
        <f t="array" ref="B1443">AND(分科號=INDEX(E:E,ROW()),INDEX(D:D,ROW())&gt;=分起日,INDEX(D:D,ROW())&lt;=分訖日,OR(分專案="全部",INDEX(J:J,ROW())=分專案))</f>
        <v>0</v>
      </c>
      <c r="C1443" s="44" cm="1">
        <f t="array" ref="C1443">IF(INDEX(F:F,ROW())&lt;&gt;"",INDEX(F:F,ROW()),IF(INDEX(E:E,ROW())&lt;&gt;0,INDEX(C:C,ROW()-1),0))</f>
        <v>0</v>
      </c>
      <c r="D1443" s="43" cm="1">
        <f t="array" ref="D1443">IF(INDEX(G:G,ROW())&lt;&gt;"",INDEX(G:G,ROW()),IF(INDEX(E:E,ROW())&lt;&gt;0,INDEX(D:D,ROW()-1),0))</f>
        <v>0</v>
      </c>
      <c r="E1443" s="313" cm="1">
        <f t="array" ref="E1443">IF(INDEX(I:I,ROW())&lt;&gt;"",VALUE(TRIM(LEFT(INDEX(I:I,ROW()),6))),0)</f>
        <v>0</v>
      </c>
      <c r="F1443" s="314"/>
      <c r="G1443" s="247"/>
      <c r="H1443" s="261"/>
      <c r="I1443" s="248"/>
      <c r="J1443" s="261"/>
      <c r="K1443" s="261"/>
      <c r="L1443" s="262"/>
      <c r="M1443" s="49"/>
      <c r="N1443" s="49"/>
    </row>
    <row r="1444" spans="1:14">
      <c r="A1444" s="43" cm="1">
        <f t="array" ref="A1444">IF(INDEX(B:B,ROW()), COUNTIF($B$6:INDEX(B:B,ROW()), TRUE), 0)</f>
        <v>0</v>
      </c>
      <c r="B1444" s="43" t="b" cm="1">
        <f t="array" ref="B1444">AND(分科號=INDEX(E:E,ROW()),INDEX(D:D,ROW())&gt;=分起日,INDEX(D:D,ROW())&lt;=分訖日,OR(分專案="全部",INDEX(J:J,ROW())=分專案))</f>
        <v>0</v>
      </c>
      <c r="C1444" s="44" cm="1">
        <f t="array" ref="C1444">IF(INDEX(F:F,ROW())&lt;&gt;"",INDEX(F:F,ROW()),IF(INDEX(E:E,ROW())&lt;&gt;0,INDEX(C:C,ROW()-1),0))</f>
        <v>0</v>
      </c>
      <c r="D1444" s="43" cm="1">
        <f t="array" ref="D1444">IF(INDEX(G:G,ROW())&lt;&gt;"",INDEX(G:G,ROW()),IF(INDEX(E:E,ROW())&lt;&gt;0,INDEX(D:D,ROW()-1),0))</f>
        <v>0</v>
      </c>
      <c r="E1444" s="313" cm="1">
        <f t="array" ref="E1444">IF(INDEX(I:I,ROW())&lt;&gt;"",VALUE(TRIM(LEFT(INDEX(I:I,ROW()),6))),0)</f>
        <v>0</v>
      </c>
      <c r="F1444" s="314"/>
      <c r="G1444" s="247"/>
      <c r="H1444" s="261"/>
      <c r="I1444" s="248"/>
      <c r="J1444" s="261"/>
      <c r="K1444" s="261"/>
      <c r="L1444" s="262"/>
      <c r="M1444" s="49"/>
      <c r="N1444" s="49"/>
    </row>
    <row r="1445" spans="1:14">
      <c r="A1445" s="43" cm="1">
        <f t="array" ref="A1445">IF(INDEX(B:B,ROW()), COUNTIF($B$6:INDEX(B:B,ROW()), TRUE), 0)</f>
        <v>0</v>
      </c>
      <c r="B1445" s="43" t="b" cm="1">
        <f t="array" ref="B1445">AND(分科號=INDEX(E:E,ROW()),INDEX(D:D,ROW())&gt;=分起日,INDEX(D:D,ROW())&lt;=分訖日,OR(分專案="全部",INDEX(J:J,ROW())=分專案))</f>
        <v>0</v>
      </c>
      <c r="C1445" s="44" cm="1">
        <f t="array" ref="C1445">IF(INDEX(F:F,ROW())&lt;&gt;"",INDEX(F:F,ROW()),IF(INDEX(E:E,ROW())&lt;&gt;0,INDEX(C:C,ROW()-1),0))</f>
        <v>0</v>
      </c>
      <c r="D1445" s="43" cm="1">
        <f t="array" ref="D1445">IF(INDEX(G:G,ROW())&lt;&gt;"",INDEX(G:G,ROW()),IF(INDEX(E:E,ROW())&lt;&gt;0,INDEX(D:D,ROW()-1),0))</f>
        <v>0</v>
      </c>
      <c r="E1445" s="313" cm="1">
        <f t="array" ref="E1445">IF(INDEX(I:I,ROW())&lt;&gt;"",VALUE(TRIM(LEFT(INDEX(I:I,ROW()),6))),0)</f>
        <v>0</v>
      </c>
      <c r="F1445" s="314"/>
      <c r="G1445" s="247"/>
      <c r="H1445" s="261"/>
      <c r="I1445" s="248"/>
      <c r="J1445" s="261"/>
      <c r="K1445" s="261"/>
      <c r="L1445" s="262"/>
      <c r="M1445" s="49"/>
      <c r="N1445" s="49"/>
    </row>
    <row r="1446" spans="1:14">
      <c r="A1446" s="43" cm="1">
        <f t="array" ref="A1446">IF(INDEX(B:B,ROW()), COUNTIF($B$6:INDEX(B:B,ROW()), TRUE), 0)</f>
        <v>0</v>
      </c>
      <c r="B1446" s="43" t="b" cm="1">
        <f t="array" ref="B1446">AND(分科號=INDEX(E:E,ROW()),INDEX(D:D,ROW())&gt;=分起日,INDEX(D:D,ROW())&lt;=分訖日,OR(分專案="全部",INDEX(J:J,ROW())=分專案))</f>
        <v>0</v>
      </c>
      <c r="C1446" s="44" cm="1">
        <f t="array" ref="C1446">IF(INDEX(F:F,ROW())&lt;&gt;"",INDEX(F:F,ROW()),IF(INDEX(E:E,ROW())&lt;&gt;0,INDEX(C:C,ROW()-1),0))</f>
        <v>0</v>
      </c>
      <c r="D1446" s="43" cm="1">
        <f t="array" ref="D1446">IF(INDEX(G:G,ROW())&lt;&gt;"",INDEX(G:G,ROW()),IF(INDEX(E:E,ROW())&lt;&gt;0,INDEX(D:D,ROW()-1),0))</f>
        <v>0</v>
      </c>
      <c r="E1446" s="313" cm="1">
        <f t="array" ref="E1446">IF(INDEX(I:I,ROW())&lt;&gt;"",VALUE(TRIM(LEFT(INDEX(I:I,ROW()),6))),0)</f>
        <v>0</v>
      </c>
      <c r="F1446" s="314"/>
      <c r="G1446" s="247"/>
      <c r="H1446" s="261"/>
      <c r="I1446" s="248"/>
      <c r="J1446" s="261"/>
      <c r="K1446" s="261"/>
      <c r="L1446" s="262"/>
      <c r="M1446" s="49"/>
      <c r="N1446" s="49"/>
    </row>
    <row r="1447" spans="1:14">
      <c r="A1447" s="43" cm="1">
        <f t="array" ref="A1447">IF(INDEX(B:B,ROW()), COUNTIF($B$6:INDEX(B:B,ROW()), TRUE), 0)</f>
        <v>0</v>
      </c>
      <c r="B1447" s="43" t="b" cm="1">
        <f t="array" ref="B1447">AND(分科號=INDEX(E:E,ROW()),INDEX(D:D,ROW())&gt;=分起日,INDEX(D:D,ROW())&lt;=分訖日,OR(分專案="全部",INDEX(J:J,ROW())=分專案))</f>
        <v>0</v>
      </c>
      <c r="C1447" s="44" cm="1">
        <f t="array" ref="C1447">IF(INDEX(F:F,ROW())&lt;&gt;"",INDEX(F:F,ROW()),IF(INDEX(E:E,ROW())&lt;&gt;0,INDEX(C:C,ROW()-1),0))</f>
        <v>0</v>
      </c>
      <c r="D1447" s="43" cm="1">
        <f t="array" ref="D1447">IF(INDEX(G:G,ROW())&lt;&gt;"",INDEX(G:G,ROW()),IF(INDEX(E:E,ROW())&lt;&gt;0,INDEX(D:D,ROW()-1),0))</f>
        <v>0</v>
      </c>
      <c r="E1447" s="313" cm="1">
        <f t="array" ref="E1447">IF(INDEX(I:I,ROW())&lt;&gt;"",VALUE(TRIM(LEFT(INDEX(I:I,ROW()),6))),0)</f>
        <v>0</v>
      </c>
      <c r="F1447" s="314"/>
      <c r="G1447" s="247"/>
      <c r="H1447" s="261"/>
      <c r="I1447" s="248"/>
      <c r="J1447" s="261"/>
      <c r="K1447" s="261"/>
      <c r="L1447" s="262"/>
      <c r="M1447" s="49"/>
      <c r="N1447" s="49"/>
    </row>
    <row r="1448" spans="1:14">
      <c r="A1448" s="43" cm="1">
        <f t="array" ref="A1448">IF(INDEX(B:B,ROW()), COUNTIF($B$6:INDEX(B:B,ROW()), TRUE), 0)</f>
        <v>0</v>
      </c>
      <c r="B1448" s="43" t="b" cm="1">
        <f t="array" ref="B1448">AND(分科號=INDEX(E:E,ROW()),INDEX(D:D,ROW())&gt;=分起日,INDEX(D:D,ROW())&lt;=分訖日,OR(分專案="全部",INDEX(J:J,ROW())=分專案))</f>
        <v>0</v>
      </c>
      <c r="C1448" s="44" cm="1">
        <f t="array" ref="C1448">IF(INDEX(F:F,ROW())&lt;&gt;"",INDEX(F:F,ROW()),IF(INDEX(E:E,ROW())&lt;&gt;0,INDEX(C:C,ROW()-1),0))</f>
        <v>0</v>
      </c>
      <c r="D1448" s="43" cm="1">
        <f t="array" ref="D1448">IF(INDEX(G:G,ROW())&lt;&gt;"",INDEX(G:G,ROW()),IF(INDEX(E:E,ROW())&lt;&gt;0,INDEX(D:D,ROW()-1),0))</f>
        <v>0</v>
      </c>
      <c r="E1448" s="313" cm="1">
        <f t="array" ref="E1448">IF(INDEX(I:I,ROW())&lt;&gt;"",VALUE(TRIM(LEFT(INDEX(I:I,ROW()),6))),0)</f>
        <v>0</v>
      </c>
      <c r="F1448" s="314"/>
      <c r="G1448" s="247"/>
      <c r="H1448" s="261"/>
      <c r="I1448" s="248"/>
      <c r="J1448" s="261"/>
      <c r="K1448" s="261"/>
      <c r="L1448" s="262"/>
      <c r="M1448" s="49"/>
      <c r="N1448" s="49"/>
    </row>
    <row r="1449" spans="1:14">
      <c r="A1449" s="43" cm="1">
        <f t="array" ref="A1449">IF(INDEX(B:B,ROW()), COUNTIF($B$6:INDEX(B:B,ROW()), TRUE), 0)</f>
        <v>0</v>
      </c>
      <c r="B1449" s="43" t="b" cm="1">
        <f t="array" ref="B1449">AND(分科號=INDEX(E:E,ROW()),INDEX(D:D,ROW())&gt;=分起日,INDEX(D:D,ROW())&lt;=分訖日,OR(分專案="全部",INDEX(J:J,ROW())=分專案))</f>
        <v>0</v>
      </c>
      <c r="C1449" s="44" cm="1">
        <f t="array" ref="C1449">IF(INDEX(F:F,ROW())&lt;&gt;"",INDEX(F:F,ROW()),IF(INDEX(E:E,ROW())&lt;&gt;0,INDEX(C:C,ROW()-1),0))</f>
        <v>0</v>
      </c>
      <c r="D1449" s="43" cm="1">
        <f t="array" ref="D1449">IF(INDEX(G:G,ROW())&lt;&gt;"",INDEX(G:G,ROW()),IF(INDEX(E:E,ROW())&lt;&gt;0,INDEX(D:D,ROW()-1),0))</f>
        <v>0</v>
      </c>
      <c r="E1449" s="313" cm="1">
        <f t="array" ref="E1449">IF(INDEX(I:I,ROW())&lt;&gt;"",VALUE(TRIM(LEFT(INDEX(I:I,ROW()),6))),0)</f>
        <v>0</v>
      </c>
      <c r="F1449" s="314"/>
      <c r="G1449" s="247"/>
      <c r="H1449" s="261"/>
      <c r="I1449" s="248"/>
      <c r="J1449" s="261"/>
      <c r="K1449" s="261"/>
      <c r="L1449" s="262"/>
      <c r="M1449" s="49"/>
      <c r="N1449" s="49"/>
    </row>
    <row r="1450" spans="1:14">
      <c r="A1450" s="43" cm="1">
        <f t="array" ref="A1450">IF(INDEX(B:B,ROW()), COUNTIF($B$6:INDEX(B:B,ROW()), TRUE), 0)</f>
        <v>0</v>
      </c>
      <c r="B1450" s="43" t="b" cm="1">
        <f t="array" ref="B1450">AND(分科號=INDEX(E:E,ROW()),INDEX(D:D,ROW())&gt;=分起日,INDEX(D:D,ROW())&lt;=分訖日,OR(分專案="全部",INDEX(J:J,ROW())=分專案))</f>
        <v>0</v>
      </c>
      <c r="C1450" s="44" cm="1">
        <f t="array" ref="C1450">IF(INDEX(F:F,ROW())&lt;&gt;"",INDEX(F:F,ROW()),IF(INDEX(E:E,ROW())&lt;&gt;0,INDEX(C:C,ROW()-1),0))</f>
        <v>0</v>
      </c>
      <c r="D1450" s="43" cm="1">
        <f t="array" ref="D1450">IF(INDEX(G:G,ROW())&lt;&gt;"",INDEX(G:G,ROW()),IF(INDEX(E:E,ROW())&lt;&gt;0,INDEX(D:D,ROW()-1),0))</f>
        <v>0</v>
      </c>
      <c r="E1450" s="313" cm="1">
        <f t="array" ref="E1450">IF(INDEX(I:I,ROW())&lt;&gt;"",VALUE(TRIM(LEFT(INDEX(I:I,ROW()),6))),0)</f>
        <v>0</v>
      </c>
      <c r="F1450" s="314"/>
      <c r="G1450" s="247"/>
      <c r="H1450" s="261"/>
      <c r="I1450" s="248"/>
      <c r="J1450" s="261"/>
      <c r="K1450" s="261"/>
      <c r="L1450" s="262"/>
      <c r="M1450" s="49"/>
      <c r="N1450" s="49"/>
    </row>
    <row r="1451" spans="1:14">
      <c r="A1451" s="43" cm="1">
        <f t="array" ref="A1451">IF(INDEX(B:B,ROW()), COUNTIF($B$6:INDEX(B:B,ROW()), TRUE), 0)</f>
        <v>0</v>
      </c>
      <c r="B1451" s="43" t="b" cm="1">
        <f t="array" ref="B1451">AND(分科號=INDEX(E:E,ROW()),INDEX(D:D,ROW())&gt;=分起日,INDEX(D:D,ROW())&lt;=分訖日,OR(分專案="全部",INDEX(J:J,ROW())=分專案))</f>
        <v>0</v>
      </c>
      <c r="C1451" s="44" cm="1">
        <f t="array" ref="C1451">IF(INDEX(F:F,ROW())&lt;&gt;"",INDEX(F:F,ROW()),IF(INDEX(E:E,ROW())&lt;&gt;0,INDEX(C:C,ROW()-1),0))</f>
        <v>0</v>
      </c>
      <c r="D1451" s="43" cm="1">
        <f t="array" ref="D1451">IF(INDEX(G:G,ROW())&lt;&gt;"",INDEX(G:G,ROW()),IF(INDEX(E:E,ROW())&lt;&gt;0,INDEX(D:D,ROW()-1),0))</f>
        <v>0</v>
      </c>
      <c r="E1451" s="313" cm="1">
        <f t="array" ref="E1451">IF(INDEX(I:I,ROW())&lt;&gt;"",VALUE(TRIM(LEFT(INDEX(I:I,ROW()),6))),0)</f>
        <v>0</v>
      </c>
      <c r="F1451" s="314"/>
      <c r="G1451" s="247"/>
      <c r="H1451" s="261"/>
      <c r="I1451" s="248"/>
      <c r="J1451" s="261"/>
      <c r="K1451" s="261"/>
      <c r="L1451" s="262"/>
      <c r="M1451" s="49"/>
      <c r="N1451" s="49"/>
    </row>
    <row r="1452" spans="1:14">
      <c r="A1452" s="43" cm="1">
        <f t="array" ref="A1452">IF(INDEX(B:B,ROW()), COUNTIF($B$6:INDEX(B:B,ROW()), TRUE), 0)</f>
        <v>0</v>
      </c>
      <c r="B1452" s="43" t="b" cm="1">
        <f t="array" ref="B1452">AND(分科號=INDEX(E:E,ROW()),INDEX(D:D,ROW())&gt;=分起日,INDEX(D:D,ROW())&lt;=分訖日,OR(分專案="全部",INDEX(J:J,ROW())=分專案))</f>
        <v>0</v>
      </c>
      <c r="C1452" s="44" cm="1">
        <f t="array" ref="C1452">IF(INDEX(F:F,ROW())&lt;&gt;"",INDEX(F:F,ROW()),IF(INDEX(E:E,ROW())&lt;&gt;0,INDEX(C:C,ROW()-1),0))</f>
        <v>0</v>
      </c>
      <c r="D1452" s="43" cm="1">
        <f t="array" ref="D1452">IF(INDEX(G:G,ROW())&lt;&gt;"",INDEX(G:G,ROW()),IF(INDEX(E:E,ROW())&lt;&gt;0,INDEX(D:D,ROW()-1),0))</f>
        <v>0</v>
      </c>
      <c r="E1452" s="313" cm="1">
        <f t="array" ref="E1452">IF(INDEX(I:I,ROW())&lt;&gt;"",VALUE(TRIM(LEFT(INDEX(I:I,ROW()),6))),0)</f>
        <v>0</v>
      </c>
      <c r="F1452" s="314"/>
      <c r="G1452" s="247"/>
      <c r="H1452" s="261"/>
      <c r="I1452" s="248"/>
      <c r="J1452" s="261"/>
      <c r="K1452" s="261"/>
      <c r="L1452" s="262"/>
      <c r="M1452" s="49"/>
      <c r="N1452" s="49"/>
    </row>
    <row r="1453" spans="1:14">
      <c r="A1453" s="43" cm="1">
        <f t="array" ref="A1453">IF(INDEX(B:B,ROW()), COUNTIF($B$6:INDEX(B:B,ROW()), TRUE), 0)</f>
        <v>0</v>
      </c>
      <c r="B1453" s="43" t="b" cm="1">
        <f t="array" ref="B1453">AND(分科號=INDEX(E:E,ROW()),INDEX(D:D,ROW())&gt;=分起日,INDEX(D:D,ROW())&lt;=分訖日,OR(分專案="全部",INDEX(J:J,ROW())=分專案))</f>
        <v>0</v>
      </c>
      <c r="C1453" s="44" cm="1">
        <f t="array" ref="C1453">IF(INDEX(F:F,ROW())&lt;&gt;"",INDEX(F:F,ROW()),IF(INDEX(E:E,ROW())&lt;&gt;0,INDEX(C:C,ROW()-1),0))</f>
        <v>0</v>
      </c>
      <c r="D1453" s="43" cm="1">
        <f t="array" ref="D1453">IF(INDEX(G:G,ROW())&lt;&gt;"",INDEX(G:G,ROW()),IF(INDEX(E:E,ROW())&lt;&gt;0,INDEX(D:D,ROW()-1),0))</f>
        <v>0</v>
      </c>
      <c r="E1453" s="313" cm="1">
        <f t="array" ref="E1453">IF(INDEX(I:I,ROW())&lt;&gt;"",VALUE(TRIM(LEFT(INDEX(I:I,ROW()),6))),0)</f>
        <v>0</v>
      </c>
      <c r="F1453" s="314"/>
      <c r="G1453" s="247"/>
      <c r="H1453" s="261"/>
      <c r="I1453" s="248"/>
      <c r="J1453" s="261"/>
      <c r="K1453" s="261"/>
      <c r="L1453" s="262"/>
      <c r="M1453" s="49"/>
      <c r="N1453" s="49"/>
    </row>
    <row r="1454" spans="1:14">
      <c r="A1454" s="43" cm="1">
        <f t="array" ref="A1454">IF(INDEX(B:B,ROW()), COUNTIF($B$6:INDEX(B:B,ROW()), TRUE), 0)</f>
        <v>0</v>
      </c>
      <c r="B1454" s="43" t="b" cm="1">
        <f t="array" ref="B1454">AND(分科號=INDEX(E:E,ROW()),INDEX(D:D,ROW())&gt;=分起日,INDEX(D:D,ROW())&lt;=分訖日,OR(分專案="全部",INDEX(J:J,ROW())=分專案))</f>
        <v>0</v>
      </c>
      <c r="C1454" s="44" cm="1">
        <f t="array" ref="C1454">IF(INDEX(F:F,ROW())&lt;&gt;"",INDEX(F:F,ROW()),IF(INDEX(E:E,ROW())&lt;&gt;0,INDEX(C:C,ROW()-1),0))</f>
        <v>0</v>
      </c>
      <c r="D1454" s="43" cm="1">
        <f t="array" ref="D1454">IF(INDEX(G:G,ROW())&lt;&gt;"",INDEX(G:G,ROW()),IF(INDEX(E:E,ROW())&lt;&gt;0,INDEX(D:D,ROW()-1),0))</f>
        <v>0</v>
      </c>
      <c r="E1454" s="313" cm="1">
        <f t="array" ref="E1454">IF(INDEX(I:I,ROW())&lt;&gt;"",VALUE(TRIM(LEFT(INDEX(I:I,ROW()),6))),0)</f>
        <v>0</v>
      </c>
      <c r="F1454" s="314"/>
      <c r="G1454" s="247"/>
      <c r="H1454" s="261"/>
      <c r="I1454" s="248"/>
      <c r="J1454" s="261"/>
      <c r="K1454" s="261"/>
      <c r="L1454" s="262"/>
      <c r="M1454" s="49"/>
      <c r="N1454" s="49"/>
    </row>
    <row r="1455" spans="1:14">
      <c r="A1455" s="43" cm="1">
        <f t="array" ref="A1455">IF(INDEX(B:B,ROW()), COUNTIF($B$6:INDEX(B:B,ROW()), TRUE), 0)</f>
        <v>0</v>
      </c>
      <c r="B1455" s="43" t="b" cm="1">
        <f t="array" ref="B1455">AND(分科號=INDEX(E:E,ROW()),INDEX(D:D,ROW())&gt;=分起日,INDEX(D:D,ROW())&lt;=分訖日,OR(分專案="全部",INDEX(J:J,ROW())=分專案))</f>
        <v>0</v>
      </c>
      <c r="C1455" s="44" cm="1">
        <f t="array" ref="C1455">IF(INDEX(F:F,ROW())&lt;&gt;"",INDEX(F:F,ROW()),IF(INDEX(E:E,ROW())&lt;&gt;0,INDEX(C:C,ROW()-1),0))</f>
        <v>0</v>
      </c>
      <c r="D1455" s="43" cm="1">
        <f t="array" ref="D1455">IF(INDEX(G:G,ROW())&lt;&gt;"",INDEX(G:G,ROW()),IF(INDEX(E:E,ROW())&lt;&gt;0,INDEX(D:D,ROW()-1),0))</f>
        <v>0</v>
      </c>
      <c r="E1455" s="313" cm="1">
        <f t="array" ref="E1455">IF(INDEX(I:I,ROW())&lt;&gt;"",VALUE(TRIM(LEFT(INDEX(I:I,ROW()),6))),0)</f>
        <v>0</v>
      </c>
      <c r="F1455" s="314"/>
      <c r="G1455" s="247"/>
      <c r="H1455" s="261"/>
      <c r="I1455" s="248"/>
      <c r="J1455" s="261"/>
      <c r="K1455" s="261"/>
      <c r="L1455" s="262"/>
      <c r="M1455" s="49"/>
      <c r="N1455" s="49"/>
    </row>
    <row r="1456" spans="1:14">
      <c r="A1456" s="43" cm="1">
        <f t="array" ref="A1456">IF(INDEX(B:B,ROW()), COUNTIF($B$6:INDEX(B:B,ROW()), TRUE), 0)</f>
        <v>0</v>
      </c>
      <c r="B1456" s="43" t="b" cm="1">
        <f t="array" ref="B1456">AND(分科號=INDEX(E:E,ROW()),INDEX(D:D,ROW())&gt;=分起日,INDEX(D:D,ROW())&lt;=分訖日,OR(分專案="全部",INDEX(J:J,ROW())=分專案))</f>
        <v>0</v>
      </c>
      <c r="C1456" s="44" cm="1">
        <f t="array" ref="C1456">IF(INDEX(F:F,ROW())&lt;&gt;"",INDEX(F:F,ROW()),IF(INDEX(E:E,ROW())&lt;&gt;0,INDEX(C:C,ROW()-1),0))</f>
        <v>0</v>
      </c>
      <c r="D1456" s="43" cm="1">
        <f t="array" ref="D1456">IF(INDEX(G:G,ROW())&lt;&gt;"",INDEX(G:G,ROW()),IF(INDEX(E:E,ROW())&lt;&gt;0,INDEX(D:D,ROW()-1),0))</f>
        <v>0</v>
      </c>
      <c r="E1456" s="313" cm="1">
        <f t="array" ref="E1456">IF(INDEX(I:I,ROW())&lt;&gt;"",VALUE(TRIM(LEFT(INDEX(I:I,ROW()),6))),0)</f>
        <v>0</v>
      </c>
      <c r="F1456" s="314"/>
      <c r="G1456" s="247"/>
      <c r="H1456" s="261"/>
      <c r="I1456" s="248"/>
      <c r="J1456" s="261"/>
      <c r="K1456" s="261"/>
      <c r="L1456" s="262"/>
      <c r="M1456" s="49"/>
      <c r="N1456" s="49"/>
    </row>
    <row r="1457" spans="1:14">
      <c r="A1457" s="43" cm="1">
        <f t="array" ref="A1457">IF(INDEX(B:B,ROW()), COUNTIF($B$6:INDEX(B:B,ROW()), TRUE), 0)</f>
        <v>0</v>
      </c>
      <c r="B1457" s="43" t="b" cm="1">
        <f t="array" ref="B1457">AND(分科號=INDEX(E:E,ROW()),INDEX(D:D,ROW())&gt;=分起日,INDEX(D:D,ROW())&lt;=分訖日,OR(分專案="全部",INDEX(J:J,ROW())=分專案))</f>
        <v>0</v>
      </c>
      <c r="C1457" s="44" cm="1">
        <f t="array" ref="C1457">IF(INDEX(F:F,ROW())&lt;&gt;"",INDEX(F:F,ROW()),IF(INDEX(E:E,ROW())&lt;&gt;0,INDEX(C:C,ROW()-1),0))</f>
        <v>0</v>
      </c>
      <c r="D1457" s="43" cm="1">
        <f t="array" ref="D1457">IF(INDEX(G:G,ROW())&lt;&gt;"",INDEX(G:G,ROW()),IF(INDEX(E:E,ROW())&lt;&gt;0,INDEX(D:D,ROW()-1),0))</f>
        <v>0</v>
      </c>
      <c r="E1457" s="313" cm="1">
        <f t="array" ref="E1457">IF(INDEX(I:I,ROW())&lt;&gt;"",VALUE(TRIM(LEFT(INDEX(I:I,ROW()),6))),0)</f>
        <v>0</v>
      </c>
      <c r="F1457" s="314"/>
      <c r="G1457" s="247"/>
      <c r="H1457" s="261"/>
      <c r="I1457" s="248"/>
      <c r="J1457" s="261"/>
      <c r="K1457" s="261"/>
      <c r="L1457" s="262"/>
      <c r="M1457" s="49"/>
      <c r="N1457" s="49"/>
    </row>
    <row r="1458" spans="1:14">
      <c r="A1458" s="43" cm="1">
        <f t="array" ref="A1458">IF(INDEX(B:B,ROW()), COUNTIF($B$6:INDEX(B:B,ROW()), TRUE), 0)</f>
        <v>0</v>
      </c>
      <c r="B1458" s="43" t="b" cm="1">
        <f t="array" ref="B1458">AND(分科號=INDEX(E:E,ROW()),INDEX(D:D,ROW())&gt;=分起日,INDEX(D:D,ROW())&lt;=分訖日,OR(分專案="全部",INDEX(J:J,ROW())=分專案))</f>
        <v>0</v>
      </c>
      <c r="C1458" s="44" cm="1">
        <f t="array" ref="C1458">IF(INDEX(F:F,ROW())&lt;&gt;"",INDEX(F:F,ROW()),IF(INDEX(E:E,ROW())&lt;&gt;0,INDEX(C:C,ROW()-1),0))</f>
        <v>0</v>
      </c>
      <c r="D1458" s="43" cm="1">
        <f t="array" ref="D1458">IF(INDEX(G:G,ROW())&lt;&gt;"",INDEX(G:G,ROW()),IF(INDEX(E:E,ROW())&lt;&gt;0,INDEX(D:D,ROW()-1),0))</f>
        <v>0</v>
      </c>
      <c r="E1458" s="313" cm="1">
        <f t="array" ref="E1458">IF(INDEX(I:I,ROW())&lt;&gt;"",VALUE(TRIM(LEFT(INDEX(I:I,ROW()),6))),0)</f>
        <v>0</v>
      </c>
      <c r="F1458" s="314"/>
      <c r="G1458" s="247"/>
      <c r="H1458" s="261"/>
      <c r="I1458" s="248"/>
      <c r="J1458" s="261"/>
      <c r="K1458" s="261"/>
      <c r="L1458" s="262"/>
      <c r="M1458" s="49"/>
      <c r="N1458" s="49"/>
    </row>
    <row r="1459" spans="1:14">
      <c r="A1459" s="43" cm="1">
        <f t="array" ref="A1459">IF(INDEX(B:B,ROW()), COUNTIF($B$6:INDEX(B:B,ROW()), TRUE), 0)</f>
        <v>0</v>
      </c>
      <c r="B1459" s="43" t="b" cm="1">
        <f t="array" ref="B1459">AND(分科號=INDEX(E:E,ROW()),INDEX(D:D,ROW())&gt;=分起日,INDEX(D:D,ROW())&lt;=分訖日,OR(分專案="全部",INDEX(J:J,ROW())=分專案))</f>
        <v>0</v>
      </c>
      <c r="C1459" s="44" cm="1">
        <f t="array" ref="C1459">IF(INDEX(F:F,ROW())&lt;&gt;"",INDEX(F:F,ROW()),IF(INDEX(E:E,ROW())&lt;&gt;0,INDEX(C:C,ROW()-1),0))</f>
        <v>0</v>
      </c>
      <c r="D1459" s="43" cm="1">
        <f t="array" ref="D1459">IF(INDEX(G:G,ROW())&lt;&gt;"",INDEX(G:G,ROW()),IF(INDEX(E:E,ROW())&lt;&gt;0,INDEX(D:D,ROW()-1),0))</f>
        <v>0</v>
      </c>
      <c r="E1459" s="313" cm="1">
        <f t="array" ref="E1459">IF(INDEX(I:I,ROW())&lt;&gt;"",VALUE(TRIM(LEFT(INDEX(I:I,ROW()),6))),0)</f>
        <v>0</v>
      </c>
      <c r="F1459" s="314"/>
      <c r="G1459" s="247"/>
      <c r="H1459" s="261"/>
      <c r="I1459" s="248"/>
      <c r="J1459" s="261"/>
      <c r="K1459" s="261"/>
      <c r="L1459" s="262"/>
      <c r="M1459" s="49"/>
      <c r="N1459" s="49"/>
    </row>
    <row r="1460" spans="1:14">
      <c r="A1460" s="43" cm="1">
        <f t="array" ref="A1460">IF(INDEX(B:B,ROW()), COUNTIF($B$6:INDEX(B:B,ROW()), TRUE), 0)</f>
        <v>0</v>
      </c>
      <c r="B1460" s="43" t="b" cm="1">
        <f t="array" ref="B1460">AND(分科號=INDEX(E:E,ROW()),INDEX(D:D,ROW())&gt;=分起日,INDEX(D:D,ROW())&lt;=分訖日,OR(分專案="全部",INDEX(J:J,ROW())=分專案))</f>
        <v>0</v>
      </c>
      <c r="C1460" s="44" cm="1">
        <f t="array" ref="C1460">IF(INDEX(F:F,ROW())&lt;&gt;"",INDEX(F:F,ROW()),IF(INDEX(E:E,ROW())&lt;&gt;0,INDEX(C:C,ROW()-1),0))</f>
        <v>0</v>
      </c>
      <c r="D1460" s="43" cm="1">
        <f t="array" ref="D1460">IF(INDEX(G:G,ROW())&lt;&gt;"",INDEX(G:G,ROW()),IF(INDEX(E:E,ROW())&lt;&gt;0,INDEX(D:D,ROW()-1),0))</f>
        <v>0</v>
      </c>
      <c r="E1460" s="313" cm="1">
        <f t="array" ref="E1460">IF(INDEX(I:I,ROW())&lt;&gt;"",VALUE(TRIM(LEFT(INDEX(I:I,ROW()),6))),0)</f>
        <v>0</v>
      </c>
      <c r="F1460" s="314"/>
      <c r="G1460" s="247"/>
      <c r="H1460" s="261"/>
      <c r="I1460" s="248"/>
      <c r="J1460" s="261"/>
      <c r="K1460" s="261"/>
      <c r="L1460" s="262"/>
      <c r="M1460" s="49"/>
      <c r="N1460" s="49"/>
    </row>
    <row r="1461" spans="1:14">
      <c r="A1461" s="43" cm="1">
        <f t="array" ref="A1461">IF(INDEX(B:B,ROW()), COUNTIF($B$6:INDEX(B:B,ROW()), TRUE), 0)</f>
        <v>0</v>
      </c>
      <c r="B1461" s="43" t="b" cm="1">
        <f t="array" ref="B1461">AND(分科號=INDEX(E:E,ROW()),INDEX(D:D,ROW())&gt;=分起日,INDEX(D:D,ROW())&lt;=分訖日,OR(分專案="全部",INDEX(J:J,ROW())=分專案))</f>
        <v>0</v>
      </c>
      <c r="C1461" s="44" cm="1">
        <f t="array" ref="C1461">IF(INDEX(F:F,ROW())&lt;&gt;"",INDEX(F:F,ROW()),IF(INDEX(E:E,ROW())&lt;&gt;0,INDEX(C:C,ROW()-1),0))</f>
        <v>0</v>
      </c>
      <c r="D1461" s="43" cm="1">
        <f t="array" ref="D1461">IF(INDEX(G:G,ROW())&lt;&gt;"",INDEX(G:G,ROW()),IF(INDEX(E:E,ROW())&lt;&gt;0,INDEX(D:D,ROW()-1),0))</f>
        <v>0</v>
      </c>
      <c r="E1461" s="313" cm="1">
        <f t="array" ref="E1461">IF(INDEX(I:I,ROW())&lt;&gt;"",VALUE(TRIM(LEFT(INDEX(I:I,ROW()),6))),0)</f>
        <v>0</v>
      </c>
      <c r="F1461" s="314"/>
      <c r="G1461" s="247"/>
      <c r="H1461" s="261"/>
      <c r="I1461" s="248"/>
      <c r="J1461" s="261"/>
      <c r="K1461" s="261"/>
      <c r="L1461" s="262"/>
      <c r="M1461" s="49"/>
      <c r="N1461" s="49"/>
    </row>
    <row r="1462" spans="1:14">
      <c r="A1462" s="43" cm="1">
        <f t="array" ref="A1462">IF(INDEX(B:B,ROW()), COUNTIF($B$6:INDEX(B:B,ROW()), TRUE), 0)</f>
        <v>0</v>
      </c>
      <c r="B1462" s="43" t="b" cm="1">
        <f t="array" ref="B1462">AND(分科號=INDEX(E:E,ROW()),INDEX(D:D,ROW())&gt;=分起日,INDEX(D:D,ROW())&lt;=分訖日,OR(分專案="全部",INDEX(J:J,ROW())=分專案))</f>
        <v>0</v>
      </c>
      <c r="C1462" s="44" cm="1">
        <f t="array" ref="C1462">IF(INDEX(F:F,ROW())&lt;&gt;"",INDEX(F:F,ROW()),IF(INDEX(E:E,ROW())&lt;&gt;0,INDEX(C:C,ROW()-1),0))</f>
        <v>0</v>
      </c>
      <c r="D1462" s="43" cm="1">
        <f t="array" ref="D1462">IF(INDEX(G:G,ROW())&lt;&gt;"",INDEX(G:G,ROW()),IF(INDEX(E:E,ROW())&lt;&gt;0,INDEX(D:D,ROW()-1),0))</f>
        <v>0</v>
      </c>
      <c r="E1462" s="313" cm="1">
        <f t="array" ref="E1462">IF(INDEX(I:I,ROW())&lt;&gt;"",VALUE(TRIM(LEFT(INDEX(I:I,ROW()),6))),0)</f>
        <v>0</v>
      </c>
      <c r="F1462" s="314"/>
      <c r="G1462" s="247"/>
      <c r="H1462" s="261"/>
      <c r="I1462" s="248"/>
      <c r="J1462" s="261"/>
      <c r="K1462" s="261"/>
      <c r="L1462" s="262"/>
      <c r="M1462" s="49"/>
      <c r="N1462" s="49"/>
    </row>
    <row r="1463" spans="1:14">
      <c r="A1463" s="43" cm="1">
        <f t="array" ref="A1463">IF(INDEX(B:B,ROW()), COUNTIF($B$6:INDEX(B:B,ROW()), TRUE), 0)</f>
        <v>0</v>
      </c>
      <c r="B1463" s="43" t="b" cm="1">
        <f t="array" ref="B1463">AND(分科號=INDEX(E:E,ROW()),INDEX(D:D,ROW())&gt;=分起日,INDEX(D:D,ROW())&lt;=分訖日,OR(分專案="全部",INDEX(J:J,ROW())=分專案))</f>
        <v>0</v>
      </c>
      <c r="C1463" s="44" cm="1">
        <f t="array" ref="C1463">IF(INDEX(F:F,ROW())&lt;&gt;"",INDEX(F:F,ROW()),IF(INDEX(E:E,ROW())&lt;&gt;0,INDEX(C:C,ROW()-1),0))</f>
        <v>0</v>
      </c>
      <c r="D1463" s="43" cm="1">
        <f t="array" ref="D1463">IF(INDEX(G:G,ROW())&lt;&gt;"",INDEX(G:G,ROW()),IF(INDEX(E:E,ROW())&lt;&gt;0,INDEX(D:D,ROW()-1),0))</f>
        <v>0</v>
      </c>
      <c r="E1463" s="313" cm="1">
        <f t="array" ref="E1463">IF(INDEX(I:I,ROW())&lt;&gt;"",VALUE(TRIM(LEFT(INDEX(I:I,ROW()),6))),0)</f>
        <v>0</v>
      </c>
      <c r="F1463" s="314"/>
      <c r="G1463" s="247"/>
      <c r="H1463" s="261"/>
      <c r="I1463" s="248"/>
      <c r="J1463" s="261"/>
      <c r="K1463" s="261"/>
      <c r="L1463" s="262"/>
      <c r="M1463" s="49"/>
      <c r="N1463" s="49"/>
    </row>
    <row r="1464" spans="1:14">
      <c r="A1464" s="43" cm="1">
        <f t="array" ref="A1464">IF(INDEX(B:B,ROW()), COUNTIF($B$6:INDEX(B:B,ROW()), TRUE), 0)</f>
        <v>0</v>
      </c>
      <c r="B1464" s="43" t="b" cm="1">
        <f t="array" ref="B1464">AND(分科號=INDEX(E:E,ROW()),INDEX(D:D,ROW())&gt;=分起日,INDEX(D:D,ROW())&lt;=分訖日,OR(分專案="全部",INDEX(J:J,ROW())=分專案))</f>
        <v>0</v>
      </c>
      <c r="C1464" s="44" cm="1">
        <f t="array" ref="C1464">IF(INDEX(F:F,ROW())&lt;&gt;"",INDEX(F:F,ROW()),IF(INDEX(E:E,ROW())&lt;&gt;0,INDEX(C:C,ROW()-1),0))</f>
        <v>0</v>
      </c>
      <c r="D1464" s="43" cm="1">
        <f t="array" ref="D1464">IF(INDEX(G:G,ROW())&lt;&gt;"",INDEX(G:G,ROW()),IF(INDEX(E:E,ROW())&lt;&gt;0,INDEX(D:D,ROW()-1),0))</f>
        <v>0</v>
      </c>
      <c r="E1464" s="313" cm="1">
        <f t="array" ref="E1464">IF(INDEX(I:I,ROW())&lt;&gt;"",VALUE(TRIM(LEFT(INDEX(I:I,ROW()),6))),0)</f>
        <v>0</v>
      </c>
      <c r="F1464" s="314"/>
      <c r="G1464" s="247"/>
      <c r="H1464" s="261"/>
      <c r="I1464" s="248"/>
      <c r="J1464" s="261"/>
      <c r="K1464" s="261"/>
      <c r="L1464" s="262"/>
      <c r="M1464" s="49"/>
      <c r="N1464" s="49"/>
    </row>
    <row r="1465" spans="1:14">
      <c r="A1465" s="43" cm="1">
        <f t="array" ref="A1465">IF(INDEX(B:B,ROW()), COUNTIF($B$6:INDEX(B:B,ROW()), TRUE), 0)</f>
        <v>0</v>
      </c>
      <c r="B1465" s="43" t="b" cm="1">
        <f t="array" ref="B1465">AND(分科號=INDEX(E:E,ROW()),INDEX(D:D,ROW())&gt;=分起日,INDEX(D:D,ROW())&lt;=分訖日,OR(分專案="全部",INDEX(J:J,ROW())=分專案))</f>
        <v>0</v>
      </c>
      <c r="C1465" s="44" cm="1">
        <f t="array" ref="C1465">IF(INDEX(F:F,ROW())&lt;&gt;"",INDEX(F:F,ROW()),IF(INDEX(E:E,ROW())&lt;&gt;0,INDEX(C:C,ROW()-1),0))</f>
        <v>0</v>
      </c>
      <c r="D1465" s="43" cm="1">
        <f t="array" ref="D1465">IF(INDEX(G:G,ROW())&lt;&gt;"",INDEX(G:G,ROW()),IF(INDEX(E:E,ROW())&lt;&gt;0,INDEX(D:D,ROW()-1),0))</f>
        <v>0</v>
      </c>
      <c r="E1465" s="313" cm="1">
        <f t="array" ref="E1465">IF(INDEX(I:I,ROW())&lt;&gt;"",VALUE(TRIM(LEFT(INDEX(I:I,ROW()),6))),0)</f>
        <v>0</v>
      </c>
      <c r="F1465" s="314"/>
      <c r="G1465" s="247"/>
      <c r="H1465" s="261"/>
      <c r="I1465" s="248"/>
      <c r="J1465" s="261"/>
      <c r="K1465" s="261"/>
      <c r="L1465" s="262"/>
      <c r="M1465" s="49"/>
      <c r="N1465" s="49"/>
    </row>
    <row r="1466" spans="1:14">
      <c r="A1466" s="43" cm="1">
        <f t="array" ref="A1466">IF(INDEX(B:B,ROW()), COUNTIF($B$6:INDEX(B:B,ROW()), TRUE), 0)</f>
        <v>0</v>
      </c>
      <c r="B1466" s="43" t="b" cm="1">
        <f t="array" ref="B1466">AND(分科號=INDEX(E:E,ROW()),INDEX(D:D,ROW())&gt;=分起日,INDEX(D:D,ROW())&lt;=分訖日,OR(分專案="全部",INDEX(J:J,ROW())=分專案))</f>
        <v>0</v>
      </c>
      <c r="C1466" s="44" cm="1">
        <f t="array" ref="C1466">IF(INDEX(F:F,ROW())&lt;&gt;"",INDEX(F:F,ROW()),IF(INDEX(E:E,ROW())&lt;&gt;0,INDEX(C:C,ROW()-1),0))</f>
        <v>0</v>
      </c>
      <c r="D1466" s="43" cm="1">
        <f t="array" ref="D1466">IF(INDEX(G:G,ROW())&lt;&gt;"",INDEX(G:G,ROW()),IF(INDEX(E:E,ROW())&lt;&gt;0,INDEX(D:D,ROW()-1),0))</f>
        <v>0</v>
      </c>
      <c r="E1466" s="313" cm="1">
        <f t="array" ref="E1466">IF(INDEX(I:I,ROW())&lt;&gt;"",VALUE(TRIM(LEFT(INDEX(I:I,ROW()),6))),0)</f>
        <v>0</v>
      </c>
      <c r="F1466" s="314"/>
      <c r="G1466" s="247"/>
      <c r="H1466" s="261"/>
      <c r="I1466" s="248"/>
      <c r="J1466" s="261"/>
      <c r="K1466" s="261"/>
      <c r="L1466" s="262"/>
      <c r="M1466" s="49"/>
      <c r="N1466" s="49"/>
    </row>
    <row r="1467" spans="1:14">
      <c r="A1467" s="43" cm="1">
        <f t="array" ref="A1467">IF(INDEX(B:B,ROW()), COUNTIF($B$6:INDEX(B:B,ROW()), TRUE), 0)</f>
        <v>0</v>
      </c>
      <c r="B1467" s="43" t="b" cm="1">
        <f t="array" ref="B1467">AND(分科號=INDEX(E:E,ROW()),INDEX(D:D,ROW())&gt;=分起日,INDEX(D:D,ROW())&lt;=分訖日,OR(分專案="全部",INDEX(J:J,ROW())=分專案))</f>
        <v>0</v>
      </c>
      <c r="C1467" s="44" cm="1">
        <f t="array" ref="C1467">IF(INDEX(F:F,ROW())&lt;&gt;"",INDEX(F:F,ROW()),IF(INDEX(E:E,ROW())&lt;&gt;0,INDEX(C:C,ROW()-1),0))</f>
        <v>0</v>
      </c>
      <c r="D1467" s="43" cm="1">
        <f t="array" ref="D1467">IF(INDEX(G:G,ROW())&lt;&gt;"",INDEX(G:G,ROW()),IF(INDEX(E:E,ROW())&lt;&gt;0,INDEX(D:D,ROW()-1),0))</f>
        <v>0</v>
      </c>
      <c r="E1467" s="313" cm="1">
        <f t="array" ref="E1467">IF(INDEX(I:I,ROW())&lt;&gt;"",VALUE(TRIM(LEFT(INDEX(I:I,ROW()),6))),0)</f>
        <v>0</v>
      </c>
      <c r="F1467" s="314"/>
      <c r="G1467" s="247"/>
      <c r="H1467" s="261"/>
      <c r="I1467" s="248"/>
      <c r="J1467" s="261"/>
      <c r="K1467" s="261"/>
      <c r="L1467" s="262"/>
      <c r="M1467" s="49"/>
      <c r="N1467" s="49"/>
    </row>
    <row r="1468" spans="1:14">
      <c r="A1468" s="43" cm="1">
        <f t="array" ref="A1468">IF(INDEX(B:B,ROW()), COUNTIF($B$6:INDEX(B:B,ROW()), TRUE), 0)</f>
        <v>0</v>
      </c>
      <c r="B1468" s="43" t="b" cm="1">
        <f t="array" ref="B1468">AND(分科號=INDEX(E:E,ROW()),INDEX(D:D,ROW())&gt;=分起日,INDEX(D:D,ROW())&lt;=分訖日,OR(分專案="全部",INDEX(J:J,ROW())=分專案))</f>
        <v>0</v>
      </c>
      <c r="C1468" s="44" cm="1">
        <f t="array" ref="C1468">IF(INDEX(F:F,ROW())&lt;&gt;"",INDEX(F:F,ROW()),IF(INDEX(E:E,ROW())&lt;&gt;0,INDEX(C:C,ROW()-1),0))</f>
        <v>0</v>
      </c>
      <c r="D1468" s="43" cm="1">
        <f t="array" ref="D1468">IF(INDEX(G:G,ROW())&lt;&gt;"",INDEX(G:G,ROW()),IF(INDEX(E:E,ROW())&lt;&gt;0,INDEX(D:D,ROW()-1),0))</f>
        <v>0</v>
      </c>
      <c r="E1468" s="313" cm="1">
        <f t="array" ref="E1468">IF(INDEX(I:I,ROW())&lt;&gt;"",VALUE(TRIM(LEFT(INDEX(I:I,ROW()),6))),0)</f>
        <v>0</v>
      </c>
      <c r="F1468" s="314"/>
      <c r="G1468" s="247"/>
      <c r="H1468" s="261"/>
      <c r="I1468" s="248"/>
      <c r="J1468" s="261"/>
      <c r="K1468" s="261"/>
      <c r="L1468" s="262"/>
      <c r="M1468" s="49"/>
      <c r="N1468" s="49"/>
    </row>
    <row r="1469" spans="1:14">
      <c r="A1469" s="43" cm="1">
        <f t="array" ref="A1469">IF(INDEX(B:B,ROW()), COUNTIF($B$6:INDEX(B:B,ROW()), TRUE), 0)</f>
        <v>0</v>
      </c>
      <c r="B1469" s="43" t="b" cm="1">
        <f t="array" ref="B1469">AND(分科號=INDEX(E:E,ROW()),INDEX(D:D,ROW())&gt;=分起日,INDEX(D:D,ROW())&lt;=分訖日,OR(分專案="全部",INDEX(J:J,ROW())=分專案))</f>
        <v>0</v>
      </c>
      <c r="C1469" s="44" cm="1">
        <f t="array" ref="C1469">IF(INDEX(F:F,ROW())&lt;&gt;"",INDEX(F:F,ROW()),IF(INDEX(E:E,ROW())&lt;&gt;0,INDEX(C:C,ROW()-1),0))</f>
        <v>0</v>
      </c>
      <c r="D1469" s="43" cm="1">
        <f t="array" ref="D1469">IF(INDEX(G:G,ROW())&lt;&gt;"",INDEX(G:G,ROW()),IF(INDEX(E:E,ROW())&lt;&gt;0,INDEX(D:D,ROW()-1),0))</f>
        <v>0</v>
      </c>
      <c r="E1469" s="313" cm="1">
        <f t="array" ref="E1469">IF(INDEX(I:I,ROW())&lt;&gt;"",VALUE(TRIM(LEFT(INDEX(I:I,ROW()),6))),0)</f>
        <v>0</v>
      </c>
      <c r="F1469" s="314"/>
      <c r="G1469" s="247"/>
      <c r="H1469" s="261"/>
      <c r="I1469" s="248"/>
      <c r="J1469" s="261"/>
      <c r="K1469" s="261"/>
      <c r="L1469" s="262"/>
      <c r="M1469" s="49"/>
      <c r="N1469" s="49"/>
    </row>
    <row r="1470" spans="1:14">
      <c r="A1470" s="43" cm="1">
        <f t="array" ref="A1470">IF(INDEX(B:B,ROW()), COUNTIF($B$6:INDEX(B:B,ROW()), TRUE), 0)</f>
        <v>0</v>
      </c>
      <c r="B1470" s="43" t="b" cm="1">
        <f t="array" ref="B1470">AND(分科號=INDEX(E:E,ROW()),INDEX(D:D,ROW())&gt;=分起日,INDEX(D:D,ROW())&lt;=分訖日,OR(分專案="全部",INDEX(J:J,ROW())=分專案))</f>
        <v>0</v>
      </c>
      <c r="C1470" s="44" cm="1">
        <f t="array" ref="C1470">IF(INDEX(F:F,ROW())&lt;&gt;"",INDEX(F:F,ROW()),IF(INDEX(E:E,ROW())&lt;&gt;0,INDEX(C:C,ROW()-1),0))</f>
        <v>0</v>
      </c>
      <c r="D1470" s="43" cm="1">
        <f t="array" ref="D1470">IF(INDEX(G:G,ROW())&lt;&gt;"",INDEX(G:G,ROW()),IF(INDEX(E:E,ROW())&lt;&gt;0,INDEX(D:D,ROW()-1),0))</f>
        <v>0</v>
      </c>
      <c r="E1470" s="313" cm="1">
        <f t="array" ref="E1470">IF(INDEX(I:I,ROW())&lt;&gt;"",VALUE(TRIM(LEFT(INDEX(I:I,ROW()),6))),0)</f>
        <v>0</v>
      </c>
      <c r="F1470" s="314"/>
      <c r="G1470" s="247"/>
      <c r="H1470" s="261"/>
      <c r="I1470" s="248"/>
      <c r="J1470" s="261"/>
      <c r="K1470" s="261"/>
      <c r="L1470" s="262"/>
      <c r="M1470" s="49"/>
      <c r="N1470" s="49"/>
    </row>
    <row r="1471" spans="1:14">
      <c r="A1471" s="43" cm="1">
        <f t="array" ref="A1471">IF(INDEX(B:B,ROW()), COUNTIF($B$6:INDEX(B:B,ROW()), TRUE), 0)</f>
        <v>0</v>
      </c>
      <c r="B1471" s="43" t="b" cm="1">
        <f t="array" ref="B1471">AND(分科號=INDEX(E:E,ROW()),INDEX(D:D,ROW())&gt;=分起日,INDEX(D:D,ROW())&lt;=分訖日,OR(分專案="全部",INDEX(J:J,ROW())=分專案))</f>
        <v>0</v>
      </c>
      <c r="C1471" s="44" cm="1">
        <f t="array" ref="C1471">IF(INDEX(F:F,ROW())&lt;&gt;"",INDEX(F:F,ROW()),IF(INDEX(E:E,ROW())&lt;&gt;0,INDEX(C:C,ROW()-1),0))</f>
        <v>0</v>
      </c>
      <c r="D1471" s="43" cm="1">
        <f t="array" ref="D1471">IF(INDEX(G:G,ROW())&lt;&gt;"",INDEX(G:G,ROW()),IF(INDEX(E:E,ROW())&lt;&gt;0,INDEX(D:D,ROW()-1),0))</f>
        <v>0</v>
      </c>
      <c r="E1471" s="313" cm="1">
        <f t="array" ref="E1471">IF(INDEX(I:I,ROW())&lt;&gt;"",VALUE(TRIM(LEFT(INDEX(I:I,ROW()),6))),0)</f>
        <v>0</v>
      </c>
      <c r="F1471" s="314"/>
      <c r="G1471" s="247"/>
      <c r="H1471" s="261"/>
      <c r="I1471" s="248"/>
      <c r="J1471" s="261"/>
      <c r="K1471" s="261"/>
      <c r="L1471" s="262"/>
      <c r="M1471" s="49"/>
      <c r="N1471" s="49"/>
    </row>
    <row r="1472" spans="1:14">
      <c r="A1472" s="43" cm="1">
        <f t="array" ref="A1472">IF(INDEX(B:B,ROW()), COUNTIF($B$6:INDEX(B:B,ROW()), TRUE), 0)</f>
        <v>0</v>
      </c>
      <c r="B1472" s="43" t="b" cm="1">
        <f t="array" ref="B1472">AND(分科號=INDEX(E:E,ROW()),INDEX(D:D,ROW())&gt;=分起日,INDEX(D:D,ROW())&lt;=分訖日,OR(分專案="全部",INDEX(J:J,ROW())=分專案))</f>
        <v>0</v>
      </c>
      <c r="C1472" s="44" cm="1">
        <f t="array" ref="C1472">IF(INDEX(F:F,ROW())&lt;&gt;"",INDEX(F:F,ROW()),IF(INDEX(E:E,ROW())&lt;&gt;0,INDEX(C:C,ROW()-1),0))</f>
        <v>0</v>
      </c>
      <c r="D1472" s="43" cm="1">
        <f t="array" ref="D1472">IF(INDEX(G:G,ROW())&lt;&gt;"",INDEX(G:G,ROW()),IF(INDEX(E:E,ROW())&lt;&gt;0,INDEX(D:D,ROW()-1),0))</f>
        <v>0</v>
      </c>
      <c r="E1472" s="313" cm="1">
        <f t="array" ref="E1472">IF(INDEX(I:I,ROW())&lt;&gt;"",VALUE(TRIM(LEFT(INDEX(I:I,ROW()),6))),0)</f>
        <v>0</v>
      </c>
      <c r="F1472" s="314"/>
      <c r="G1472" s="247"/>
      <c r="H1472" s="261"/>
      <c r="I1472" s="248"/>
      <c r="J1472" s="261"/>
      <c r="K1472" s="261"/>
      <c r="L1472" s="262"/>
      <c r="M1472" s="49"/>
      <c r="N1472" s="49"/>
    </row>
    <row r="1473" spans="1:14">
      <c r="A1473" s="43" cm="1">
        <f t="array" ref="A1473">IF(INDEX(B:B,ROW()), COUNTIF($B$6:INDEX(B:B,ROW()), TRUE), 0)</f>
        <v>0</v>
      </c>
      <c r="B1473" s="43" t="b" cm="1">
        <f t="array" ref="B1473">AND(分科號=INDEX(E:E,ROW()),INDEX(D:D,ROW())&gt;=分起日,INDEX(D:D,ROW())&lt;=分訖日,OR(分專案="全部",INDEX(J:J,ROW())=分專案))</f>
        <v>0</v>
      </c>
      <c r="C1473" s="44" cm="1">
        <f t="array" ref="C1473">IF(INDEX(F:F,ROW())&lt;&gt;"",INDEX(F:F,ROW()),IF(INDEX(E:E,ROW())&lt;&gt;0,INDEX(C:C,ROW()-1),0))</f>
        <v>0</v>
      </c>
      <c r="D1473" s="43" cm="1">
        <f t="array" ref="D1473">IF(INDEX(G:G,ROW())&lt;&gt;"",INDEX(G:G,ROW()),IF(INDEX(E:E,ROW())&lt;&gt;0,INDEX(D:D,ROW()-1),0))</f>
        <v>0</v>
      </c>
      <c r="E1473" s="313" cm="1">
        <f t="array" ref="E1473">IF(INDEX(I:I,ROW())&lt;&gt;"",VALUE(TRIM(LEFT(INDEX(I:I,ROW()),6))),0)</f>
        <v>0</v>
      </c>
      <c r="F1473" s="314"/>
      <c r="G1473" s="247"/>
      <c r="H1473" s="261"/>
      <c r="I1473" s="248"/>
      <c r="J1473" s="261"/>
      <c r="K1473" s="261"/>
      <c r="L1473" s="262"/>
      <c r="M1473" s="49"/>
      <c r="N1473" s="49"/>
    </row>
    <row r="1474" spans="1:14">
      <c r="A1474" s="43" cm="1">
        <f t="array" ref="A1474">IF(INDEX(B:B,ROW()), COUNTIF($B$6:INDEX(B:B,ROW()), TRUE), 0)</f>
        <v>0</v>
      </c>
      <c r="B1474" s="43" t="b" cm="1">
        <f t="array" ref="B1474">AND(分科號=INDEX(E:E,ROW()),INDEX(D:D,ROW())&gt;=分起日,INDEX(D:D,ROW())&lt;=分訖日,OR(分專案="全部",INDEX(J:J,ROW())=分專案))</f>
        <v>0</v>
      </c>
      <c r="C1474" s="44" cm="1">
        <f t="array" ref="C1474">IF(INDEX(F:F,ROW())&lt;&gt;"",INDEX(F:F,ROW()),IF(INDEX(E:E,ROW())&lt;&gt;0,INDEX(C:C,ROW()-1),0))</f>
        <v>0</v>
      </c>
      <c r="D1474" s="43" cm="1">
        <f t="array" ref="D1474">IF(INDEX(G:G,ROW())&lt;&gt;"",INDEX(G:G,ROW()),IF(INDEX(E:E,ROW())&lt;&gt;0,INDEX(D:D,ROW()-1),0))</f>
        <v>0</v>
      </c>
      <c r="E1474" s="313" cm="1">
        <f t="array" ref="E1474">IF(INDEX(I:I,ROW())&lt;&gt;"",VALUE(TRIM(LEFT(INDEX(I:I,ROW()),6))),0)</f>
        <v>0</v>
      </c>
      <c r="F1474" s="314"/>
      <c r="G1474" s="247"/>
      <c r="H1474" s="261"/>
      <c r="I1474" s="248"/>
      <c r="J1474" s="261"/>
      <c r="K1474" s="261"/>
      <c r="L1474" s="262"/>
      <c r="M1474" s="49"/>
      <c r="N1474" s="49"/>
    </row>
    <row r="1475" spans="1:14">
      <c r="A1475" s="43" cm="1">
        <f t="array" ref="A1475">IF(INDEX(B:B,ROW()), COUNTIF($B$6:INDEX(B:B,ROW()), TRUE), 0)</f>
        <v>0</v>
      </c>
      <c r="B1475" s="43" t="b" cm="1">
        <f t="array" ref="B1475">AND(分科號=INDEX(E:E,ROW()),INDEX(D:D,ROW())&gt;=分起日,INDEX(D:D,ROW())&lt;=分訖日,OR(分專案="全部",INDEX(J:J,ROW())=分專案))</f>
        <v>0</v>
      </c>
      <c r="C1475" s="44" cm="1">
        <f t="array" ref="C1475">IF(INDEX(F:F,ROW())&lt;&gt;"",INDEX(F:F,ROW()),IF(INDEX(E:E,ROW())&lt;&gt;0,INDEX(C:C,ROW()-1),0))</f>
        <v>0</v>
      </c>
      <c r="D1475" s="43" cm="1">
        <f t="array" ref="D1475">IF(INDEX(G:G,ROW())&lt;&gt;"",INDEX(G:G,ROW()),IF(INDEX(E:E,ROW())&lt;&gt;0,INDEX(D:D,ROW()-1),0))</f>
        <v>0</v>
      </c>
      <c r="E1475" s="313" cm="1">
        <f t="array" ref="E1475">IF(INDEX(I:I,ROW())&lt;&gt;"",VALUE(TRIM(LEFT(INDEX(I:I,ROW()),6))),0)</f>
        <v>0</v>
      </c>
      <c r="F1475" s="314"/>
      <c r="G1475" s="247"/>
      <c r="H1475" s="261"/>
      <c r="I1475" s="248"/>
      <c r="J1475" s="261"/>
      <c r="K1475" s="261"/>
      <c r="L1475" s="262"/>
      <c r="M1475" s="49"/>
      <c r="N1475" s="49"/>
    </row>
    <row r="1476" spans="1:14">
      <c r="A1476" s="43" cm="1">
        <f t="array" ref="A1476">IF(INDEX(B:B,ROW()), COUNTIF($B$6:INDEX(B:B,ROW()), TRUE), 0)</f>
        <v>0</v>
      </c>
      <c r="B1476" s="43" t="b" cm="1">
        <f t="array" ref="B1476">AND(分科號=INDEX(E:E,ROW()),INDEX(D:D,ROW())&gt;=分起日,INDEX(D:D,ROW())&lt;=分訖日,OR(分專案="全部",INDEX(J:J,ROW())=分專案))</f>
        <v>0</v>
      </c>
      <c r="C1476" s="44" cm="1">
        <f t="array" ref="C1476">IF(INDEX(F:F,ROW())&lt;&gt;"",INDEX(F:F,ROW()),IF(INDEX(E:E,ROW())&lt;&gt;0,INDEX(C:C,ROW()-1),0))</f>
        <v>0</v>
      </c>
      <c r="D1476" s="43" cm="1">
        <f t="array" ref="D1476">IF(INDEX(G:G,ROW())&lt;&gt;"",INDEX(G:G,ROW()),IF(INDEX(E:E,ROW())&lt;&gt;0,INDEX(D:D,ROW()-1),0))</f>
        <v>0</v>
      </c>
      <c r="E1476" s="313" cm="1">
        <f t="array" ref="E1476">IF(INDEX(I:I,ROW())&lt;&gt;"",VALUE(TRIM(LEFT(INDEX(I:I,ROW()),6))),0)</f>
        <v>0</v>
      </c>
      <c r="F1476" s="314"/>
      <c r="G1476" s="247"/>
      <c r="H1476" s="261"/>
      <c r="I1476" s="248"/>
      <c r="J1476" s="261"/>
      <c r="K1476" s="261"/>
      <c r="L1476" s="262"/>
      <c r="M1476" s="49"/>
      <c r="N1476" s="49"/>
    </row>
    <row r="1477" spans="1:14">
      <c r="A1477" s="43" cm="1">
        <f t="array" ref="A1477">IF(INDEX(B:B,ROW()), COUNTIF($B$6:INDEX(B:B,ROW()), TRUE), 0)</f>
        <v>0</v>
      </c>
      <c r="B1477" s="43" t="b" cm="1">
        <f t="array" ref="B1477">AND(分科號=INDEX(E:E,ROW()),INDEX(D:D,ROW())&gt;=分起日,INDEX(D:D,ROW())&lt;=分訖日,OR(分專案="全部",INDEX(J:J,ROW())=分專案))</f>
        <v>0</v>
      </c>
      <c r="C1477" s="44" cm="1">
        <f t="array" ref="C1477">IF(INDEX(F:F,ROW())&lt;&gt;"",INDEX(F:F,ROW()),IF(INDEX(E:E,ROW())&lt;&gt;0,INDEX(C:C,ROW()-1),0))</f>
        <v>0</v>
      </c>
      <c r="D1477" s="43" cm="1">
        <f t="array" ref="D1477">IF(INDEX(G:G,ROW())&lt;&gt;"",INDEX(G:G,ROW()),IF(INDEX(E:E,ROW())&lt;&gt;0,INDEX(D:D,ROW()-1),0))</f>
        <v>0</v>
      </c>
      <c r="E1477" s="313" cm="1">
        <f t="array" ref="E1477">IF(INDEX(I:I,ROW())&lt;&gt;"",VALUE(TRIM(LEFT(INDEX(I:I,ROW()),6))),0)</f>
        <v>0</v>
      </c>
      <c r="F1477" s="314"/>
      <c r="G1477" s="247"/>
      <c r="H1477" s="261"/>
      <c r="I1477" s="248"/>
      <c r="J1477" s="261"/>
      <c r="K1477" s="261"/>
      <c r="L1477" s="262"/>
      <c r="M1477" s="49"/>
      <c r="N1477" s="49"/>
    </row>
    <row r="1478" spans="1:14">
      <c r="A1478" s="43" cm="1">
        <f t="array" ref="A1478">IF(INDEX(B:B,ROW()), COUNTIF($B$6:INDEX(B:B,ROW()), TRUE), 0)</f>
        <v>0</v>
      </c>
      <c r="B1478" s="43" t="b" cm="1">
        <f t="array" ref="B1478">AND(分科號=INDEX(E:E,ROW()),INDEX(D:D,ROW())&gt;=分起日,INDEX(D:D,ROW())&lt;=分訖日,OR(分專案="全部",INDEX(J:J,ROW())=分專案))</f>
        <v>0</v>
      </c>
      <c r="C1478" s="44" cm="1">
        <f t="array" ref="C1478">IF(INDEX(F:F,ROW())&lt;&gt;"",INDEX(F:F,ROW()),IF(INDEX(E:E,ROW())&lt;&gt;0,INDEX(C:C,ROW()-1),0))</f>
        <v>0</v>
      </c>
      <c r="D1478" s="43" cm="1">
        <f t="array" ref="D1478">IF(INDEX(G:G,ROW())&lt;&gt;"",INDEX(G:G,ROW()),IF(INDEX(E:E,ROW())&lt;&gt;0,INDEX(D:D,ROW()-1),0))</f>
        <v>0</v>
      </c>
      <c r="E1478" s="313" cm="1">
        <f t="array" ref="E1478">IF(INDEX(I:I,ROW())&lt;&gt;"",VALUE(TRIM(LEFT(INDEX(I:I,ROW()),6))),0)</f>
        <v>0</v>
      </c>
      <c r="F1478" s="314"/>
      <c r="G1478" s="247"/>
      <c r="H1478" s="261"/>
      <c r="I1478" s="248"/>
      <c r="J1478" s="261"/>
      <c r="K1478" s="261"/>
      <c r="L1478" s="262"/>
      <c r="M1478" s="49"/>
      <c r="N1478" s="49"/>
    </row>
    <row r="1479" spans="1:14">
      <c r="A1479" s="43" cm="1">
        <f t="array" ref="A1479">IF(INDEX(B:B,ROW()), COUNTIF($B$6:INDEX(B:B,ROW()), TRUE), 0)</f>
        <v>0</v>
      </c>
      <c r="B1479" s="43" t="b" cm="1">
        <f t="array" ref="B1479">AND(分科號=INDEX(E:E,ROW()),INDEX(D:D,ROW())&gt;=分起日,INDEX(D:D,ROW())&lt;=分訖日,OR(分專案="全部",INDEX(J:J,ROW())=分專案))</f>
        <v>0</v>
      </c>
      <c r="C1479" s="44" cm="1">
        <f t="array" ref="C1479">IF(INDEX(F:F,ROW())&lt;&gt;"",INDEX(F:F,ROW()),IF(INDEX(E:E,ROW())&lt;&gt;0,INDEX(C:C,ROW()-1),0))</f>
        <v>0</v>
      </c>
      <c r="D1479" s="43" cm="1">
        <f t="array" ref="D1479">IF(INDEX(G:G,ROW())&lt;&gt;"",INDEX(G:G,ROW()),IF(INDEX(E:E,ROW())&lt;&gt;0,INDEX(D:D,ROW()-1),0))</f>
        <v>0</v>
      </c>
      <c r="E1479" s="313" cm="1">
        <f t="array" ref="E1479">IF(INDEX(I:I,ROW())&lt;&gt;"",VALUE(TRIM(LEFT(INDEX(I:I,ROW()),6))),0)</f>
        <v>0</v>
      </c>
      <c r="F1479" s="314"/>
      <c r="G1479" s="247"/>
      <c r="H1479" s="261"/>
      <c r="I1479" s="248"/>
      <c r="J1479" s="261"/>
      <c r="K1479" s="261"/>
      <c r="L1479" s="262"/>
      <c r="M1479" s="49"/>
      <c r="N1479" s="49"/>
    </row>
    <row r="1480" spans="1:14">
      <c r="A1480" s="43" cm="1">
        <f t="array" ref="A1480">IF(INDEX(B:B,ROW()), COUNTIF($B$6:INDEX(B:B,ROW()), TRUE), 0)</f>
        <v>0</v>
      </c>
      <c r="B1480" s="43" t="b" cm="1">
        <f t="array" ref="B1480">AND(分科號=INDEX(E:E,ROW()),INDEX(D:D,ROW())&gt;=分起日,INDEX(D:D,ROW())&lt;=分訖日,OR(分專案="全部",INDEX(J:J,ROW())=分專案))</f>
        <v>0</v>
      </c>
      <c r="C1480" s="44" cm="1">
        <f t="array" ref="C1480">IF(INDEX(F:F,ROW())&lt;&gt;"",INDEX(F:F,ROW()),IF(INDEX(E:E,ROW())&lt;&gt;0,INDEX(C:C,ROW()-1),0))</f>
        <v>0</v>
      </c>
      <c r="D1480" s="43" cm="1">
        <f t="array" ref="D1480">IF(INDEX(G:G,ROW())&lt;&gt;"",INDEX(G:G,ROW()),IF(INDEX(E:E,ROW())&lt;&gt;0,INDEX(D:D,ROW()-1),0))</f>
        <v>0</v>
      </c>
      <c r="E1480" s="313" cm="1">
        <f t="array" ref="E1480">IF(INDEX(I:I,ROW())&lt;&gt;"",VALUE(TRIM(LEFT(INDEX(I:I,ROW()),6))),0)</f>
        <v>0</v>
      </c>
      <c r="F1480" s="314"/>
      <c r="G1480" s="247"/>
      <c r="H1480" s="261"/>
      <c r="I1480" s="248"/>
      <c r="J1480" s="261"/>
      <c r="K1480" s="261"/>
      <c r="L1480" s="262"/>
      <c r="M1480" s="49"/>
      <c r="N1480" s="49"/>
    </row>
    <row r="1481" spans="1:14">
      <c r="A1481" s="43" cm="1">
        <f t="array" ref="A1481">IF(INDEX(B:B,ROW()), COUNTIF($B$6:INDEX(B:B,ROW()), TRUE), 0)</f>
        <v>0</v>
      </c>
      <c r="B1481" s="43" t="b" cm="1">
        <f t="array" ref="B1481">AND(分科號=INDEX(E:E,ROW()),INDEX(D:D,ROW())&gt;=分起日,INDEX(D:D,ROW())&lt;=分訖日,OR(分專案="全部",INDEX(J:J,ROW())=分專案))</f>
        <v>0</v>
      </c>
      <c r="C1481" s="44" cm="1">
        <f t="array" ref="C1481">IF(INDEX(F:F,ROW())&lt;&gt;"",INDEX(F:F,ROW()),IF(INDEX(E:E,ROW())&lt;&gt;0,INDEX(C:C,ROW()-1),0))</f>
        <v>0</v>
      </c>
      <c r="D1481" s="43" cm="1">
        <f t="array" ref="D1481">IF(INDEX(G:G,ROW())&lt;&gt;"",INDEX(G:G,ROW()),IF(INDEX(E:E,ROW())&lt;&gt;0,INDEX(D:D,ROW()-1),0))</f>
        <v>0</v>
      </c>
      <c r="E1481" s="313" cm="1">
        <f t="array" ref="E1481">IF(INDEX(I:I,ROW())&lt;&gt;"",VALUE(TRIM(LEFT(INDEX(I:I,ROW()),6))),0)</f>
        <v>0</v>
      </c>
      <c r="F1481" s="314"/>
      <c r="G1481" s="247"/>
      <c r="H1481" s="261"/>
      <c r="I1481" s="248"/>
      <c r="J1481" s="261"/>
      <c r="K1481" s="261"/>
      <c r="L1481" s="262"/>
      <c r="M1481" s="49"/>
      <c r="N1481" s="49"/>
    </row>
    <row r="1482" spans="1:14">
      <c r="A1482" s="43" cm="1">
        <f t="array" ref="A1482">IF(INDEX(B:B,ROW()), COUNTIF($B$6:INDEX(B:B,ROW()), TRUE), 0)</f>
        <v>0</v>
      </c>
      <c r="B1482" s="43" t="b" cm="1">
        <f t="array" ref="B1482">AND(分科號=INDEX(E:E,ROW()),INDEX(D:D,ROW())&gt;=分起日,INDEX(D:D,ROW())&lt;=分訖日,OR(分專案="全部",INDEX(J:J,ROW())=分專案))</f>
        <v>0</v>
      </c>
      <c r="C1482" s="44" cm="1">
        <f t="array" ref="C1482">IF(INDEX(F:F,ROW())&lt;&gt;"",INDEX(F:F,ROW()),IF(INDEX(E:E,ROW())&lt;&gt;0,INDEX(C:C,ROW()-1),0))</f>
        <v>0</v>
      </c>
      <c r="D1482" s="43" cm="1">
        <f t="array" ref="D1482">IF(INDEX(G:G,ROW())&lt;&gt;"",INDEX(G:G,ROW()),IF(INDEX(E:E,ROW())&lt;&gt;0,INDEX(D:D,ROW()-1),0))</f>
        <v>0</v>
      </c>
      <c r="E1482" s="313" cm="1">
        <f t="array" ref="E1482">IF(INDEX(I:I,ROW())&lt;&gt;"",VALUE(TRIM(LEFT(INDEX(I:I,ROW()),6))),0)</f>
        <v>0</v>
      </c>
      <c r="F1482" s="314"/>
      <c r="G1482" s="247"/>
      <c r="H1482" s="261"/>
      <c r="I1482" s="248"/>
      <c r="J1482" s="261"/>
      <c r="K1482" s="261"/>
      <c r="L1482" s="262"/>
      <c r="M1482" s="49"/>
      <c r="N1482" s="49"/>
    </row>
    <row r="1483" spans="1:14">
      <c r="A1483" s="43" cm="1">
        <f t="array" ref="A1483">IF(INDEX(B:B,ROW()), COUNTIF($B$6:INDEX(B:B,ROW()), TRUE), 0)</f>
        <v>0</v>
      </c>
      <c r="B1483" s="43" t="b" cm="1">
        <f t="array" ref="B1483">AND(分科號=INDEX(E:E,ROW()),INDEX(D:D,ROW())&gt;=分起日,INDEX(D:D,ROW())&lt;=分訖日,OR(分專案="全部",INDEX(J:J,ROW())=分專案))</f>
        <v>0</v>
      </c>
      <c r="C1483" s="44" cm="1">
        <f t="array" ref="C1483">IF(INDEX(F:F,ROW())&lt;&gt;"",INDEX(F:F,ROW()),IF(INDEX(E:E,ROW())&lt;&gt;0,INDEX(C:C,ROW()-1),0))</f>
        <v>0</v>
      </c>
      <c r="D1483" s="43" cm="1">
        <f t="array" ref="D1483">IF(INDEX(G:G,ROW())&lt;&gt;"",INDEX(G:G,ROW()),IF(INDEX(E:E,ROW())&lt;&gt;0,INDEX(D:D,ROW()-1),0))</f>
        <v>0</v>
      </c>
      <c r="E1483" s="313" cm="1">
        <f t="array" ref="E1483">IF(INDEX(I:I,ROW())&lt;&gt;"",VALUE(TRIM(LEFT(INDEX(I:I,ROW()),6))),0)</f>
        <v>0</v>
      </c>
      <c r="F1483" s="314"/>
      <c r="G1483" s="247"/>
      <c r="H1483" s="261"/>
      <c r="I1483" s="248"/>
      <c r="J1483" s="261"/>
      <c r="K1483" s="261"/>
      <c r="L1483" s="262"/>
      <c r="M1483" s="49"/>
      <c r="N1483" s="49"/>
    </row>
    <row r="1484" spans="1:14">
      <c r="A1484" s="43" cm="1">
        <f t="array" ref="A1484">IF(INDEX(B:B,ROW()), COUNTIF($B$6:INDEX(B:B,ROW()), TRUE), 0)</f>
        <v>0</v>
      </c>
      <c r="B1484" s="43" t="b" cm="1">
        <f t="array" ref="B1484">AND(分科號=INDEX(E:E,ROW()),INDEX(D:D,ROW())&gt;=分起日,INDEX(D:D,ROW())&lt;=分訖日,OR(分專案="全部",INDEX(J:J,ROW())=分專案))</f>
        <v>0</v>
      </c>
      <c r="C1484" s="44" cm="1">
        <f t="array" ref="C1484">IF(INDEX(F:F,ROW())&lt;&gt;"",INDEX(F:F,ROW()),IF(INDEX(E:E,ROW())&lt;&gt;0,INDEX(C:C,ROW()-1),0))</f>
        <v>0</v>
      </c>
      <c r="D1484" s="43" cm="1">
        <f t="array" ref="D1484">IF(INDEX(G:G,ROW())&lt;&gt;"",INDEX(G:G,ROW()),IF(INDEX(E:E,ROW())&lt;&gt;0,INDEX(D:D,ROW()-1),0))</f>
        <v>0</v>
      </c>
      <c r="E1484" s="313" cm="1">
        <f t="array" ref="E1484">IF(INDEX(I:I,ROW())&lt;&gt;"",VALUE(TRIM(LEFT(INDEX(I:I,ROW()),6))),0)</f>
        <v>0</v>
      </c>
      <c r="F1484" s="314"/>
      <c r="G1484" s="247"/>
      <c r="H1484" s="261"/>
      <c r="I1484" s="248"/>
      <c r="J1484" s="261"/>
      <c r="K1484" s="261"/>
      <c r="L1484" s="262"/>
      <c r="M1484" s="49"/>
      <c r="N1484" s="49"/>
    </row>
    <row r="1485" spans="1:14">
      <c r="A1485" s="43" cm="1">
        <f t="array" ref="A1485">IF(INDEX(B:B,ROW()), COUNTIF($B$6:INDEX(B:B,ROW()), TRUE), 0)</f>
        <v>0</v>
      </c>
      <c r="B1485" s="43" t="b" cm="1">
        <f t="array" ref="B1485">AND(分科號=INDEX(E:E,ROW()),INDEX(D:D,ROW())&gt;=分起日,INDEX(D:D,ROW())&lt;=分訖日,OR(分專案="全部",INDEX(J:J,ROW())=分專案))</f>
        <v>0</v>
      </c>
      <c r="C1485" s="44" cm="1">
        <f t="array" ref="C1485">IF(INDEX(F:F,ROW())&lt;&gt;"",INDEX(F:F,ROW()),IF(INDEX(E:E,ROW())&lt;&gt;0,INDEX(C:C,ROW()-1),0))</f>
        <v>0</v>
      </c>
      <c r="D1485" s="43" cm="1">
        <f t="array" ref="D1485">IF(INDEX(G:G,ROW())&lt;&gt;"",INDEX(G:G,ROW()),IF(INDEX(E:E,ROW())&lt;&gt;0,INDEX(D:D,ROW()-1),0))</f>
        <v>0</v>
      </c>
      <c r="E1485" s="313" cm="1">
        <f t="array" ref="E1485">IF(INDEX(I:I,ROW())&lt;&gt;"",VALUE(TRIM(LEFT(INDEX(I:I,ROW()),6))),0)</f>
        <v>0</v>
      </c>
      <c r="F1485" s="314"/>
      <c r="G1485" s="247"/>
      <c r="H1485" s="261"/>
      <c r="I1485" s="248"/>
      <c r="J1485" s="261"/>
      <c r="K1485" s="261"/>
      <c r="L1485" s="262"/>
      <c r="M1485" s="49"/>
      <c r="N1485" s="49"/>
    </row>
    <row r="1486" spans="1:14">
      <c r="A1486" s="43" cm="1">
        <f t="array" ref="A1486">IF(INDEX(B:B,ROW()), COUNTIF($B$6:INDEX(B:B,ROW()), TRUE), 0)</f>
        <v>0</v>
      </c>
      <c r="B1486" s="43" t="b" cm="1">
        <f t="array" ref="B1486">AND(分科號=INDEX(E:E,ROW()),INDEX(D:D,ROW())&gt;=分起日,INDEX(D:D,ROW())&lt;=分訖日,OR(分專案="全部",INDEX(J:J,ROW())=分專案))</f>
        <v>0</v>
      </c>
      <c r="C1486" s="44" cm="1">
        <f t="array" ref="C1486">IF(INDEX(F:F,ROW())&lt;&gt;"",INDEX(F:F,ROW()),IF(INDEX(E:E,ROW())&lt;&gt;0,INDEX(C:C,ROW()-1),0))</f>
        <v>0</v>
      </c>
      <c r="D1486" s="43" cm="1">
        <f t="array" ref="D1486">IF(INDEX(G:G,ROW())&lt;&gt;"",INDEX(G:G,ROW()),IF(INDEX(E:E,ROW())&lt;&gt;0,INDEX(D:D,ROW()-1),0))</f>
        <v>0</v>
      </c>
      <c r="E1486" s="313" cm="1">
        <f t="array" ref="E1486">IF(INDEX(I:I,ROW())&lt;&gt;"",VALUE(TRIM(LEFT(INDEX(I:I,ROW()),6))),0)</f>
        <v>0</v>
      </c>
      <c r="F1486" s="314"/>
      <c r="G1486" s="247"/>
      <c r="H1486" s="261"/>
      <c r="I1486" s="248"/>
      <c r="J1486" s="261"/>
      <c r="K1486" s="261"/>
      <c r="L1486" s="262"/>
      <c r="M1486" s="49"/>
      <c r="N1486" s="49"/>
    </row>
    <row r="1487" spans="1:14">
      <c r="A1487" s="43" cm="1">
        <f t="array" ref="A1487">IF(INDEX(B:B,ROW()), COUNTIF($B$6:INDEX(B:B,ROW()), TRUE), 0)</f>
        <v>0</v>
      </c>
      <c r="B1487" s="43" t="b" cm="1">
        <f t="array" ref="B1487">AND(分科號=INDEX(E:E,ROW()),INDEX(D:D,ROW())&gt;=分起日,INDEX(D:D,ROW())&lt;=分訖日,OR(分專案="全部",INDEX(J:J,ROW())=分專案))</f>
        <v>0</v>
      </c>
      <c r="C1487" s="44" cm="1">
        <f t="array" ref="C1487">IF(INDEX(F:F,ROW())&lt;&gt;"",INDEX(F:F,ROW()),IF(INDEX(E:E,ROW())&lt;&gt;0,INDEX(C:C,ROW()-1),0))</f>
        <v>0</v>
      </c>
      <c r="D1487" s="43" cm="1">
        <f t="array" ref="D1487">IF(INDEX(G:G,ROW())&lt;&gt;"",INDEX(G:G,ROW()),IF(INDEX(E:E,ROW())&lt;&gt;0,INDEX(D:D,ROW()-1),0))</f>
        <v>0</v>
      </c>
      <c r="E1487" s="313" cm="1">
        <f t="array" ref="E1487">IF(INDEX(I:I,ROW())&lt;&gt;"",VALUE(TRIM(LEFT(INDEX(I:I,ROW()),6))),0)</f>
        <v>0</v>
      </c>
      <c r="F1487" s="314"/>
      <c r="G1487" s="247"/>
      <c r="H1487" s="261"/>
      <c r="I1487" s="248"/>
      <c r="J1487" s="261"/>
      <c r="K1487" s="261"/>
      <c r="L1487" s="262"/>
      <c r="M1487" s="49"/>
      <c r="N1487" s="49"/>
    </row>
    <row r="1488" spans="1:14">
      <c r="A1488" s="43" cm="1">
        <f t="array" ref="A1488">IF(INDEX(B:B,ROW()), COUNTIF($B$6:INDEX(B:B,ROW()), TRUE), 0)</f>
        <v>0</v>
      </c>
      <c r="B1488" s="43" t="b" cm="1">
        <f t="array" ref="B1488">AND(分科號=INDEX(E:E,ROW()),INDEX(D:D,ROW())&gt;=分起日,INDEX(D:D,ROW())&lt;=分訖日,OR(分專案="全部",INDEX(J:J,ROW())=分專案))</f>
        <v>0</v>
      </c>
      <c r="C1488" s="44" cm="1">
        <f t="array" ref="C1488">IF(INDEX(F:F,ROW())&lt;&gt;"",INDEX(F:F,ROW()),IF(INDEX(E:E,ROW())&lt;&gt;0,INDEX(C:C,ROW()-1),0))</f>
        <v>0</v>
      </c>
      <c r="D1488" s="43" cm="1">
        <f t="array" ref="D1488">IF(INDEX(G:G,ROW())&lt;&gt;"",INDEX(G:G,ROW()),IF(INDEX(E:E,ROW())&lt;&gt;0,INDEX(D:D,ROW()-1),0))</f>
        <v>0</v>
      </c>
      <c r="E1488" s="313" cm="1">
        <f t="array" ref="E1488">IF(INDEX(I:I,ROW())&lt;&gt;"",VALUE(TRIM(LEFT(INDEX(I:I,ROW()),6))),0)</f>
        <v>0</v>
      </c>
      <c r="F1488" s="314"/>
      <c r="G1488" s="247"/>
      <c r="H1488" s="261"/>
      <c r="I1488" s="248"/>
      <c r="J1488" s="261"/>
      <c r="K1488" s="261"/>
      <c r="L1488" s="262"/>
      <c r="M1488" s="49"/>
      <c r="N1488" s="49"/>
    </row>
    <row r="1489" spans="1:14">
      <c r="A1489" s="43" cm="1">
        <f t="array" ref="A1489">IF(INDEX(B:B,ROW()), COUNTIF($B$6:INDEX(B:B,ROW()), TRUE), 0)</f>
        <v>0</v>
      </c>
      <c r="B1489" s="43" t="b" cm="1">
        <f t="array" ref="B1489">AND(分科號=INDEX(E:E,ROW()),INDEX(D:D,ROW())&gt;=分起日,INDEX(D:D,ROW())&lt;=分訖日,OR(分專案="全部",INDEX(J:J,ROW())=分專案))</f>
        <v>0</v>
      </c>
      <c r="C1489" s="44" cm="1">
        <f t="array" ref="C1489">IF(INDEX(F:F,ROW())&lt;&gt;"",INDEX(F:F,ROW()),IF(INDEX(E:E,ROW())&lt;&gt;0,INDEX(C:C,ROW()-1),0))</f>
        <v>0</v>
      </c>
      <c r="D1489" s="43" cm="1">
        <f t="array" ref="D1489">IF(INDEX(G:G,ROW())&lt;&gt;"",INDEX(G:G,ROW()),IF(INDEX(E:E,ROW())&lt;&gt;0,INDEX(D:D,ROW()-1),0))</f>
        <v>0</v>
      </c>
      <c r="E1489" s="313" cm="1">
        <f t="array" ref="E1489">IF(INDEX(I:I,ROW())&lt;&gt;"",VALUE(TRIM(LEFT(INDEX(I:I,ROW()),6))),0)</f>
        <v>0</v>
      </c>
      <c r="F1489" s="314"/>
      <c r="G1489" s="247"/>
      <c r="H1489" s="261"/>
      <c r="I1489" s="248"/>
      <c r="J1489" s="261"/>
      <c r="K1489" s="261"/>
      <c r="L1489" s="262"/>
      <c r="M1489" s="49"/>
      <c r="N1489" s="49"/>
    </row>
    <row r="1490" spans="1:14">
      <c r="A1490" s="43" cm="1">
        <f t="array" ref="A1490">IF(INDEX(B:B,ROW()), COUNTIF($B$6:INDEX(B:B,ROW()), TRUE), 0)</f>
        <v>0</v>
      </c>
      <c r="B1490" s="43" t="b" cm="1">
        <f t="array" ref="B1490">AND(分科號=INDEX(E:E,ROW()),INDEX(D:D,ROW())&gt;=分起日,INDEX(D:D,ROW())&lt;=分訖日,OR(分專案="全部",INDEX(J:J,ROW())=分專案))</f>
        <v>0</v>
      </c>
      <c r="C1490" s="44" cm="1">
        <f t="array" ref="C1490">IF(INDEX(F:F,ROW())&lt;&gt;"",INDEX(F:F,ROW()),IF(INDEX(E:E,ROW())&lt;&gt;0,INDEX(C:C,ROW()-1),0))</f>
        <v>0</v>
      </c>
      <c r="D1490" s="43" cm="1">
        <f t="array" ref="D1490">IF(INDEX(G:G,ROW())&lt;&gt;"",INDEX(G:G,ROW()),IF(INDEX(E:E,ROW())&lt;&gt;0,INDEX(D:D,ROW()-1),0))</f>
        <v>0</v>
      </c>
      <c r="E1490" s="313" cm="1">
        <f t="array" ref="E1490">IF(INDEX(I:I,ROW())&lt;&gt;"",VALUE(TRIM(LEFT(INDEX(I:I,ROW()),6))),0)</f>
        <v>0</v>
      </c>
      <c r="F1490" s="314"/>
      <c r="G1490" s="247"/>
      <c r="H1490" s="261"/>
      <c r="I1490" s="248"/>
      <c r="J1490" s="261"/>
      <c r="K1490" s="261"/>
      <c r="L1490" s="262"/>
      <c r="M1490" s="49"/>
      <c r="N1490" s="49"/>
    </row>
    <row r="1491" spans="1:14">
      <c r="A1491" s="43" cm="1">
        <f t="array" ref="A1491">IF(INDEX(B:B,ROW()), COUNTIF($B$6:INDEX(B:B,ROW()), TRUE), 0)</f>
        <v>0</v>
      </c>
      <c r="B1491" s="43" t="b" cm="1">
        <f t="array" ref="B1491">AND(分科號=INDEX(E:E,ROW()),INDEX(D:D,ROW())&gt;=分起日,INDEX(D:D,ROW())&lt;=分訖日,OR(分專案="全部",INDEX(J:J,ROW())=分專案))</f>
        <v>0</v>
      </c>
      <c r="C1491" s="44" cm="1">
        <f t="array" ref="C1491">IF(INDEX(F:F,ROW())&lt;&gt;"",INDEX(F:F,ROW()),IF(INDEX(E:E,ROW())&lt;&gt;0,INDEX(C:C,ROW()-1),0))</f>
        <v>0</v>
      </c>
      <c r="D1491" s="43" cm="1">
        <f t="array" ref="D1491">IF(INDEX(G:G,ROW())&lt;&gt;"",INDEX(G:G,ROW()),IF(INDEX(E:E,ROW())&lt;&gt;0,INDEX(D:D,ROW()-1),0))</f>
        <v>0</v>
      </c>
      <c r="E1491" s="313" cm="1">
        <f t="array" ref="E1491">IF(INDEX(I:I,ROW())&lt;&gt;"",VALUE(TRIM(LEFT(INDEX(I:I,ROW()),6))),0)</f>
        <v>0</v>
      </c>
      <c r="F1491" s="314"/>
      <c r="G1491" s="247"/>
      <c r="H1491" s="261"/>
      <c r="I1491" s="248"/>
      <c r="J1491" s="261"/>
      <c r="K1491" s="261"/>
      <c r="L1491" s="262"/>
      <c r="M1491" s="49"/>
      <c r="N1491" s="49"/>
    </row>
    <row r="1492" spans="1:14">
      <c r="A1492" s="43" cm="1">
        <f t="array" ref="A1492">IF(INDEX(B:B,ROW()), COUNTIF($B$6:INDEX(B:B,ROW()), TRUE), 0)</f>
        <v>0</v>
      </c>
      <c r="B1492" s="43" t="b" cm="1">
        <f t="array" ref="B1492">AND(分科號=INDEX(E:E,ROW()),INDEX(D:D,ROW())&gt;=分起日,INDEX(D:D,ROW())&lt;=分訖日,OR(分專案="全部",INDEX(J:J,ROW())=分專案))</f>
        <v>0</v>
      </c>
      <c r="C1492" s="44" cm="1">
        <f t="array" ref="C1492">IF(INDEX(F:F,ROW())&lt;&gt;"",INDEX(F:F,ROW()),IF(INDEX(E:E,ROW())&lt;&gt;0,INDEX(C:C,ROW()-1),0))</f>
        <v>0</v>
      </c>
      <c r="D1492" s="43" cm="1">
        <f t="array" ref="D1492">IF(INDEX(G:G,ROW())&lt;&gt;"",INDEX(G:G,ROW()),IF(INDEX(E:E,ROW())&lt;&gt;0,INDEX(D:D,ROW()-1),0))</f>
        <v>0</v>
      </c>
      <c r="E1492" s="313" cm="1">
        <f t="array" ref="E1492">IF(INDEX(I:I,ROW())&lt;&gt;"",VALUE(TRIM(LEFT(INDEX(I:I,ROW()),6))),0)</f>
        <v>0</v>
      </c>
      <c r="F1492" s="314"/>
      <c r="G1492" s="247"/>
      <c r="H1492" s="261"/>
      <c r="I1492" s="248"/>
      <c r="J1492" s="261"/>
      <c r="K1492" s="261"/>
      <c r="L1492" s="262"/>
      <c r="M1492" s="49"/>
      <c r="N1492" s="49"/>
    </row>
    <row r="1493" spans="1:14">
      <c r="A1493" s="43" cm="1">
        <f t="array" ref="A1493">IF(INDEX(B:B,ROW()), COUNTIF($B$6:INDEX(B:B,ROW()), TRUE), 0)</f>
        <v>0</v>
      </c>
      <c r="B1493" s="43" t="b" cm="1">
        <f t="array" ref="B1493">AND(分科號=INDEX(E:E,ROW()),INDEX(D:D,ROW())&gt;=分起日,INDEX(D:D,ROW())&lt;=分訖日,OR(分專案="全部",INDEX(J:J,ROW())=分專案))</f>
        <v>0</v>
      </c>
      <c r="C1493" s="44" cm="1">
        <f t="array" ref="C1493">IF(INDEX(F:F,ROW())&lt;&gt;"",INDEX(F:F,ROW()),IF(INDEX(E:E,ROW())&lt;&gt;0,INDEX(C:C,ROW()-1),0))</f>
        <v>0</v>
      </c>
      <c r="D1493" s="43" cm="1">
        <f t="array" ref="D1493">IF(INDEX(G:G,ROW())&lt;&gt;"",INDEX(G:G,ROW()),IF(INDEX(E:E,ROW())&lt;&gt;0,INDEX(D:D,ROW()-1),0))</f>
        <v>0</v>
      </c>
      <c r="E1493" s="313" cm="1">
        <f t="array" ref="E1493">IF(INDEX(I:I,ROW())&lt;&gt;"",VALUE(TRIM(LEFT(INDEX(I:I,ROW()),6))),0)</f>
        <v>0</v>
      </c>
      <c r="F1493" s="314"/>
      <c r="G1493" s="247"/>
      <c r="H1493" s="261"/>
      <c r="I1493" s="248"/>
      <c r="J1493" s="261"/>
      <c r="K1493" s="261"/>
      <c r="L1493" s="262"/>
      <c r="M1493" s="49"/>
      <c r="N1493" s="49"/>
    </row>
    <row r="1494" spans="1:14">
      <c r="A1494" s="43" cm="1">
        <f t="array" ref="A1494">IF(INDEX(B:B,ROW()), COUNTIF($B$6:INDEX(B:B,ROW()), TRUE), 0)</f>
        <v>0</v>
      </c>
      <c r="B1494" s="43" t="b" cm="1">
        <f t="array" ref="B1494">AND(分科號=INDEX(E:E,ROW()),INDEX(D:D,ROW())&gt;=分起日,INDEX(D:D,ROW())&lt;=分訖日,OR(分專案="全部",INDEX(J:J,ROW())=分專案))</f>
        <v>0</v>
      </c>
      <c r="C1494" s="44" cm="1">
        <f t="array" ref="C1494">IF(INDEX(F:F,ROW())&lt;&gt;"",INDEX(F:F,ROW()),IF(INDEX(E:E,ROW())&lt;&gt;0,INDEX(C:C,ROW()-1),0))</f>
        <v>0</v>
      </c>
      <c r="D1494" s="43" cm="1">
        <f t="array" ref="D1494">IF(INDEX(G:G,ROW())&lt;&gt;"",INDEX(G:G,ROW()),IF(INDEX(E:E,ROW())&lt;&gt;0,INDEX(D:D,ROW()-1),0))</f>
        <v>0</v>
      </c>
      <c r="E1494" s="313" cm="1">
        <f t="array" ref="E1494">IF(INDEX(I:I,ROW())&lt;&gt;"",VALUE(TRIM(LEFT(INDEX(I:I,ROW()),6))),0)</f>
        <v>0</v>
      </c>
      <c r="F1494" s="314"/>
      <c r="G1494" s="247"/>
      <c r="H1494" s="261"/>
      <c r="I1494" s="248"/>
      <c r="J1494" s="261"/>
      <c r="K1494" s="261"/>
      <c r="L1494" s="262"/>
      <c r="M1494" s="49"/>
      <c r="N1494" s="49"/>
    </row>
    <row r="1495" spans="1:14">
      <c r="A1495" s="43" cm="1">
        <f t="array" ref="A1495">IF(INDEX(B:B,ROW()), COUNTIF($B$6:INDEX(B:B,ROW()), TRUE), 0)</f>
        <v>0</v>
      </c>
      <c r="B1495" s="43" t="b" cm="1">
        <f t="array" ref="B1495">AND(分科號=INDEX(E:E,ROW()),INDEX(D:D,ROW())&gt;=分起日,INDEX(D:D,ROW())&lt;=分訖日,OR(分專案="全部",INDEX(J:J,ROW())=分專案))</f>
        <v>0</v>
      </c>
      <c r="C1495" s="44" cm="1">
        <f t="array" ref="C1495">IF(INDEX(F:F,ROW())&lt;&gt;"",INDEX(F:F,ROW()),IF(INDEX(E:E,ROW())&lt;&gt;0,INDEX(C:C,ROW()-1),0))</f>
        <v>0</v>
      </c>
      <c r="D1495" s="43" cm="1">
        <f t="array" ref="D1495">IF(INDEX(G:G,ROW())&lt;&gt;"",INDEX(G:G,ROW()),IF(INDEX(E:E,ROW())&lt;&gt;0,INDEX(D:D,ROW()-1),0))</f>
        <v>0</v>
      </c>
      <c r="E1495" s="313" cm="1">
        <f t="array" ref="E1495">IF(INDEX(I:I,ROW())&lt;&gt;"",VALUE(TRIM(LEFT(INDEX(I:I,ROW()),6))),0)</f>
        <v>0</v>
      </c>
      <c r="F1495" s="314"/>
      <c r="G1495" s="247"/>
      <c r="H1495" s="261"/>
      <c r="I1495" s="248"/>
      <c r="J1495" s="261"/>
      <c r="K1495" s="261"/>
      <c r="L1495" s="262"/>
      <c r="M1495" s="49"/>
      <c r="N1495" s="49"/>
    </row>
    <row r="1496" spans="1:14">
      <c r="A1496" s="43" cm="1">
        <f t="array" ref="A1496">IF(INDEX(B:B,ROW()), COUNTIF($B$6:INDEX(B:B,ROW()), TRUE), 0)</f>
        <v>0</v>
      </c>
      <c r="B1496" s="43" t="b" cm="1">
        <f t="array" ref="B1496">AND(分科號=INDEX(E:E,ROW()),INDEX(D:D,ROW())&gt;=分起日,INDEX(D:D,ROW())&lt;=分訖日,OR(分專案="全部",INDEX(J:J,ROW())=分專案))</f>
        <v>0</v>
      </c>
      <c r="C1496" s="44" cm="1">
        <f t="array" ref="C1496">IF(INDEX(F:F,ROW())&lt;&gt;"",INDEX(F:F,ROW()),IF(INDEX(E:E,ROW())&lt;&gt;0,INDEX(C:C,ROW()-1),0))</f>
        <v>0</v>
      </c>
      <c r="D1496" s="43" cm="1">
        <f t="array" ref="D1496">IF(INDEX(G:G,ROW())&lt;&gt;"",INDEX(G:G,ROW()),IF(INDEX(E:E,ROW())&lt;&gt;0,INDEX(D:D,ROW()-1),0))</f>
        <v>0</v>
      </c>
      <c r="E1496" s="313" cm="1">
        <f t="array" ref="E1496">IF(INDEX(I:I,ROW())&lt;&gt;"",VALUE(TRIM(LEFT(INDEX(I:I,ROW()),6))),0)</f>
        <v>0</v>
      </c>
      <c r="F1496" s="314"/>
      <c r="G1496" s="247"/>
      <c r="H1496" s="261"/>
      <c r="I1496" s="248"/>
      <c r="J1496" s="261"/>
      <c r="K1496" s="261"/>
      <c r="L1496" s="262"/>
      <c r="M1496" s="49"/>
      <c r="N1496" s="49"/>
    </row>
    <row r="1497" spans="1:14">
      <c r="A1497" s="43" cm="1">
        <f t="array" ref="A1497">IF(INDEX(B:B,ROW()), COUNTIF($B$6:INDEX(B:B,ROW()), TRUE), 0)</f>
        <v>0</v>
      </c>
      <c r="B1497" s="43" t="b" cm="1">
        <f t="array" ref="B1497">AND(分科號=INDEX(E:E,ROW()),INDEX(D:D,ROW())&gt;=分起日,INDEX(D:D,ROW())&lt;=分訖日,OR(分專案="全部",INDEX(J:J,ROW())=分專案))</f>
        <v>0</v>
      </c>
      <c r="C1497" s="44" cm="1">
        <f t="array" ref="C1497">IF(INDEX(F:F,ROW())&lt;&gt;"",INDEX(F:F,ROW()),IF(INDEX(E:E,ROW())&lt;&gt;0,INDEX(C:C,ROW()-1),0))</f>
        <v>0</v>
      </c>
      <c r="D1497" s="43" cm="1">
        <f t="array" ref="D1497">IF(INDEX(G:G,ROW())&lt;&gt;"",INDEX(G:G,ROW()),IF(INDEX(E:E,ROW())&lt;&gt;0,INDEX(D:D,ROW()-1),0))</f>
        <v>0</v>
      </c>
      <c r="E1497" s="313" cm="1">
        <f t="array" ref="E1497">IF(INDEX(I:I,ROW())&lt;&gt;"",VALUE(TRIM(LEFT(INDEX(I:I,ROW()),6))),0)</f>
        <v>0</v>
      </c>
      <c r="F1497" s="314"/>
      <c r="G1497" s="247"/>
      <c r="H1497" s="261"/>
      <c r="I1497" s="248"/>
      <c r="J1497" s="261"/>
      <c r="K1497" s="261"/>
      <c r="L1497" s="262"/>
      <c r="M1497" s="49"/>
      <c r="N1497" s="49"/>
    </row>
    <row r="1498" spans="1:14">
      <c r="A1498" s="43" cm="1">
        <f t="array" ref="A1498">IF(INDEX(B:B,ROW()), COUNTIF($B$6:INDEX(B:B,ROW()), TRUE), 0)</f>
        <v>0</v>
      </c>
      <c r="B1498" s="43" t="b" cm="1">
        <f t="array" ref="B1498">AND(分科號=INDEX(E:E,ROW()),INDEX(D:D,ROW())&gt;=分起日,INDEX(D:D,ROW())&lt;=分訖日,OR(分專案="全部",INDEX(J:J,ROW())=分專案))</f>
        <v>0</v>
      </c>
      <c r="C1498" s="44" cm="1">
        <f t="array" ref="C1498">IF(INDEX(F:F,ROW())&lt;&gt;"",INDEX(F:F,ROW()),IF(INDEX(E:E,ROW())&lt;&gt;0,INDEX(C:C,ROW()-1),0))</f>
        <v>0</v>
      </c>
      <c r="D1498" s="43" cm="1">
        <f t="array" ref="D1498">IF(INDEX(G:G,ROW())&lt;&gt;"",INDEX(G:G,ROW()),IF(INDEX(E:E,ROW())&lt;&gt;0,INDEX(D:D,ROW()-1),0))</f>
        <v>0</v>
      </c>
      <c r="E1498" s="313" cm="1">
        <f t="array" ref="E1498">IF(INDEX(I:I,ROW())&lt;&gt;"",VALUE(TRIM(LEFT(INDEX(I:I,ROW()),6))),0)</f>
        <v>0</v>
      </c>
      <c r="F1498" s="314"/>
      <c r="G1498" s="247"/>
      <c r="H1498" s="261"/>
      <c r="I1498" s="248"/>
      <c r="J1498" s="261"/>
      <c r="K1498" s="261"/>
      <c r="L1498" s="262"/>
      <c r="M1498" s="49"/>
      <c r="N1498" s="49"/>
    </row>
    <row r="1499" spans="1:14">
      <c r="A1499" s="43" cm="1">
        <f t="array" ref="A1499">IF(INDEX(B:B,ROW()), COUNTIF($B$6:INDEX(B:B,ROW()), TRUE), 0)</f>
        <v>0</v>
      </c>
      <c r="B1499" s="43" t="b" cm="1">
        <f t="array" ref="B1499">AND(分科號=INDEX(E:E,ROW()),INDEX(D:D,ROW())&gt;=分起日,INDEX(D:D,ROW())&lt;=分訖日,OR(分專案="全部",INDEX(J:J,ROW())=分專案))</f>
        <v>0</v>
      </c>
      <c r="C1499" s="44" cm="1">
        <f t="array" ref="C1499">IF(INDEX(F:F,ROW())&lt;&gt;"",INDEX(F:F,ROW()),IF(INDEX(E:E,ROW())&lt;&gt;0,INDEX(C:C,ROW()-1),0))</f>
        <v>0</v>
      </c>
      <c r="D1499" s="43" cm="1">
        <f t="array" ref="D1499">IF(INDEX(G:G,ROW())&lt;&gt;"",INDEX(G:G,ROW()),IF(INDEX(E:E,ROW())&lt;&gt;0,INDEX(D:D,ROW()-1),0))</f>
        <v>0</v>
      </c>
      <c r="E1499" s="313" cm="1">
        <f t="array" ref="E1499">IF(INDEX(I:I,ROW())&lt;&gt;"",VALUE(TRIM(LEFT(INDEX(I:I,ROW()),6))),0)</f>
        <v>0</v>
      </c>
      <c r="F1499" s="314"/>
      <c r="G1499" s="247"/>
      <c r="H1499" s="261"/>
      <c r="I1499" s="248"/>
      <c r="J1499" s="261"/>
      <c r="K1499" s="261"/>
      <c r="L1499" s="262"/>
      <c r="M1499" s="49"/>
      <c r="N1499" s="49"/>
    </row>
    <row r="1500" spans="1:14">
      <c r="A1500" s="43" cm="1">
        <f t="array" ref="A1500">IF(INDEX(B:B,ROW()), COUNTIF($B$6:INDEX(B:B,ROW()), TRUE), 0)</f>
        <v>0</v>
      </c>
      <c r="B1500" s="43" t="b" cm="1">
        <f t="array" ref="B1500">AND(分科號=INDEX(E:E,ROW()),INDEX(D:D,ROW())&gt;=分起日,INDEX(D:D,ROW())&lt;=分訖日,OR(分專案="全部",INDEX(J:J,ROW())=分專案))</f>
        <v>0</v>
      </c>
      <c r="C1500" s="44" cm="1">
        <f t="array" ref="C1500">IF(INDEX(F:F,ROW())&lt;&gt;"",INDEX(F:F,ROW()),IF(INDEX(E:E,ROW())&lt;&gt;0,INDEX(C:C,ROW()-1),0))</f>
        <v>0</v>
      </c>
      <c r="D1500" s="43" cm="1">
        <f t="array" ref="D1500">IF(INDEX(G:G,ROW())&lt;&gt;"",INDEX(G:G,ROW()),IF(INDEX(E:E,ROW())&lt;&gt;0,INDEX(D:D,ROW()-1),0))</f>
        <v>0</v>
      </c>
      <c r="E1500" s="313" cm="1">
        <f t="array" ref="E1500">IF(INDEX(I:I,ROW())&lt;&gt;"",VALUE(TRIM(LEFT(INDEX(I:I,ROW()),6))),0)</f>
        <v>0</v>
      </c>
      <c r="F1500" s="314"/>
      <c r="G1500" s="247"/>
      <c r="H1500" s="261"/>
      <c r="I1500" s="248"/>
      <c r="J1500" s="261"/>
      <c r="K1500" s="261"/>
      <c r="L1500" s="262"/>
      <c r="M1500" s="49"/>
      <c r="N1500" s="49"/>
    </row>
    <row r="1501" spans="1:14">
      <c r="A1501" s="43" cm="1">
        <f t="array" ref="A1501">IF(INDEX(B:B,ROW()), COUNTIF($B$6:INDEX(B:B,ROW()), TRUE), 0)</f>
        <v>0</v>
      </c>
      <c r="B1501" s="43" t="b" cm="1">
        <f t="array" ref="B1501">AND(分科號=INDEX(E:E,ROW()),INDEX(D:D,ROW())&gt;=分起日,INDEX(D:D,ROW())&lt;=分訖日,OR(分專案="全部",INDEX(J:J,ROW())=分專案))</f>
        <v>0</v>
      </c>
      <c r="C1501" s="44" cm="1">
        <f t="array" ref="C1501">IF(INDEX(F:F,ROW())&lt;&gt;"",INDEX(F:F,ROW()),IF(INDEX(E:E,ROW())&lt;&gt;0,INDEX(C:C,ROW()-1),0))</f>
        <v>0</v>
      </c>
      <c r="D1501" s="43" cm="1">
        <f t="array" ref="D1501">IF(INDEX(G:G,ROW())&lt;&gt;"",INDEX(G:G,ROW()),IF(INDEX(E:E,ROW())&lt;&gt;0,INDEX(D:D,ROW()-1),0))</f>
        <v>0</v>
      </c>
      <c r="E1501" s="313" cm="1">
        <f t="array" ref="E1501">IF(INDEX(I:I,ROW())&lt;&gt;"",VALUE(TRIM(LEFT(INDEX(I:I,ROW()),6))),0)</f>
        <v>0</v>
      </c>
      <c r="F1501" s="314"/>
      <c r="G1501" s="247"/>
      <c r="H1501" s="261"/>
      <c r="I1501" s="248"/>
      <c r="J1501" s="261"/>
      <c r="K1501" s="261"/>
      <c r="L1501" s="262"/>
      <c r="M1501" s="49"/>
      <c r="N1501" s="49"/>
    </row>
    <row r="1502" spans="1:14">
      <c r="A1502" s="43" cm="1">
        <f t="array" ref="A1502">IF(INDEX(B:B,ROW()), COUNTIF($B$6:INDEX(B:B,ROW()), TRUE), 0)</f>
        <v>0</v>
      </c>
      <c r="B1502" s="43" t="b" cm="1">
        <f t="array" ref="B1502">AND(分科號=INDEX(E:E,ROW()),INDEX(D:D,ROW())&gt;=分起日,INDEX(D:D,ROW())&lt;=分訖日,OR(分專案="全部",INDEX(J:J,ROW())=分專案))</f>
        <v>0</v>
      </c>
      <c r="C1502" s="44" cm="1">
        <f t="array" ref="C1502">IF(INDEX(F:F,ROW())&lt;&gt;"",INDEX(F:F,ROW()),IF(INDEX(E:E,ROW())&lt;&gt;0,INDEX(C:C,ROW()-1),0))</f>
        <v>0</v>
      </c>
      <c r="D1502" s="43" cm="1">
        <f t="array" ref="D1502">IF(INDEX(G:G,ROW())&lt;&gt;"",INDEX(G:G,ROW()),IF(INDEX(E:E,ROW())&lt;&gt;0,INDEX(D:D,ROW()-1),0))</f>
        <v>0</v>
      </c>
      <c r="E1502" s="313" cm="1">
        <f t="array" ref="E1502">IF(INDEX(I:I,ROW())&lt;&gt;"",VALUE(TRIM(LEFT(INDEX(I:I,ROW()),6))),0)</f>
        <v>0</v>
      </c>
      <c r="F1502" s="314"/>
      <c r="G1502" s="247"/>
      <c r="H1502" s="261"/>
      <c r="I1502" s="248"/>
      <c r="J1502" s="261"/>
      <c r="K1502" s="261"/>
      <c r="L1502" s="262"/>
      <c r="M1502" s="49"/>
      <c r="N1502" s="49"/>
    </row>
    <row r="1503" spans="1:14">
      <c r="A1503" s="43" cm="1">
        <f t="array" ref="A1503">IF(INDEX(B:B,ROW()), COUNTIF($B$6:INDEX(B:B,ROW()), TRUE), 0)</f>
        <v>0</v>
      </c>
      <c r="B1503" s="43" t="b" cm="1">
        <f t="array" ref="B1503">AND(分科號=INDEX(E:E,ROW()),INDEX(D:D,ROW())&gt;=分起日,INDEX(D:D,ROW())&lt;=分訖日,OR(分專案="全部",INDEX(J:J,ROW())=分專案))</f>
        <v>0</v>
      </c>
      <c r="C1503" s="44" cm="1">
        <f t="array" ref="C1503">IF(INDEX(F:F,ROW())&lt;&gt;"",INDEX(F:F,ROW()),IF(INDEX(E:E,ROW())&lt;&gt;0,INDEX(C:C,ROW()-1),0))</f>
        <v>0</v>
      </c>
      <c r="D1503" s="43" cm="1">
        <f t="array" ref="D1503">IF(INDEX(G:G,ROW())&lt;&gt;"",INDEX(G:G,ROW()),IF(INDEX(E:E,ROW())&lt;&gt;0,INDEX(D:D,ROW()-1),0))</f>
        <v>0</v>
      </c>
      <c r="E1503" s="313" cm="1">
        <f t="array" ref="E1503">IF(INDEX(I:I,ROW())&lt;&gt;"",VALUE(TRIM(LEFT(INDEX(I:I,ROW()),6))),0)</f>
        <v>0</v>
      </c>
      <c r="F1503" s="314"/>
      <c r="G1503" s="247"/>
      <c r="H1503" s="261"/>
      <c r="I1503" s="248"/>
      <c r="J1503" s="261"/>
      <c r="K1503" s="261"/>
      <c r="L1503" s="262"/>
      <c r="M1503" s="49"/>
      <c r="N1503" s="49"/>
    </row>
    <row r="1504" spans="1:14">
      <c r="A1504" s="43" cm="1">
        <f t="array" ref="A1504">IF(INDEX(B:B,ROW()), COUNTIF($B$6:INDEX(B:B,ROW()), TRUE), 0)</f>
        <v>0</v>
      </c>
      <c r="B1504" s="43" t="b" cm="1">
        <f t="array" ref="B1504">AND(分科號=INDEX(E:E,ROW()),INDEX(D:D,ROW())&gt;=分起日,INDEX(D:D,ROW())&lt;=分訖日,OR(分專案="全部",INDEX(J:J,ROW())=分專案))</f>
        <v>0</v>
      </c>
      <c r="C1504" s="44" cm="1">
        <f t="array" ref="C1504">IF(INDEX(F:F,ROW())&lt;&gt;"",INDEX(F:F,ROW()),IF(INDEX(E:E,ROW())&lt;&gt;0,INDEX(C:C,ROW()-1),0))</f>
        <v>0</v>
      </c>
      <c r="D1504" s="43" cm="1">
        <f t="array" ref="D1504">IF(INDEX(G:G,ROW())&lt;&gt;"",INDEX(G:G,ROW()),IF(INDEX(E:E,ROW())&lt;&gt;0,INDEX(D:D,ROW()-1),0))</f>
        <v>0</v>
      </c>
      <c r="E1504" s="313" cm="1">
        <f t="array" ref="E1504">IF(INDEX(I:I,ROW())&lt;&gt;"",VALUE(TRIM(LEFT(INDEX(I:I,ROW()),6))),0)</f>
        <v>0</v>
      </c>
      <c r="F1504" s="314"/>
      <c r="G1504" s="247"/>
      <c r="H1504" s="261"/>
      <c r="I1504" s="248"/>
      <c r="J1504" s="261"/>
      <c r="K1504" s="261"/>
      <c r="L1504" s="262"/>
      <c r="M1504" s="49"/>
      <c r="N1504" s="49"/>
    </row>
    <row r="1505" spans="1:14">
      <c r="A1505" s="43" cm="1">
        <f t="array" ref="A1505">IF(INDEX(B:B,ROW()), COUNTIF($B$6:INDEX(B:B,ROW()), TRUE), 0)</f>
        <v>0</v>
      </c>
      <c r="B1505" s="43" t="b" cm="1">
        <f t="array" ref="B1505">AND(分科號=INDEX(E:E,ROW()),INDEX(D:D,ROW())&gt;=分起日,INDEX(D:D,ROW())&lt;=分訖日,OR(分專案="全部",INDEX(J:J,ROW())=分專案))</f>
        <v>0</v>
      </c>
      <c r="C1505" s="44" cm="1">
        <f t="array" ref="C1505">IF(INDEX(F:F,ROW())&lt;&gt;"",INDEX(F:F,ROW()),IF(INDEX(E:E,ROW())&lt;&gt;0,INDEX(C:C,ROW()-1),0))</f>
        <v>0</v>
      </c>
      <c r="D1505" s="43" cm="1">
        <f t="array" ref="D1505">IF(INDEX(G:G,ROW())&lt;&gt;"",INDEX(G:G,ROW()),IF(INDEX(E:E,ROW())&lt;&gt;0,INDEX(D:D,ROW()-1),0))</f>
        <v>0</v>
      </c>
      <c r="E1505" s="313" cm="1">
        <f t="array" ref="E1505">IF(INDEX(I:I,ROW())&lt;&gt;"",VALUE(TRIM(LEFT(INDEX(I:I,ROW()),6))),0)</f>
        <v>0</v>
      </c>
      <c r="F1505" s="314"/>
      <c r="G1505" s="247"/>
      <c r="H1505" s="261"/>
      <c r="I1505" s="248"/>
      <c r="J1505" s="261"/>
      <c r="K1505" s="261"/>
      <c r="L1505" s="262"/>
      <c r="M1505" s="49"/>
      <c r="N1505" s="49"/>
    </row>
    <row r="1506" spans="1:14">
      <c r="A1506" s="43" cm="1">
        <f t="array" ref="A1506">IF(INDEX(B:B,ROW()), COUNTIF($B$6:INDEX(B:B,ROW()), TRUE), 0)</f>
        <v>0</v>
      </c>
      <c r="B1506" s="43" t="b" cm="1">
        <f t="array" ref="B1506">AND(分科號=INDEX(E:E,ROW()),INDEX(D:D,ROW())&gt;=分起日,INDEX(D:D,ROW())&lt;=分訖日,OR(分專案="全部",INDEX(J:J,ROW())=分專案))</f>
        <v>0</v>
      </c>
      <c r="C1506" s="44" cm="1">
        <f t="array" ref="C1506">IF(INDEX(F:F,ROW())&lt;&gt;"",INDEX(F:F,ROW()),IF(INDEX(E:E,ROW())&lt;&gt;0,INDEX(C:C,ROW()-1),0))</f>
        <v>0</v>
      </c>
      <c r="D1506" s="43" cm="1">
        <f t="array" ref="D1506">IF(INDEX(G:G,ROW())&lt;&gt;"",INDEX(G:G,ROW()),IF(INDEX(E:E,ROW())&lt;&gt;0,INDEX(D:D,ROW()-1),0))</f>
        <v>0</v>
      </c>
      <c r="E1506" s="313" cm="1">
        <f t="array" ref="E1506">IF(INDEX(I:I,ROW())&lt;&gt;"",VALUE(TRIM(LEFT(INDEX(I:I,ROW()),6))),0)</f>
        <v>0</v>
      </c>
      <c r="F1506" s="314"/>
      <c r="G1506" s="247"/>
      <c r="H1506" s="261"/>
      <c r="I1506" s="248"/>
      <c r="J1506" s="261"/>
      <c r="K1506" s="261"/>
      <c r="L1506" s="262"/>
      <c r="M1506" s="49"/>
      <c r="N1506" s="49"/>
    </row>
    <row r="1507" spans="1:14">
      <c r="A1507" s="43" cm="1">
        <f t="array" ref="A1507">IF(INDEX(B:B,ROW()), COUNTIF($B$6:INDEX(B:B,ROW()), TRUE), 0)</f>
        <v>0</v>
      </c>
      <c r="B1507" s="43" t="b" cm="1">
        <f t="array" ref="B1507">AND(分科號=INDEX(E:E,ROW()),INDEX(D:D,ROW())&gt;=分起日,INDEX(D:D,ROW())&lt;=分訖日,OR(分專案="全部",INDEX(J:J,ROW())=分專案))</f>
        <v>0</v>
      </c>
      <c r="C1507" s="44" cm="1">
        <f t="array" ref="C1507">IF(INDEX(F:F,ROW())&lt;&gt;"",INDEX(F:F,ROW()),IF(INDEX(E:E,ROW())&lt;&gt;0,INDEX(C:C,ROW()-1),0))</f>
        <v>0</v>
      </c>
      <c r="D1507" s="43" cm="1">
        <f t="array" ref="D1507">IF(INDEX(G:G,ROW())&lt;&gt;"",INDEX(G:G,ROW()),IF(INDEX(E:E,ROW())&lt;&gt;0,INDEX(D:D,ROW()-1),0))</f>
        <v>0</v>
      </c>
      <c r="E1507" s="313" cm="1">
        <f t="array" ref="E1507">IF(INDEX(I:I,ROW())&lt;&gt;"",VALUE(TRIM(LEFT(INDEX(I:I,ROW()),6))),0)</f>
        <v>0</v>
      </c>
      <c r="F1507" s="314"/>
      <c r="G1507" s="247"/>
      <c r="H1507" s="261"/>
      <c r="I1507" s="248"/>
      <c r="J1507" s="261"/>
      <c r="K1507" s="261"/>
      <c r="L1507" s="262"/>
      <c r="M1507" s="49"/>
      <c r="N1507" s="49"/>
    </row>
    <row r="1508" spans="1:14">
      <c r="A1508" s="43" cm="1">
        <f t="array" ref="A1508">IF(INDEX(B:B,ROW()), COUNTIF($B$6:INDEX(B:B,ROW()), TRUE), 0)</f>
        <v>0</v>
      </c>
      <c r="B1508" s="43" t="b" cm="1">
        <f t="array" ref="B1508">AND(分科號=INDEX(E:E,ROW()),INDEX(D:D,ROW())&gt;=分起日,INDEX(D:D,ROW())&lt;=分訖日,OR(分專案="全部",INDEX(J:J,ROW())=分專案))</f>
        <v>0</v>
      </c>
      <c r="C1508" s="44" cm="1">
        <f t="array" ref="C1508">IF(INDEX(F:F,ROW())&lt;&gt;"",INDEX(F:F,ROW()),IF(INDEX(E:E,ROW())&lt;&gt;0,INDEX(C:C,ROW()-1),0))</f>
        <v>0</v>
      </c>
      <c r="D1508" s="43" cm="1">
        <f t="array" ref="D1508">IF(INDEX(G:G,ROW())&lt;&gt;"",INDEX(G:G,ROW()),IF(INDEX(E:E,ROW())&lt;&gt;0,INDEX(D:D,ROW()-1),0))</f>
        <v>0</v>
      </c>
      <c r="E1508" s="313" cm="1">
        <f t="array" ref="E1508">IF(INDEX(I:I,ROW())&lt;&gt;"",VALUE(TRIM(LEFT(INDEX(I:I,ROW()),6))),0)</f>
        <v>0</v>
      </c>
      <c r="F1508" s="314"/>
      <c r="G1508" s="247"/>
      <c r="H1508" s="261"/>
      <c r="I1508" s="248"/>
      <c r="J1508" s="261"/>
      <c r="K1508" s="261"/>
      <c r="L1508" s="262"/>
      <c r="M1508" s="49"/>
      <c r="N1508" s="49"/>
    </row>
    <row r="1509" spans="1:14">
      <c r="A1509" s="43" cm="1">
        <f t="array" ref="A1509">IF(INDEX(B:B,ROW()), COUNTIF($B$6:INDEX(B:B,ROW()), TRUE), 0)</f>
        <v>0</v>
      </c>
      <c r="B1509" s="43" t="b" cm="1">
        <f t="array" ref="B1509">AND(分科號=INDEX(E:E,ROW()),INDEX(D:D,ROW())&gt;=分起日,INDEX(D:D,ROW())&lt;=分訖日,OR(分專案="全部",INDEX(J:J,ROW())=分專案))</f>
        <v>0</v>
      </c>
      <c r="C1509" s="44" cm="1">
        <f t="array" ref="C1509">IF(INDEX(F:F,ROW())&lt;&gt;"",INDEX(F:F,ROW()),IF(INDEX(E:E,ROW())&lt;&gt;0,INDEX(C:C,ROW()-1),0))</f>
        <v>0</v>
      </c>
      <c r="D1509" s="43" cm="1">
        <f t="array" ref="D1509">IF(INDEX(G:G,ROW())&lt;&gt;"",INDEX(G:G,ROW()),IF(INDEX(E:E,ROW())&lt;&gt;0,INDEX(D:D,ROW()-1),0))</f>
        <v>0</v>
      </c>
      <c r="E1509" s="313" cm="1">
        <f t="array" ref="E1509">IF(INDEX(I:I,ROW())&lt;&gt;"",VALUE(TRIM(LEFT(INDEX(I:I,ROW()),6))),0)</f>
        <v>0</v>
      </c>
      <c r="F1509" s="314"/>
      <c r="G1509" s="247"/>
      <c r="H1509" s="261"/>
      <c r="I1509" s="248"/>
      <c r="J1509" s="261"/>
      <c r="K1509" s="261"/>
      <c r="L1509" s="262"/>
      <c r="M1509" s="49"/>
      <c r="N1509" s="49"/>
    </row>
    <row r="1510" spans="1:14">
      <c r="A1510" s="43" cm="1">
        <f t="array" ref="A1510">IF(INDEX(B:B,ROW()), COUNTIF($B$6:INDEX(B:B,ROW()), TRUE), 0)</f>
        <v>0</v>
      </c>
      <c r="B1510" s="43" t="b" cm="1">
        <f t="array" ref="B1510">AND(分科號=INDEX(E:E,ROW()),INDEX(D:D,ROW())&gt;=分起日,INDEX(D:D,ROW())&lt;=分訖日,OR(分專案="全部",INDEX(J:J,ROW())=分專案))</f>
        <v>0</v>
      </c>
      <c r="C1510" s="44" cm="1">
        <f t="array" ref="C1510">IF(INDEX(F:F,ROW())&lt;&gt;"",INDEX(F:F,ROW()),IF(INDEX(E:E,ROW())&lt;&gt;0,INDEX(C:C,ROW()-1),0))</f>
        <v>0</v>
      </c>
      <c r="D1510" s="43" cm="1">
        <f t="array" ref="D1510">IF(INDEX(G:G,ROW())&lt;&gt;"",INDEX(G:G,ROW()),IF(INDEX(E:E,ROW())&lt;&gt;0,INDEX(D:D,ROW()-1),0))</f>
        <v>0</v>
      </c>
      <c r="E1510" s="313" cm="1">
        <f t="array" ref="E1510">IF(INDEX(I:I,ROW())&lt;&gt;"",VALUE(TRIM(LEFT(INDEX(I:I,ROW()),6))),0)</f>
        <v>0</v>
      </c>
      <c r="F1510" s="314"/>
      <c r="G1510" s="247"/>
      <c r="H1510" s="261"/>
      <c r="I1510" s="248"/>
      <c r="J1510" s="261"/>
      <c r="K1510" s="261"/>
      <c r="L1510" s="262"/>
      <c r="M1510" s="49"/>
      <c r="N1510" s="49"/>
    </row>
    <row r="1511" spans="1:14">
      <c r="A1511" s="43" cm="1">
        <f t="array" ref="A1511">IF(INDEX(B:B,ROW()), COUNTIF($B$6:INDEX(B:B,ROW()), TRUE), 0)</f>
        <v>0</v>
      </c>
      <c r="B1511" s="43" t="b" cm="1">
        <f t="array" ref="B1511">AND(分科號=INDEX(E:E,ROW()),INDEX(D:D,ROW())&gt;=分起日,INDEX(D:D,ROW())&lt;=分訖日,OR(分專案="全部",INDEX(J:J,ROW())=分專案))</f>
        <v>0</v>
      </c>
      <c r="C1511" s="44" cm="1">
        <f t="array" ref="C1511">IF(INDEX(F:F,ROW())&lt;&gt;"",INDEX(F:F,ROW()),IF(INDEX(E:E,ROW())&lt;&gt;0,INDEX(C:C,ROW()-1),0))</f>
        <v>0</v>
      </c>
      <c r="D1511" s="43" cm="1">
        <f t="array" ref="D1511">IF(INDEX(G:G,ROW())&lt;&gt;"",INDEX(G:G,ROW()),IF(INDEX(E:E,ROW())&lt;&gt;0,INDEX(D:D,ROW()-1),0))</f>
        <v>0</v>
      </c>
      <c r="E1511" s="313" cm="1">
        <f t="array" ref="E1511">IF(INDEX(I:I,ROW())&lt;&gt;"",VALUE(TRIM(LEFT(INDEX(I:I,ROW()),6))),0)</f>
        <v>0</v>
      </c>
      <c r="F1511" s="314"/>
      <c r="G1511" s="247"/>
      <c r="H1511" s="261"/>
      <c r="I1511" s="248"/>
      <c r="J1511" s="261"/>
      <c r="K1511" s="261"/>
      <c r="L1511" s="262"/>
      <c r="M1511" s="49"/>
      <c r="N1511" s="49"/>
    </row>
    <row r="1512" spans="1:14">
      <c r="A1512" s="43" cm="1">
        <f t="array" ref="A1512">IF(INDEX(B:B,ROW()), COUNTIF($B$6:INDEX(B:B,ROW()), TRUE), 0)</f>
        <v>0</v>
      </c>
      <c r="B1512" s="43" t="b" cm="1">
        <f t="array" ref="B1512">AND(分科號=INDEX(E:E,ROW()),INDEX(D:D,ROW())&gt;=分起日,INDEX(D:D,ROW())&lt;=分訖日,OR(分專案="全部",INDEX(J:J,ROW())=分專案))</f>
        <v>0</v>
      </c>
      <c r="C1512" s="44" cm="1">
        <f t="array" ref="C1512">IF(INDEX(F:F,ROW())&lt;&gt;"",INDEX(F:F,ROW()),IF(INDEX(E:E,ROW())&lt;&gt;0,INDEX(C:C,ROW()-1),0))</f>
        <v>0</v>
      </c>
      <c r="D1512" s="43" cm="1">
        <f t="array" ref="D1512">IF(INDEX(G:G,ROW())&lt;&gt;"",INDEX(G:G,ROW()),IF(INDEX(E:E,ROW())&lt;&gt;0,INDEX(D:D,ROW()-1),0))</f>
        <v>0</v>
      </c>
      <c r="E1512" s="313" cm="1">
        <f t="array" ref="E1512">IF(INDEX(I:I,ROW())&lt;&gt;"",VALUE(TRIM(LEFT(INDEX(I:I,ROW()),6))),0)</f>
        <v>0</v>
      </c>
      <c r="F1512" s="314"/>
      <c r="G1512" s="247"/>
      <c r="H1512" s="261"/>
      <c r="I1512" s="248"/>
      <c r="J1512" s="261"/>
      <c r="K1512" s="261"/>
      <c r="L1512" s="262"/>
      <c r="M1512" s="49"/>
      <c r="N1512" s="49"/>
    </row>
    <row r="1513" spans="1:14">
      <c r="A1513" s="43" cm="1">
        <f t="array" ref="A1513">IF(INDEX(B:B,ROW()), COUNTIF($B$6:INDEX(B:B,ROW()), TRUE), 0)</f>
        <v>0</v>
      </c>
      <c r="B1513" s="43" t="b" cm="1">
        <f t="array" ref="B1513">AND(分科號=INDEX(E:E,ROW()),INDEX(D:D,ROW())&gt;=分起日,INDEX(D:D,ROW())&lt;=分訖日,OR(分專案="全部",INDEX(J:J,ROW())=分專案))</f>
        <v>0</v>
      </c>
      <c r="C1513" s="44" cm="1">
        <f t="array" ref="C1513">IF(INDEX(F:F,ROW())&lt;&gt;"",INDEX(F:F,ROW()),IF(INDEX(E:E,ROW())&lt;&gt;0,INDEX(C:C,ROW()-1),0))</f>
        <v>0</v>
      </c>
      <c r="D1513" s="43" cm="1">
        <f t="array" ref="D1513">IF(INDEX(G:G,ROW())&lt;&gt;"",INDEX(G:G,ROW()),IF(INDEX(E:E,ROW())&lt;&gt;0,INDEX(D:D,ROW()-1),0))</f>
        <v>0</v>
      </c>
      <c r="E1513" s="313" cm="1">
        <f t="array" ref="E1513">IF(INDEX(I:I,ROW())&lt;&gt;"",VALUE(TRIM(LEFT(INDEX(I:I,ROW()),6))),0)</f>
        <v>0</v>
      </c>
      <c r="F1513" s="314"/>
      <c r="G1513" s="247"/>
      <c r="H1513" s="261"/>
      <c r="I1513" s="248"/>
      <c r="J1513" s="261"/>
      <c r="K1513" s="261"/>
      <c r="L1513" s="262"/>
      <c r="M1513" s="49"/>
      <c r="N1513" s="49"/>
    </row>
    <row r="1514" spans="1:14">
      <c r="A1514" s="43" cm="1">
        <f t="array" ref="A1514">IF(INDEX(B:B,ROW()), COUNTIF($B$6:INDEX(B:B,ROW()), TRUE), 0)</f>
        <v>0</v>
      </c>
      <c r="B1514" s="43" t="b" cm="1">
        <f t="array" ref="B1514">AND(分科號=INDEX(E:E,ROW()),INDEX(D:D,ROW())&gt;=分起日,INDEX(D:D,ROW())&lt;=分訖日,OR(分專案="全部",INDEX(J:J,ROW())=分專案))</f>
        <v>0</v>
      </c>
      <c r="C1514" s="44" cm="1">
        <f t="array" ref="C1514">IF(INDEX(F:F,ROW())&lt;&gt;"",INDEX(F:F,ROW()),IF(INDEX(E:E,ROW())&lt;&gt;0,INDEX(C:C,ROW()-1),0))</f>
        <v>0</v>
      </c>
      <c r="D1514" s="43" cm="1">
        <f t="array" ref="D1514">IF(INDEX(G:G,ROW())&lt;&gt;"",INDEX(G:G,ROW()),IF(INDEX(E:E,ROW())&lt;&gt;0,INDEX(D:D,ROW()-1),0))</f>
        <v>0</v>
      </c>
      <c r="E1514" s="313" cm="1">
        <f t="array" ref="E1514">IF(INDEX(I:I,ROW())&lt;&gt;"",VALUE(TRIM(LEFT(INDEX(I:I,ROW()),6))),0)</f>
        <v>0</v>
      </c>
      <c r="F1514" s="314"/>
      <c r="G1514" s="247"/>
      <c r="H1514" s="261"/>
      <c r="I1514" s="248"/>
      <c r="J1514" s="261"/>
      <c r="K1514" s="261"/>
      <c r="L1514" s="262"/>
      <c r="M1514" s="49"/>
      <c r="N1514" s="49"/>
    </row>
    <row r="1515" spans="1:14">
      <c r="A1515" s="43" cm="1">
        <f t="array" ref="A1515">IF(INDEX(B:B,ROW()), COUNTIF($B$6:INDEX(B:B,ROW()), TRUE), 0)</f>
        <v>0</v>
      </c>
      <c r="B1515" s="43" t="b" cm="1">
        <f t="array" ref="B1515">AND(分科號=INDEX(E:E,ROW()),INDEX(D:D,ROW())&gt;=分起日,INDEX(D:D,ROW())&lt;=分訖日,OR(分專案="全部",INDEX(J:J,ROW())=分專案))</f>
        <v>0</v>
      </c>
      <c r="C1515" s="44" cm="1">
        <f t="array" ref="C1515">IF(INDEX(F:F,ROW())&lt;&gt;"",INDEX(F:F,ROW()),IF(INDEX(E:E,ROW())&lt;&gt;0,INDEX(C:C,ROW()-1),0))</f>
        <v>0</v>
      </c>
      <c r="D1515" s="43" cm="1">
        <f t="array" ref="D1515">IF(INDEX(G:G,ROW())&lt;&gt;"",INDEX(G:G,ROW()),IF(INDEX(E:E,ROW())&lt;&gt;0,INDEX(D:D,ROW()-1),0))</f>
        <v>0</v>
      </c>
      <c r="E1515" s="313" cm="1">
        <f t="array" ref="E1515">IF(INDEX(I:I,ROW())&lt;&gt;"",VALUE(TRIM(LEFT(INDEX(I:I,ROW()),6))),0)</f>
        <v>0</v>
      </c>
      <c r="F1515" s="314"/>
      <c r="G1515" s="247"/>
      <c r="H1515" s="261"/>
      <c r="I1515" s="248"/>
      <c r="J1515" s="261"/>
      <c r="K1515" s="261"/>
      <c r="L1515" s="262"/>
      <c r="M1515" s="49"/>
      <c r="N1515" s="49"/>
    </row>
    <row r="1516" spans="1:14">
      <c r="A1516" s="43" cm="1">
        <f t="array" ref="A1516">IF(INDEX(B:B,ROW()), COUNTIF($B$6:INDEX(B:B,ROW()), TRUE), 0)</f>
        <v>0</v>
      </c>
      <c r="B1516" s="43" t="b" cm="1">
        <f t="array" ref="B1516">AND(分科號=INDEX(E:E,ROW()),INDEX(D:D,ROW())&gt;=分起日,INDEX(D:D,ROW())&lt;=分訖日,OR(分專案="全部",INDEX(J:J,ROW())=分專案))</f>
        <v>0</v>
      </c>
      <c r="C1516" s="44" cm="1">
        <f t="array" ref="C1516">IF(INDEX(F:F,ROW())&lt;&gt;"",INDEX(F:F,ROW()),IF(INDEX(E:E,ROW())&lt;&gt;0,INDEX(C:C,ROW()-1),0))</f>
        <v>0</v>
      </c>
      <c r="D1516" s="43" cm="1">
        <f t="array" ref="D1516">IF(INDEX(G:G,ROW())&lt;&gt;"",INDEX(G:G,ROW()),IF(INDEX(E:E,ROW())&lt;&gt;0,INDEX(D:D,ROW()-1),0))</f>
        <v>0</v>
      </c>
      <c r="E1516" s="313" cm="1">
        <f t="array" ref="E1516">IF(INDEX(I:I,ROW())&lt;&gt;"",VALUE(TRIM(LEFT(INDEX(I:I,ROW()),6))),0)</f>
        <v>0</v>
      </c>
      <c r="F1516" s="314"/>
      <c r="G1516" s="247"/>
      <c r="H1516" s="261"/>
      <c r="I1516" s="248"/>
      <c r="J1516" s="261"/>
      <c r="K1516" s="261"/>
      <c r="L1516" s="262"/>
      <c r="M1516" s="49"/>
      <c r="N1516" s="49"/>
    </row>
    <row r="1517" spans="1:14">
      <c r="A1517" s="43" cm="1">
        <f t="array" ref="A1517">IF(INDEX(B:B,ROW()), COUNTIF($B$6:INDEX(B:B,ROW()), TRUE), 0)</f>
        <v>0</v>
      </c>
      <c r="B1517" s="43" t="b" cm="1">
        <f t="array" ref="B1517">AND(分科號=INDEX(E:E,ROW()),INDEX(D:D,ROW())&gt;=分起日,INDEX(D:D,ROW())&lt;=分訖日,OR(分專案="全部",INDEX(J:J,ROW())=分專案))</f>
        <v>0</v>
      </c>
      <c r="C1517" s="44" cm="1">
        <f t="array" ref="C1517">IF(INDEX(F:F,ROW())&lt;&gt;"",INDEX(F:F,ROW()),IF(INDEX(E:E,ROW())&lt;&gt;0,INDEX(C:C,ROW()-1),0))</f>
        <v>0</v>
      </c>
      <c r="D1517" s="43" cm="1">
        <f t="array" ref="D1517">IF(INDEX(G:G,ROW())&lt;&gt;"",INDEX(G:G,ROW()),IF(INDEX(E:E,ROW())&lt;&gt;0,INDEX(D:D,ROW()-1),0))</f>
        <v>0</v>
      </c>
      <c r="E1517" s="313" cm="1">
        <f t="array" ref="E1517">IF(INDEX(I:I,ROW())&lt;&gt;"",VALUE(TRIM(LEFT(INDEX(I:I,ROW()),6))),0)</f>
        <v>0</v>
      </c>
      <c r="F1517" s="314"/>
      <c r="G1517" s="247"/>
      <c r="H1517" s="261"/>
      <c r="I1517" s="248"/>
      <c r="J1517" s="261"/>
      <c r="K1517" s="261"/>
      <c r="L1517" s="262"/>
      <c r="M1517" s="49"/>
      <c r="N1517" s="49"/>
    </row>
    <row r="1518" spans="1:14">
      <c r="A1518" s="43" cm="1">
        <f t="array" ref="A1518">IF(INDEX(B:B,ROW()), COUNTIF($B$6:INDEX(B:B,ROW()), TRUE), 0)</f>
        <v>0</v>
      </c>
      <c r="B1518" s="43" t="b" cm="1">
        <f t="array" ref="B1518">AND(分科號=INDEX(E:E,ROW()),INDEX(D:D,ROW())&gt;=分起日,INDEX(D:D,ROW())&lt;=分訖日,OR(分專案="全部",INDEX(J:J,ROW())=分專案))</f>
        <v>0</v>
      </c>
      <c r="C1518" s="44" cm="1">
        <f t="array" ref="C1518">IF(INDEX(F:F,ROW())&lt;&gt;"",INDEX(F:F,ROW()),IF(INDEX(E:E,ROW())&lt;&gt;0,INDEX(C:C,ROW()-1),0))</f>
        <v>0</v>
      </c>
      <c r="D1518" s="43" cm="1">
        <f t="array" ref="D1518">IF(INDEX(G:G,ROW())&lt;&gt;"",INDEX(G:G,ROW()),IF(INDEX(E:E,ROW())&lt;&gt;0,INDEX(D:D,ROW()-1),0))</f>
        <v>0</v>
      </c>
      <c r="E1518" s="313" cm="1">
        <f t="array" ref="E1518">IF(INDEX(I:I,ROW())&lt;&gt;"",VALUE(TRIM(LEFT(INDEX(I:I,ROW()),6))),0)</f>
        <v>0</v>
      </c>
      <c r="F1518" s="314"/>
      <c r="G1518" s="247"/>
      <c r="H1518" s="261"/>
      <c r="I1518" s="248"/>
      <c r="J1518" s="261"/>
      <c r="K1518" s="261"/>
      <c r="L1518" s="262"/>
      <c r="M1518" s="49"/>
      <c r="N1518" s="49"/>
    </row>
    <row r="1519" spans="1:14">
      <c r="A1519" s="43" cm="1">
        <f t="array" ref="A1519">IF(INDEX(B:B,ROW()), COUNTIF($B$6:INDEX(B:B,ROW()), TRUE), 0)</f>
        <v>0</v>
      </c>
      <c r="B1519" s="43" t="b" cm="1">
        <f t="array" ref="B1519">AND(分科號=INDEX(E:E,ROW()),INDEX(D:D,ROW())&gt;=分起日,INDEX(D:D,ROW())&lt;=分訖日,OR(分專案="全部",INDEX(J:J,ROW())=分專案))</f>
        <v>0</v>
      </c>
      <c r="C1519" s="44" cm="1">
        <f t="array" ref="C1519">IF(INDEX(F:F,ROW())&lt;&gt;"",INDEX(F:F,ROW()),IF(INDEX(E:E,ROW())&lt;&gt;0,INDEX(C:C,ROW()-1),0))</f>
        <v>0</v>
      </c>
      <c r="D1519" s="43" cm="1">
        <f t="array" ref="D1519">IF(INDEX(G:G,ROW())&lt;&gt;"",INDEX(G:G,ROW()),IF(INDEX(E:E,ROW())&lt;&gt;0,INDEX(D:D,ROW()-1),0))</f>
        <v>0</v>
      </c>
      <c r="E1519" s="313" cm="1">
        <f t="array" ref="E1519">IF(INDEX(I:I,ROW())&lt;&gt;"",VALUE(TRIM(LEFT(INDEX(I:I,ROW()),6))),0)</f>
        <v>0</v>
      </c>
      <c r="F1519" s="314"/>
      <c r="G1519" s="247"/>
      <c r="H1519" s="261"/>
      <c r="I1519" s="248"/>
      <c r="J1519" s="261"/>
      <c r="K1519" s="261"/>
      <c r="L1519" s="262"/>
      <c r="M1519" s="49"/>
      <c r="N1519" s="49"/>
    </row>
    <row r="1520" spans="1:14">
      <c r="A1520" s="43" cm="1">
        <f t="array" ref="A1520">IF(INDEX(B:B,ROW()), COUNTIF($B$6:INDEX(B:B,ROW()), TRUE), 0)</f>
        <v>0</v>
      </c>
      <c r="B1520" s="43" t="b" cm="1">
        <f t="array" ref="B1520">AND(分科號=INDEX(E:E,ROW()),INDEX(D:D,ROW())&gt;=分起日,INDEX(D:D,ROW())&lt;=分訖日,OR(分專案="全部",INDEX(J:J,ROW())=分專案))</f>
        <v>0</v>
      </c>
      <c r="C1520" s="44" cm="1">
        <f t="array" ref="C1520">IF(INDEX(F:F,ROW())&lt;&gt;"",INDEX(F:F,ROW()),IF(INDEX(E:E,ROW())&lt;&gt;0,INDEX(C:C,ROW()-1),0))</f>
        <v>0</v>
      </c>
      <c r="D1520" s="43" cm="1">
        <f t="array" ref="D1520">IF(INDEX(G:G,ROW())&lt;&gt;"",INDEX(G:G,ROW()),IF(INDEX(E:E,ROW())&lt;&gt;0,INDEX(D:D,ROW()-1),0))</f>
        <v>0</v>
      </c>
      <c r="E1520" s="313" cm="1">
        <f t="array" ref="E1520">IF(INDEX(I:I,ROW())&lt;&gt;"",VALUE(TRIM(LEFT(INDEX(I:I,ROW()),6))),0)</f>
        <v>0</v>
      </c>
      <c r="F1520" s="314"/>
      <c r="G1520" s="247"/>
      <c r="H1520" s="261"/>
      <c r="I1520" s="248"/>
      <c r="J1520" s="261"/>
      <c r="K1520" s="261"/>
      <c r="L1520" s="262"/>
      <c r="M1520" s="49"/>
      <c r="N1520" s="49"/>
    </row>
    <row r="1521" spans="1:14">
      <c r="A1521" s="43" cm="1">
        <f t="array" ref="A1521">IF(INDEX(B:B,ROW()), COUNTIF($B$6:INDEX(B:B,ROW()), TRUE), 0)</f>
        <v>0</v>
      </c>
      <c r="B1521" s="43" t="b" cm="1">
        <f t="array" ref="B1521">AND(分科號=INDEX(E:E,ROW()),INDEX(D:D,ROW())&gt;=分起日,INDEX(D:D,ROW())&lt;=分訖日,OR(分專案="全部",INDEX(J:J,ROW())=分專案))</f>
        <v>0</v>
      </c>
      <c r="C1521" s="44" cm="1">
        <f t="array" ref="C1521">IF(INDEX(F:F,ROW())&lt;&gt;"",INDEX(F:F,ROW()),IF(INDEX(E:E,ROW())&lt;&gt;0,INDEX(C:C,ROW()-1),0))</f>
        <v>0</v>
      </c>
      <c r="D1521" s="43" cm="1">
        <f t="array" ref="D1521">IF(INDEX(G:G,ROW())&lt;&gt;"",INDEX(G:G,ROW()),IF(INDEX(E:E,ROW())&lt;&gt;0,INDEX(D:D,ROW()-1),0))</f>
        <v>0</v>
      </c>
      <c r="E1521" s="313" cm="1">
        <f t="array" ref="E1521">IF(INDEX(I:I,ROW())&lt;&gt;"",VALUE(TRIM(LEFT(INDEX(I:I,ROW()),6))),0)</f>
        <v>0</v>
      </c>
      <c r="F1521" s="314"/>
      <c r="G1521" s="247"/>
      <c r="H1521" s="261"/>
      <c r="I1521" s="248"/>
      <c r="J1521" s="261"/>
      <c r="K1521" s="261"/>
      <c r="L1521" s="262"/>
      <c r="M1521" s="49"/>
      <c r="N1521" s="49"/>
    </row>
    <row r="1522" spans="1:14">
      <c r="A1522" s="43" cm="1">
        <f t="array" ref="A1522">IF(INDEX(B:B,ROW()), COUNTIF($B$6:INDEX(B:B,ROW()), TRUE), 0)</f>
        <v>0</v>
      </c>
      <c r="B1522" s="43" t="b" cm="1">
        <f t="array" ref="B1522">AND(分科號=INDEX(E:E,ROW()),INDEX(D:D,ROW())&gt;=分起日,INDEX(D:D,ROW())&lt;=分訖日,OR(分專案="全部",INDEX(J:J,ROW())=分專案))</f>
        <v>0</v>
      </c>
      <c r="C1522" s="44" cm="1">
        <f t="array" ref="C1522">IF(INDEX(F:F,ROW())&lt;&gt;"",INDEX(F:F,ROW()),IF(INDEX(E:E,ROW())&lt;&gt;0,INDEX(C:C,ROW()-1),0))</f>
        <v>0</v>
      </c>
      <c r="D1522" s="43" cm="1">
        <f t="array" ref="D1522">IF(INDEX(G:G,ROW())&lt;&gt;"",INDEX(G:G,ROW()),IF(INDEX(E:E,ROW())&lt;&gt;0,INDEX(D:D,ROW()-1),0))</f>
        <v>0</v>
      </c>
      <c r="E1522" s="313" cm="1">
        <f t="array" ref="E1522">IF(INDEX(I:I,ROW())&lt;&gt;"",VALUE(TRIM(LEFT(INDEX(I:I,ROW()),6))),0)</f>
        <v>0</v>
      </c>
      <c r="F1522" s="314"/>
      <c r="G1522" s="247"/>
      <c r="H1522" s="261"/>
      <c r="I1522" s="248"/>
      <c r="J1522" s="261"/>
      <c r="K1522" s="261"/>
      <c r="L1522" s="262"/>
      <c r="M1522" s="49"/>
      <c r="N1522" s="49"/>
    </row>
    <row r="1523" spans="1:14">
      <c r="A1523" s="43" cm="1">
        <f t="array" ref="A1523">IF(INDEX(B:B,ROW()), COUNTIF($B$6:INDEX(B:B,ROW()), TRUE), 0)</f>
        <v>0</v>
      </c>
      <c r="B1523" s="43" t="b" cm="1">
        <f t="array" ref="B1523">AND(分科號=INDEX(E:E,ROW()),INDEX(D:D,ROW())&gt;=分起日,INDEX(D:D,ROW())&lt;=分訖日,OR(分專案="全部",INDEX(J:J,ROW())=分專案))</f>
        <v>0</v>
      </c>
      <c r="C1523" s="44" cm="1">
        <f t="array" ref="C1523">IF(INDEX(F:F,ROW())&lt;&gt;"",INDEX(F:F,ROW()),IF(INDEX(E:E,ROW())&lt;&gt;0,INDEX(C:C,ROW()-1),0))</f>
        <v>0</v>
      </c>
      <c r="D1523" s="43" cm="1">
        <f t="array" ref="D1523">IF(INDEX(G:G,ROW())&lt;&gt;"",INDEX(G:G,ROW()),IF(INDEX(E:E,ROW())&lt;&gt;0,INDEX(D:D,ROW()-1),0))</f>
        <v>0</v>
      </c>
      <c r="E1523" s="313" cm="1">
        <f t="array" ref="E1523">IF(INDEX(I:I,ROW())&lt;&gt;"",VALUE(TRIM(LEFT(INDEX(I:I,ROW()),6))),0)</f>
        <v>0</v>
      </c>
      <c r="F1523" s="314"/>
      <c r="G1523" s="247"/>
      <c r="H1523" s="261"/>
      <c r="I1523" s="248"/>
      <c r="J1523" s="261"/>
      <c r="K1523" s="261"/>
      <c r="L1523" s="262"/>
      <c r="M1523" s="49"/>
      <c r="N1523" s="49"/>
    </row>
    <row r="1524" spans="1:14">
      <c r="A1524" s="43" cm="1">
        <f t="array" ref="A1524">IF(INDEX(B:B,ROW()), COUNTIF($B$6:INDEX(B:B,ROW()), TRUE), 0)</f>
        <v>0</v>
      </c>
      <c r="B1524" s="43" t="b" cm="1">
        <f t="array" ref="B1524">AND(分科號=INDEX(E:E,ROW()),INDEX(D:D,ROW())&gt;=分起日,INDEX(D:D,ROW())&lt;=分訖日,OR(分專案="全部",INDEX(J:J,ROW())=分專案))</f>
        <v>0</v>
      </c>
      <c r="C1524" s="44" cm="1">
        <f t="array" ref="C1524">IF(INDEX(F:F,ROW())&lt;&gt;"",INDEX(F:F,ROW()),IF(INDEX(E:E,ROW())&lt;&gt;0,INDEX(C:C,ROW()-1),0))</f>
        <v>0</v>
      </c>
      <c r="D1524" s="43" cm="1">
        <f t="array" ref="D1524">IF(INDEX(G:G,ROW())&lt;&gt;"",INDEX(G:G,ROW()),IF(INDEX(E:E,ROW())&lt;&gt;0,INDEX(D:D,ROW()-1),0))</f>
        <v>0</v>
      </c>
      <c r="E1524" s="313" cm="1">
        <f t="array" ref="E1524">IF(INDEX(I:I,ROW())&lt;&gt;"",VALUE(TRIM(LEFT(INDEX(I:I,ROW()),6))),0)</f>
        <v>0</v>
      </c>
      <c r="F1524" s="314"/>
      <c r="G1524" s="247"/>
      <c r="H1524" s="261"/>
      <c r="I1524" s="248"/>
      <c r="J1524" s="261"/>
      <c r="K1524" s="261"/>
      <c r="L1524" s="262"/>
      <c r="M1524" s="49"/>
      <c r="N1524" s="49"/>
    </row>
    <row r="1525" spans="1:14">
      <c r="A1525" s="43" cm="1">
        <f t="array" ref="A1525">IF(INDEX(B:B,ROW()), COUNTIF($B$6:INDEX(B:B,ROW()), TRUE), 0)</f>
        <v>0</v>
      </c>
      <c r="B1525" s="43" t="b" cm="1">
        <f t="array" ref="B1525">AND(分科號=INDEX(E:E,ROW()),INDEX(D:D,ROW())&gt;=分起日,INDEX(D:D,ROW())&lt;=分訖日,OR(分專案="全部",INDEX(J:J,ROW())=分專案))</f>
        <v>0</v>
      </c>
      <c r="C1525" s="44" cm="1">
        <f t="array" ref="C1525">IF(INDEX(F:F,ROW())&lt;&gt;"",INDEX(F:F,ROW()),IF(INDEX(E:E,ROW())&lt;&gt;0,INDEX(C:C,ROW()-1),0))</f>
        <v>0</v>
      </c>
      <c r="D1525" s="43" cm="1">
        <f t="array" ref="D1525">IF(INDEX(G:G,ROW())&lt;&gt;"",INDEX(G:G,ROW()),IF(INDEX(E:E,ROW())&lt;&gt;0,INDEX(D:D,ROW()-1),0))</f>
        <v>0</v>
      </c>
      <c r="E1525" s="313" cm="1">
        <f t="array" ref="E1525">IF(INDEX(I:I,ROW())&lt;&gt;"",VALUE(TRIM(LEFT(INDEX(I:I,ROW()),6))),0)</f>
        <v>0</v>
      </c>
      <c r="F1525" s="314"/>
      <c r="G1525" s="247"/>
      <c r="H1525" s="261"/>
      <c r="I1525" s="248"/>
      <c r="J1525" s="261"/>
      <c r="K1525" s="261"/>
      <c r="L1525" s="262"/>
      <c r="M1525" s="49"/>
      <c r="N1525" s="49"/>
    </row>
    <row r="1526" spans="1:14">
      <c r="A1526" s="43" cm="1">
        <f t="array" ref="A1526">IF(INDEX(B:B,ROW()), COUNTIF($B$6:INDEX(B:B,ROW()), TRUE), 0)</f>
        <v>0</v>
      </c>
      <c r="B1526" s="43" t="b" cm="1">
        <f t="array" ref="B1526">AND(分科號=INDEX(E:E,ROW()),INDEX(D:D,ROW())&gt;=分起日,INDEX(D:D,ROW())&lt;=分訖日,OR(分專案="全部",INDEX(J:J,ROW())=分專案))</f>
        <v>0</v>
      </c>
      <c r="C1526" s="44" cm="1">
        <f t="array" ref="C1526">IF(INDEX(F:F,ROW())&lt;&gt;"",INDEX(F:F,ROW()),IF(INDEX(E:E,ROW())&lt;&gt;0,INDEX(C:C,ROW()-1),0))</f>
        <v>0</v>
      </c>
      <c r="D1526" s="43" cm="1">
        <f t="array" ref="D1526">IF(INDEX(G:G,ROW())&lt;&gt;"",INDEX(G:G,ROW()),IF(INDEX(E:E,ROW())&lt;&gt;0,INDEX(D:D,ROW()-1),0))</f>
        <v>0</v>
      </c>
      <c r="E1526" s="313" cm="1">
        <f t="array" ref="E1526">IF(INDEX(I:I,ROW())&lt;&gt;"",VALUE(TRIM(LEFT(INDEX(I:I,ROW()),6))),0)</f>
        <v>0</v>
      </c>
      <c r="F1526" s="314"/>
      <c r="G1526" s="247"/>
      <c r="H1526" s="261"/>
      <c r="I1526" s="248"/>
      <c r="J1526" s="261"/>
      <c r="K1526" s="261"/>
      <c r="L1526" s="262"/>
      <c r="M1526" s="49"/>
      <c r="N1526" s="49"/>
    </row>
    <row r="1527" spans="1:14">
      <c r="A1527" s="43" cm="1">
        <f t="array" ref="A1527">IF(INDEX(B:B,ROW()), COUNTIF($B$6:INDEX(B:B,ROW()), TRUE), 0)</f>
        <v>0</v>
      </c>
      <c r="B1527" s="43" t="b" cm="1">
        <f t="array" ref="B1527">AND(分科號=INDEX(E:E,ROW()),INDEX(D:D,ROW())&gt;=分起日,INDEX(D:D,ROW())&lt;=分訖日,OR(分專案="全部",INDEX(J:J,ROW())=分專案))</f>
        <v>0</v>
      </c>
      <c r="C1527" s="44" cm="1">
        <f t="array" ref="C1527">IF(INDEX(F:F,ROW())&lt;&gt;"",INDEX(F:F,ROW()),IF(INDEX(E:E,ROW())&lt;&gt;0,INDEX(C:C,ROW()-1),0))</f>
        <v>0</v>
      </c>
      <c r="D1527" s="43" cm="1">
        <f t="array" ref="D1527">IF(INDEX(G:G,ROW())&lt;&gt;"",INDEX(G:G,ROW()),IF(INDEX(E:E,ROW())&lt;&gt;0,INDEX(D:D,ROW()-1),0))</f>
        <v>0</v>
      </c>
      <c r="E1527" s="313" cm="1">
        <f t="array" ref="E1527">IF(INDEX(I:I,ROW())&lt;&gt;"",VALUE(TRIM(LEFT(INDEX(I:I,ROW()),6))),0)</f>
        <v>0</v>
      </c>
      <c r="F1527" s="314"/>
      <c r="G1527" s="247"/>
      <c r="H1527" s="261"/>
      <c r="I1527" s="248"/>
      <c r="J1527" s="261"/>
      <c r="K1527" s="261"/>
      <c r="L1527" s="262"/>
      <c r="M1527" s="49"/>
      <c r="N1527" s="49"/>
    </row>
    <row r="1528" spans="1:14">
      <c r="A1528" s="43" cm="1">
        <f t="array" ref="A1528">IF(INDEX(B:B,ROW()), COUNTIF($B$6:INDEX(B:B,ROW()), TRUE), 0)</f>
        <v>0</v>
      </c>
      <c r="B1528" s="43" t="b" cm="1">
        <f t="array" ref="B1528">AND(分科號=INDEX(E:E,ROW()),INDEX(D:D,ROW())&gt;=分起日,INDEX(D:D,ROW())&lt;=分訖日,OR(分專案="全部",INDEX(J:J,ROW())=分專案))</f>
        <v>0</v>
      </c>
      <c r="C1528" s="44" cm="1">
        <f t="array" ref="C1528">IF(INDEX(F:F,ROW())&lt;&gt;"",INDEX(F:F,ROW()),IF(INDEX(E:E,ROW())&lt;&gt;0,INDEX(C:C,ROW()-1),0))</f>
        <v>0</v>
      </c>
      <c r="D1528" s="43" cm="1">
        <f t="array" ref="D1528">IF(INDEX(G:G,ROW())&lt;&gt;"",INDEX(G:G,ROW()),IF(INDEX(E:E,ROW())&lt;&gt;0,INDEX(D:D,ROW()-1),0))</f>
        <v>0</v>
      </c>
      <c r="E1528" s="313" cm="1">
        <f t="array" ref="E1528">IF(INDEX(I:I,ROW())&lt;&gt;"",VALUE(TRIM(LEFT(INDEX(I:I,ROW()),6))),0)</f>
        <v>0</v>
      </c>
      <c r="F1528" s="314"/>
      <c r="G1528" s="247"/>
      <c r="H1528" s="261"/>
      <c r="I1528" s="248"/>
      <c r="J1528" s="261"/>
      <c r="K1528" s="261"/>
      <c r="L1528" s="262"/>
      <c r="M1528" s="49"/>
      <c r="N1528" s="49"/>
    </row>
    <row r="1529" spans="1:14">
      <c r="A1529" s="43" cm="1">
        <f t="array" ref="A1529">IF(INDEX(B:B,ROW()), COUNTIF($B$6:INDEX(B:B,ROW()), TRUE), 0)</f>
        <v>0</v>
      </c>
      <c r="B1529" s="43" t="b" cm="1">
        <f t="array" ref="B1529">AND(分科號=INDEX(E:E,ROW()),INDEX(D:D,ROW())&gt;=分起日,INDEX(D:D,ROW())&lt;=分訖日,OR(分專案="全部",INDEX(J:J,ROW())=分專案))</f>
        <v>0</v>
      </c>
      <c r="C1529" s="44" cm="1">
        <f t="array" ref="C1529">IF(INDEX(F:F,ROW())&lt;&gt;"",INDEX(F:F,ROW()),IF(INDEX(E:E,ROW())&lt;&gt;0,INDEX(C:C,ROW()-1),0))</f>
        <v>0</v>
      </c>
      <c r="D1529" s="43" cm="1">
        <f t="array" ref="D1529">IF(INDEX(G:G,ROW())&lt;&gt;"",INDEX(G:G,ROW()),IF(INDEX(E:E,ROW())&lt;&gt;0,INDEX(D:D,ROW()-1),0))</f>
        <v>0</v>
      </c>
      <c r="E1529" s="313" cm="1">
        <f t="array" ref="E1529">IF(INDEX(I:I,ROW())&lt;&gt;"",VALUE(TRIM(LEFT(INDEX(I:I,ROW()),6))),0)</f>
        <v>0</v>
      </c>
      <c r="F1529" s="314"/>
      <c r="G1529" s="247"/>
      <c r="H1529" s="261"/>
      <c r="I1529" s="248"/>
      <c r="J1529" s="261"/>
      <c r="K1529" s="261"/>
      <c r="L1529" s="262"/>
      <c r="M1529" s="49"/>
      <c r="N1529" s="49"/>
    </row>
    <row r="1530" spans="1:14">
      <c r="A1530" s="43" cm="1">
        <f t="array" ref="A1530">IF(INDEX(B:B,ROW()), COUNTIF($B$6:INDEX(B:B,ROW()), TRUE), 0)</f>
        <v>0</v>
      </c>
      <c r="B1530" s="43" t="b" cm="1">
        <f t="array" ref="B1530">AND(分科號=INDEX(E:E,ROW()),INDEX(D:D,ROW())&gt;=分起日,INDEX(D:D,ROW())&lt;=分訖日,OR(分專案="全部",INDEX(J:J,ROW())=分專案))</f>
        <v>0</v>
      </c>
      <c r="C1530" s="44" cm="1">
        <f t="array" ref="C1530">IF(INDEX(F:F,ROW())&lt;&gt;"",INDEX(F:F,ROW()),IF(INDEX(E:E,ROW())&lt;&gt;0,INDEX(C:C,ROW()-1),0))</f>
        <v>0</v>
      </c>
      <c r="D1530" s="43" cm="1">
        <f t="array" ref="D1530">IF(INDEX(G:G,ROW())&lt;&gt;"",INDEX(G:G,ROW()),IF(INDEX(E:E,ROW())&lt;&gt;0,INDEX(D:D,ROW()-1),0))</f>
        <v>0</v>
      </c>
      <c r="E1530" s="313" cm="1">
        <f t="array" ref="E1530">IF(INDEX(I:I,ROW())&lt;&gt;"",VALUE(TRIM(LEFT(INDEX(I:I,ROW()),6))),0)</f>
        <v>0</v>
      </c>
      <c r="F1530" s="314"/>
      <c r="G1530" s="247"/>
      <c r="H1530" s="261"/>
      <c r="I1530" s="248"/>
      <c r="J1530" s="261"/>
      <c r="K1530" s="261"/>
      <c r="L1530" s="262"/>
      <c r="M1530" s="49"/>
      <c r="N1530" s="49"/>
    </row>
    <row r="1531" spans="1:14">
      <c r="A1531" s="43" cm="1">
        <f t="array" ref="A1531">IF(INDEX(B:B,ROW()), COUNTIF($B$6:INDEX(B:B,ROW()), TRUE), 0)</f>
        <v>0</v>
      </c>
      <c r="B1531" s="43" t="b" cm="1">
        <f t="array" ref="B1531">AND(分科號=INDEX(E:E,ROW()),INDEX(D:D,ROW())&gt;=分起日,INDEX(D:D,ROW())&lt;=分訖日,OR(分專案="全部",INDEX(J:J,ROW())=分專案))</f>
        <v>0</v>
      </c>
      <c r="C1531" s="44" cm="1">
        <f t="array" ref="C1531">IF(INDEX(F:F,ROW())&lt;&gt;"",INDEX(F:F,ROW()),IF(INDEX(E:E,ROW())&lt;&gt;0,INDEX(C:C,ROW()-1),0))</f>
        <v>0</v>
      </c>
      <c r="D1531" s="43" cm="1">
        <f t="array" ref="D1531">IF(INDEX(G:G,ROW())&lt;&gt;"",INDEX(G:G,ROW()),IF(INDEX(E:E,ROW())&lt;&gt;0,INDEX(D:D,ROW()-1),0))</f>
        <v>0</v>
      </c>
      <c r="E1531" s="313" cm="1">
        <f t="array" ref="E1531">IF(INDEX(I:I,ROW())&lt;&gt;"",VALUE(TRIM(LEFT(INDEX(I:I,ROW()),6))),0)</f>
        <v>0</v>
      </c>
      <c r="F1531" s="314"/>
      <c r="G1531" s="247"/>
      <c r="H1531" s="261"/>
      <c r="I1531" s="248"/>
      <c r="J1531" s="261"/>
      <c r="K1531" s="261"/>
      <c r="L1531" s="262"/>
      <c r="M1531" s="49"/>
      <c r="N1531" s="49"/>
    </row>
    <row r="1532" spans="1:14">
      <c r="A1532" s="43" cm="1">
        <f t="array" ref="A1532">IF(INDEX(B:B,ROW()), COUNTIF($B$6:INDEX(B:B,ROW()), TRUE), 0)</f>
        <v>0</v>
      </c>
      <c r="B1532" s="43" t="b" cm="1">
        <f t="array" ref="B1532">AND(分科號=INDEX(E:E,ROW()),INDEX(D:D,ROW())&gt;=分起日,INDEX(D:D,ROW())&lt;=分訖日,OR(分專案="全部",INDEX(J:J,ROW())=分專案))</f>
        <v>0</v>
      </c>
      <c r="C1532" s="44" cm="1">
        <f t="array" ref="C1532">IF(INDEX(F:F,ROW())&lt;&gt;"",INDEX(F:F,ROW()),IF(INDEX(E:E,ROW())&lt;&gt;0,INDEX(C:C,ROW()-1),0))</f>
        <v>0</v>
      </c>
      <c r="D1532" s="43" cm="1">
        <f t="array" ref="D1532">IF(INDEX(G:G,ROW())&lt;&gt;"",INDEX(G:G,ROW()),IF(INDEX(E:E,ROW())&lt;&gt;0,INDEX(D:D,ROW()-1),0))</f>
        <v>0</v>
      </c>
      <c r="E1532" s="313" cm="1">
        <f t="array" ref="E1532">IF(INDEX(I:I,ROW())&lt;&gt;"",VALUE(TRIM(LEFT(INDEX(I:I,ROW()),6))),0)</f>
        <v>0</v>
      </c>
      <c r="F1532" s="314"/>
      <c r="G1532" s="247"/>
      <c r="H1532" s="261"/>
      <c r="I1532" s="248"/>
      <c r="J1532" s="261"/>
      <c r="K1532" s="261"/>
      <c r="L1532" s="262"/>
      <c r="M1532" s="49"/>
      <c r="N1532" s="49"/>
    </row>
    <row r="1533" spans="1:14">
      <c r="A1533" s="43" cm="1">
        <f t="array" ref="A1533">IF(INDEX(B:B,ROW()), COUNTIF($B$6:INDEX(B:B,ROW()), TRUE), 0)</f>
        <v>0</v>
      </c>
      <c r="B1533" s="43" t="b" cm="1">
        <f t="array" ref="B1533">AND(分科號=INDEX(E:E,ROW()),INDEX(D:D,ROW())&gt;=分起日,INDEX(D:D,ROW())&lt;=分訖日,OR(分專案="全部",INDEX(J:J,ROW())=分專案))</f>
        <v>0</v>
      </c>
      <c r="C1533" s="44" cm="1">
        <f t="array" ref="C1533">IF(INDEX(F:F,ROW())&lt;&gt;"",INDEX(F:F,ROW()),IF(INDEX(E:E,ROW())&lt;&gt;0,INDEX(C:C,ROW()-1),0))</f>
        <v>0</v>
      </c>
      <c r="D1533" s="43" cm="1">
        <f t="array" ref="D1533">IF(INDEX(G:G,ROW())&lt;&gt;"",INDEX(G:G,ROW()),IF(INDEX(E:E,ROW())&lt;&gt;0,INDEX(D:D,ROW()-1),0))</f>
        <v>0</v>
      </c>
      <c r="E1533" s="313" cm="1">
        <f t="array" ref="E1533">IF(INDEX(I:I,ROW())&lt;&gt;"",VALUE(TRIM(LEFT(INDEX(I:I,ROW()),6))),0)</f>
        <v>0</v>
      </c>
      <c r="F1533" s="314"/>
      <c r="G1533" s="247"/>
      <c r="H1533" s="261"/>
      <c r="I1533" s="248"/>
      <c r="J1533" s="261"/>
      <c r="K1533" s="261"/>
      <c r="L1533" s="262"/>
      <c r="M1533" s="49"/>
      <c r="N1533" s="49"/>
    </row>
    <row r="1534" spans="1:14">
      <c r="A1534" s="43" cm="1">
        <f t="array" ref="A1534">IF(INDEX(B:B,ROW()), COUNTIF($B$6:INDEX(B:B,ROW()), TRUE), 0)</f>
        <v>0</v>
      </c>
      <c r="B1534" s="43" t="b" cm="1">
        <f t="array" ref="B1534">AND(分科號=INDEX(E:E,ROW()),INDEX(D:D,ROW())&gt;=分起日,INDEX(D:D,ROW())&lt;=分訖日,OR(分專案="全部",INDEX(J:J,ROW())=分專案))</f>
        <v>0</v>
      </c>
      <c r="C1534" s="44" cm="1">
        <f t="array" ref="C1534">IF(INDEX(F:F,ROW())&lt;&gt;"",INDEX(F:F,ROW()),IF(INDEX(E:E,ROW())&lt;&gt;0,INDEX(C:C,ROW()-1),0))</f>
        <v>0</v>
      </c>
      <c r="D1534" s="43" cm="1">
        <f t="array" ref="D1534">IF(INDEX(G:G,ROW())&lt;&gt;"",INDEX(G:G,ROW()),IF(INDEX(E:E,ROW())&lt;&gt;0,INDEX(D:D,ROW()-1),0))</f>
        <v>0</v>
      </c>
      <c r="E1534" s="313" cm="1">
        <f t="array" ref="E1534">IF(INDEX(I:I,ROW())&lt;&gt;"",VALUE(TRIM(LEFT(INDEX(I:I,ROW()),6))),0)</f>
        <v>0</v>
      </c>
      <c r="F1534" s="314"/>
      <c r="G1534" s="247"/>
      <c r="H1534" s="261"/>
      <c r="I1534" s="248"/>
      <c r="J1534" s="261"/>
      <c r="K1534" s="261"/>
      <c r="L1534" s="262"/>
      <c r="M1534" s="49"/>
      <c r="N1534" s="49"/>
    </row>
    <row r="1535" spans="1:14">
      <c r="A1535" s="43" cm="1">
        <f t="array" ref="A1535">IF(INDEX(B:B,ROW()), COUNTIF($B$6:INDEX(B:B,ROW()), TRUE), 0)</f>
        <v>0</v>
      </c>
      <c r="B1535" s="43" t="b" cm="1">
        <f t="array" ref="B1535">AND(分科號=INDEX(E:E,ROW()),INDEX(D:D,ROW())&gt;=分起日,INDEX(D:D,ROW())&lt;=分訖日,OR(分專案="全部",INDEX(J:J,ROW())=分專案))</f>
        <v>0</v>
      </c>
      <c r="C1535" s="44" cm="1">
        <f t="array" ref="C1535">IF(INDEX(F:F,ROW())&lt;&gt;"",INDEX(F:F,ROW()),IF(INDEX(E:E,ROW())&lt;&gt;0,INDEX(C:C,ROW()-1),0))</f>
        <v>0</v>
      </c>
      <c r="D1535" s="43" cm="1">
        <f t="array" ref="D1535">IF(INDEX(G:G,ROW())&lt;&gt;"",INDEX(G:G,ROW()),IF(INDEX(E:E,ROW())&lt;&gt;0,INDEX(D:D,ROW()-1),0))</f>
        <v>0</v>
      </c>
      <c r="E1535" s="313" cm="1">
        <f t="array" ref="E1535">IF(INDEX(I:I,ROW())&lt;&gt;"",VALUE(TRIM(LEFT(INDEX(I:I,ROW()),6))),0)</f>
        <v>0</v>
      </c>
      <c r="F1535" s="314"/>
      <c r="G1535" s="247"/>
      <c r="H1535" s="261"/>
      <c r="I1535" s="248"/>
      <c r="J1535" s="261"/>
      <c r="K1535" s="261"/>
      <c r="L1535" s="262"/>
      <c r="M1535" s="49"/>
      <c r="N1535" s="49"/>
    </row>
    <row r="1536" spans="1:14">
      <c r="A1536" s="43" cm="1">
        <f t="array" ref="A1536">IF(INDEX(B:B,ROW()), COUNTIF($B$6:INDEX(B:B,ROW()), TRUE), 0)</f>
        <v>0</v>
      </c>
      <c r="B1536" s="43" t="b" cm="1">
        <f t="array" ref="B1536">AND(分科號=INDEX(E:E,ROW()),INDEX(D:D,ROW())&gt;=分起日,INDEX(D:D,ROW())&lt;=分訖日,OR(分專案="全部",INDEX(J:J,ROW())=分專案))</f>
        <v>0</v>
      </c>
      <c r="C1536" s="44" cm="1">
        <f t="array" ref="C1536">IF(INDEX(F:F,ROW())&lt;&gt;"",INDEX(F:F,ROW()),IF(INDEX(E:E,ROW())&lt;&gt;0,INDEX(C:C,ROW()-1),0))</f>
        <v>0</v>
      </c>
      <c r="D1536" s="43" cm="1">
        <f t="array" ref="D1536">IF(INDEX(G:G,ROW())&lt;&gt;"",INDEX(G:G,ROW()),IF(INDEX(E:E,ROW())&lt;&gt;0,INDEX(D:D,ROW()-1),0))</f>
        <v>0</v>
      </c>
      <c r="E1536" s="313" cm="1">
        <f t="array" ref="E1536">IF(INDEX(I:I,ROW())&lt;&gt;"",VALUE(TRIM(LEFT(INDEX(I:I,ROW()),6))),0)</f>
        <v>0</v>
      </c>
      <c r="F1536" s="314"/>
      <c r="G1536" s="247"/>
      <c r="H1536" s="261"/>
      <c r="I1536" s="248"/>
      <c r="J1536" s="261"/>
      <c r="K1536" s="261"/>
      <c r="L1536" s="262"/>
      <c r="M1536" s="49"/>
      <c r="N1536" s="49"/>
    </row>
    <row r="1537" spans="1:14">
      <c r="A1537" s="43" cm="1">
        <f t="array" ref="A1537">IF(INDEX(B:B,ROW()), COUNTIF($B$6:INDEX(B:B,ROW()), TRUE), 0)</f>
        <v>0</v>
      </c>
      <c r="B1537" s="43" t="b" cm="1">
        <f t="array" ref="B1537">AND(分科號=INDEX(E:E,ROW()),INDEX(D:D,ROW())&gt;=分起日,INDEX(D:D,ROW())&lt;=分訖日,OR(分專案="全部",INDEX(J:J,ROW())=分專案))</f>
        <v>0</v>
      </c>
      <c r="C1537" s="44" cm="1">
        <f t="array" ref="C1537">IF(INDEX(F:F,ROW())&lt;&gt;"",INDEX(F:F,ROW()),IF(INDEX(E:E,ROW())&lt;&gt;0,INDEX(C:C,ROW()-1),0))</f>
        <v>0</v>
      </c>
      <c r="D1537" s="43" cm="1">
        <f t="array" ref="D1537">IF(INDEX(G:G,ROW())&lt;&gt;"",INDEX(G:G,ROW()),IF(INDEX(E:E,ROW())&lt;&gt;0,INDEX(D:D,ROW()-1),0))</f>
        <v>0</v>
      </c>
      <c r="E1537" s="313" cm="1">
        <f t="array" ref="E1537">IF(INDEX(I:I,ROW())&lt;&gt;"",VALUE(TRIM(LEFT(INDEX(I:I,ROW()),6))),0)</f>
        <v>0</v>
      </c>
      <c r="F1537" s="314"/>
      <c r="G1537" s="247"/>
      <c r="H1537" s="261"/>
      <c r="I1537" s="248"/>
      <c r="J1537" s="261"/>
      <c r="K1537" s="261"/>
      <c r="L1537" s="262"/>
      <c r="M1537" s="49"/>
      <c r="N1537" s="49"/>
    </row>
    <row r="1538" spans="1:14">
      <c r="A1538" s="43" cm="1">
        <f t="array" ref="A1538">IF(INDEX(B:B,ROW()), COUNTIF($B$6:INDEX(B:B,ROW()), TRUE), 0)</f>
        <v>0</v>
      </c>
      <c r="B1538" s="43" t="b" cm="1">
        <f t="array" ref="B1538">AND(分科號=INDEX(E:E,ROW()),INDEX(D:D,ROW())&gt;=分起日,INDEX(D:D,ROW())&lt;=分訖日,OR(分專案="全部",INDEX(J:J,ROW())=分專案))</f>
        <v>0</v>
      </c>
      <c r="C1538" s="44" cm="1">
        <f t="array" ref="C1538">IF(INDEX(F:F,ROW())&lt;&gt;"",INDEX(F:F,ROW()),IF(INDEX(E:E,ROW())&lt;&gt;0,INDEX(C:C,ROW()-1),0))</f>
        <v>0</v>
      </c>
      <c r="D1538" s="43" cm="1">
        <f t="array" ref="D1538">IF(INDEX(G:G,ROW())&lt;&gt;"",INDEX(G:G,ROW()),IF(INDEX(E:E,ROW())&lt;&gt;0,INDEX(D:D,ROW()-1),0))</f>
        <v>0</v>
      </c>
      <c r="E1538" s="313" cm="1">
        <f t="array" ref="E1538">IF(INDEX(I:I,ROW())&lt;&gt;"",VALUE(TRIM(LEFT(INDEX(I:I,ROW()),6))),0)</f>
        <v>0</v>
      </c>
      <c r="F1538" s="314"/>
      <c r="G1538" s="247"/>
      <c r="H1538" s="261"/>
      <c r="I1538" s="248"/>
      <c r="J1538" s="261"/>
      <c r="K1538" s="261"/>
      <c r="L1538" s="262"/>
      <c r="M1538" s="49"/>
      <c r="N1538" s="49"/>
    </row>
    <row r="1539" spans="1:14">
      <c r="A1539" s="43" cm="1">
        <f t="array" ref="A1539">IF(INDEX(B:B,ROW()), COUNTIF($B$6:INDEX(B:B,ROW()), TRUE), 0)</f>
        <v>0</v>
      </c>
      <c r="B1539" s="43" t="b" cm="1">
        <f t="array" ref="B1539">AND(分科號=INDEX(E:E,ROW()),INDEX(D:D,ROW())&gt;=分起日,INDEX(D:D,ROW())&lt;=分訖日,OR(分專案="全部",INDEX(J:J,ROW())=分專案))</f>
        <v>0</v>
      </c>
      <c r="C1539" s="44" cm="1">
        <f t="array" ref="C1539">IF(INDEX(F:F,ROW())&lt;&gt;"",INDEX(F:F,ROW()),IF(INDEX(E:E,ROW())&lt;&gt;0,INDEX(C:C,ROW()-1),0))</f>
        <v>0</v>
      </c>
      <c r="D1539" s="43" cm="1">
        <f t="array" ref="D1539">IF(INDEX(G:G,ROW())&lt;&gt;"",INDEX(G:G,ROW()),IF(INDEX(E:E,ROW())&lt;&gt;0,INDEX(D:D,ROW()-1),0))</f>
        <v>0</v>
      </c>
      <c r="E1539" s="313" cm="1">
        <f t="array" ref="E1539">IF(INDEX(I:I,ROW())&lt;&gt;"",VALUE(TRIM(LEFT(INDEX(I:I,ROW()),6))),0)</f>
        <v>0</v>
      </c>
      <c r="F1539" s="314"/>
      <c r="G1539" s="247"/>
      <c r="H1539" s="261"/>
      <c r="I1539" s="248"/>
      <c r="J1539" s="261"/>
      <c r="K1539" s="261"/>
      <c r="L1539" s="262"/>
      <c r="M1539" s="49"/>
      <c r="N1539" s="49"/>
    </row>
    <row r="1540" spans="1:14">
      <c r="A1540" s="43" cm="1">
        <f t="array" ref="A1540">IF(INDEX(B:B,ROW()), COUNTIF($B$6:INDEX(B:B,ROW()), TRUE), 0)</f>
        <v>0</v>
      </c>
      <c r="B1540" s="43" t="b" cm="1">
        <f t="array" ref="B1540">AND(分科號=INDEX(E:E,ROW()),INDEX(D:D,ROW())&gt;=分起日,INDEX(D:D,ROW())&lt;=分訖日,OR(分專案="全部",INDEX(J:J,ROW())=分專案))</f>
        <v>0</v>
      </c>
      <c r="C1540" s="44" cm="1">
        <f t="array" ref="C1540">IF(INDEX(F:F,ROW())&lt;&gt;"",INDEX(F:F,ROW()),IF(INDEX(E:E,ROW())&lt;&gt;0,INDEX(C:C,ROW()-1),0))</f>
        <v>0</v>
      </c>
      <c r="D1540" s="43" cm="1">
        <f t="array" ref="D1540">IF(INDEX(G:G,ROW())&lt;&gt;"",INDEX(G:G,ROW()),IF(INDEX(E:E,ROW())&lt;&gt;0,INDEX(D:D,ROW()-1),0))</f>
        <v>0</v>
      </c>
      <c r="E1540" s="313" cm="1">
        <f t="array" ref="E1540">IF(INDEX(I:I,ROW())&lt;&gt;"",VALUE(TRIM(LEFT(INDEX(I:I,ROW()),6))),0)</f>
        <v>0</v>
      </c>
      <c r="F1540" s="314"/>
      <c r="G1540" s="247"/>
      <c r="H1540" s="261"/>
      <c r="I1540" s="248"/>
      <c r="J1540" s="261"/>
      <c r="K1540" s="261"/>
      <c r="L1540" s="262"/>
      <c r="M1540" s="49"/>
      <c r="N1540" s="49"/>
    </row>
    <row r="1541" spans="1:14">
      <c r="A1541" s="43" cm="1">
        <f t="array" ref="A1541">IF(INDEX(B:B,ROW()), COUNTIF($B$6:INDEX(B:B,ROW()), TRUE), 0)</f>
        <v>0</v>
      </c>
      <c r="B1541" s="43" t="b" cm="1">
        <f t="array" ref="B1541">AND(分科號=INDEX(E:E,ROW()),INDEX(D:D,ROW())&gt;=分起日,INDEX(D:D,ROW())&lt;=分訖日,OR(分專案="全部",INDEX(J:J,ROW())=分專案))</f>
        <v>0</v>
      </c>
      <c r="C1541" s="44" cm="1">
        <f t="array" ref="C1541">IF(INDEX(F:F,ROW())&lt;&gt;"",INDEX(F:F,ROW()),IF(INDEX(E:E,ROW())&lt;&gt;0,INDEX(C:C,ROW()-1),0))</f>
        <v>0</v>
      </c>
      <c r="D1541" s="43" cm="1">
        <f t="array" ref="D1541">IF(INDEX(G:G,ROW())&lt;&gt;"",INDEX(G:G,ROW()),IF(INDEX(E:E,ROW())&lt;&gt;0,INDEX(D:D,ROW()-1),0))</f>
        <v>0</v>
      </c>
      <c r="E1541" s="313" cm="1">
        <f t="array" ref="E1541">IF(INDEX(I:I,ROW())&lt;&gt;"",VALUE(TRIM(LEFT(INDEX(I:I,ROW()),6))),0)</f>
        <v>0</v>
      </c>
      <c r="F1541" s="314"/>
      <c r="G1541" s="247"/>
      <c r="H1541" s="261"/>
      <c r="I1541" s="248"/>
      <c r="J1541" s="261"/>
      <c r="K1541" s="261"/>
      <c r="L1541" s="262"/>
      <c r="M1541" s="49"/>
      <c r="N1541" s="49"/>
    </row>
    <row r="1542" spans="1:14">
      <c r="A1542" s="43" cm="1">
        <f t="array" ref="A1542">IF(INDEX(B:B,ROW()), COUNTIF($B$6:INDEX(B:B,ROW()), TRUE), 0)</f>
        <v>0</v>
      </c>
      <c r="B1542" s="43" t="b" cm="1">
        <f t="array" ref="B1542">AND(分科號=INDEX(E:E,ROW()),INDEX(D:D,ROW())&gt;=分起日,INDEX(D:D,ROW())&lt;=分訖日,OR(分專案="全部",INDEX(J:J,ROW())=分專案))</f>
        <v>0</v>
      </c>
      <c r="C1542" s="44" cm="1">
        <f t="array" ref="C1542">IF(INDEX(F:F,ROW())&lt;&gt;"",INDEX(F:F,ROW()),IF(INDEX(E:E,ROW())&lt;&gt;0,INDEX(C:C,ROW()-1),0))</f>
        <v>0</v>
      </c>
      <c r="D1542" s="43" cm="1">
        <f t="array" ref="D1542">IF(INDEX(G:G,ROW())&lt;&gt;"",INDEX(G:G,ROW()),IF(INDEX(E:E,ROW())&lt;&gt;0,INDEX(D:D,ROW()-1),0))</f>
        <v>0</v>
      </c>
      <c r="E1542" s="313" cm="1">
        <f t="array" ref="E1542">IF(INDEX(I:I,ROW())&lt;&gt;"",VALUE(TRIM(LEFT(INDEX(I:I,ROW()),6))),0)</f>
        <v>0</v>
      </c>
      <c r="F1542" s="314"/>
      <c r="G1542" s="247"/>
      <c r="H1542" s="261"/>
      <c r="I1542" s="248"/>
      <c r="J1542" s="261"/>
      <c r="K1542" s="261"/>
      <c r="L1542" s="262"/>
      <c r="M1542" s="49"/>
      <c r="N1542" s="49"/>
    </row>
    <row r="1543" spans="1:14">
      <c r="A1543" s="43" cm="1">
        <f t="array" ref="A1543">IF(INDEX(B:B,ROW()), COUNTIF($B$6:INDEX(B:B,ROW()), TRUE), 0)</f>
        <v>0</v>
      </c>
      <c r="B1543" s="43" t="b" cm="1">
        <f t="array" ref="B1543">AND(分科號=INDEX(E:E,ROW()),INDEX(D:D,ROW())&gt;=分起日,INDEX(D:D,ROW())&lt;=分訖日,OR(分專案="全部",INDEX(J:J,ROW())=分專案))</f>
        <v>0</v>
      </c>
      <c r="C1543" s="44" cm="1">
        <f t="array" ref="C1543">IF(INDEX(F:F,ROW())&lt;&gt;"",INDEX(F:F,ROW()),IF(INDEX(E:E,ROW())&lt;&gt;0,INDEX(C:C,ROW()-1),0))</f>
        <v>0</v>
      </c>
      <c r="D1543" s="43" cm="1">
        <f t="array" ref="D1543">IF(INDEX(G:G,ROW())&lt;&gt;"",INDEX(G:G,ROW()),IF(INDEX(E:E,ROW())&lt;&gt;0,INDEX(D:D,ROW()-1),0))</f>
        <v>0</v>
      </c>
      <c r="E1543" s="313" cm="1">
        <f t="array" ref="E1543">IF(INDEX(I:I,ROW())&lt;&gt;"",VALUE(TRIM(LEFT(INDEX(I:I,ROW()),6))),0)</f>
        <v>0</v>
      </c>
      <c r="F1543" s="314"/>
      <c r="G1543" s="247"/>
      <c r="H1543" s="261"/>
      <c r="I1543" s="248"/>
      <c r="J1543" s="261"/>
      <c r="K1543" s="261"/>
      <c r="L1543" s="262"/>
      <c r="M1543" s="49"/>
      <c r="N1543" s="49"/>
    </row>
    <row r="1544" spans="1:14">
      <c r="A1544" s="43" cm="1">
        <f t="array" ref="A1544">IF(INDEX(B:B,ROW()), COUNTIF($B$6:INDEX(B:B,ROW()), TRUE), 0)</f>
        <v>0</v>
      </c>
      <c r="B1544" s="43" t="b" cm="1">
        <f t="array" ref="B1544">AND(分科號=INDEX(E:E,ROW()),INDEX(D:D,ROW())&gt;=分起日,INDEX(D:D,ROW())&lt;=分訖日,OR(分專案="全部",INDEX(J:J,ROW())=分專案))</f>
        <v>0</v>
      </c>
      <c r="C1544" s="44" cm="1">
        <f t="array" ref="C1544">IF(INDEX(F:F,ROW())&lt;&gt;"",INDEX(F:F,ROW()),IF(INDEX(E:E,ROW())&lt;&gt;0,INDEX(C:C,ROW()-1),0))</f>
        <v>0</v>
      </c>
      <c r="D1544" s="43" cm="1">
        <f t="array" ref="D1544">IF(INDEX(G:G,ROW())&lt;&gt;"",INDEX(G:G,ROW()),IF(INDEX(E:E,ROW())&lt;&gt;0,INDEX(D:D,ROW()-1),0))</f>
        <v>0</v>
      </c>
      <c r="E1544" s="313" cm="1">
        <f t="array" ref="E1544">IF(INDEX(I:I,ROW())&lt;&gt;"",VALUE(TRIM(LEFT(INDEX(I:I,ROW()),6))),0)</f>
        <v>0</v>
      </c>
      <c r="F1544" s="314"/>
      <c r="G1544" s="247"/>
      <c r="H1544" s="261"/>
      <c r="I1544" s="248"/>
      <c r="J1544" s="261"/>
      <c r="K1544" s="261"/>
      <c r="L1544" s="262"/>
      <c r="M1544" s="49"/>
      <c r="N1544" s="49"/>
    </row>
    <row r="1545" spans="1:14">
      <c r="A1545" s="43" cm="1">
        <f t="array" ref="A1545">IF(INDEX(B:B,ROW()), COUNTIF($B$6:INDEX(B:B,ROW()), TRUE), 0)</f>
        <v>0</v>
      </c>
      <c r="B1545" s="43" t="b" cm="1">
        <f t="array" ref="B1545">AND(分科號=INDEX(E:E,ROW()),INDEX(D:D,ROW())&gt;=分起日,INDEX(D:D,ROW())&lt;=分訖日,OR(分專案="全部",INDEX(J:J,ROW())=分專案))</f>
        <v>0</v>
      </c>
      <c r="C1545" s="44" cm="1">
        <f t="array" ref="C1545">IF(INDEX(F:F,ROW())&lt;&gt;"",INDEX(F:F,ROW()),IF(INDEX(E:E,ROW())&lt;&gt;0,INDEX(C:C,ROW()-1),0))</f>
        <v>0</v>
      </c>
      <c r="D1545" s="43" cm="1">
        <f t="array" ref="D1545">IF(INDEX(G:G,ROW())&lt;&gt;"",INDEX(G:G,ROW()),IF(INDEX(E:E,ROW())&lt;&gt;0,INDEX(D:D,ROW()-1),0))</f>
        <v>0</v>
      </c>
      <c r="E1545" s="313" cm="1">
        <f t="array" ref="E1545">IF(INDEX(I:I,ROW())&lt;&gt;"",VALUE(TRIM(LEFT(INDEX(I:I,ROW()),6))),0)</f>
        <v>0</v>
      </c>
      <c r="F1545" s="314"/>
      <c r="G1545" s="247"/>
      <c r="H1545" s="261"/>
      <c r="I1545" s="248"/>
      <c r="J1545" s="261"/>
      <c r="K1545" s="261"/>
      <c r="L1545" s="262"/>
      <c r="M1545" s="49"/>
      <c r="N1545" s="49"/>
    </row>
    <row r="1546" spans="1:14">
      <c r="A1546" s="43" cm="1">
        <f t="array" ref="A1546">IF(INDEX(B:B,ROW()), COUNTIF($B$6:INDEX(B:B,ROW()), TRUE), 0)</f>
        <v>0</v>
      </c>
      <c r="B1546" s="43" t="b" cm="1">
        <f t="array" ref="B1546">AND(分科號=INDEX(E:E,ROW()),INDEX(D:D,ROW())&gt;=分起日,INDEX(D:D,ROW())&lt;=分訖日,OR(分專案="全部",INDEX(J:J,ROW())=分專案))</f>
        <v>0</v>
      </c>
      <c r="C1546" s="44" cm="1">
        <f t="array" ref="C1546">IF(INDEX(F:F,ROW())&lt;&gt;"",INDEX(F:F,ROW()),IF(INDEX(E:E,ROW())&lt;&gt;0,INDEX(C:C,ROW()-1),0))</f>
        <v>0</v>
      </c>
      <c r="D1546" s="43" cm="1">
        <f t="array" ref="D1546">IF(INDEX(G:G,ROW())&lt;&gt;"",INDEX(G:G,ROW()),IF(INDEX(E:E,ROW())&lt;&gt;0,INDEX(D:D,ROW()-1),0))</f>
        <v>0</v>
      </c>
      <c r="E1546" s="313" cm="1">
        <f t="array" ref="E1546">IF(INDEX(I:I,ROW())&lt;&gt;"",VALUE(TRIM(LEFT(INDEX(I:I,ROW()),6))),0)</f>
        <v>0</v>
      </c>
      <c r="F1546" s="314"/>
      <c r="G1546" s="247"/>
      <c r="H1546" s="261"/>
      <c r="I1546" s="248"/>
      <c r="J1546" s="261"/>
      <c r="K1546" s="261"/>
      <c r="L1546" s="262"/>
      <c r="M1546" s="49"/>
      <c r="N1546" s="49"/>
    </row>
    <row r="1547" spans="1:14">
      <c r="A1547" s="43" cm="1">
        <f t="array" ref="A1547">IF(INDEX(B:B,ROW()), COUNTIF($B$6:INDEX(B:B,ROW()), TRUE), 0)</f>
        <v>0</v>
      </c>
      <c r="B1547" s="43" t="b" cm="1">
        <f t="array" ref="B1547">AND(分科號=INDEX(E:E,ROW()),INDEX(D:D,ROW())&gt;=分起日,INDEX(D:D,ROW())&lt;=分訖日,OR(分專案="全部",INDEX(J:J,ROW())=分專案))</f>
        <v>0</v>
      </c>
      <c r="C1547" s="44" cm="1">
        <f t="array" ref="C1547">IF(INDEX(F:F,ROW())&lt;&gt;"",INDEX(F:F,ROW()),IF(INDEX(E:E,ROW())&lt;&gt;0,INDEX(C:C,ROW()-1),0))</f>
        <v>0</v>
      </c>
      <c r="D1547" s="43" cm="1">
        <f t="array" ref="D1547">IF(INDEX(G:G,ROW())&lt;&gt;"",INDEX(G:G,ROW()),IF(INDEX(E:E,ROW())&lt;&gt;0,INDEX(D:D,ROW()-1),0))</f>
        <v>0</v>
      </c>
      <c r="E1547" s="313" cm="1">
        <f t="array" ref="E1547">IF(INDEX(I:I,ROW())&lt;&gt;"",VALUE(TRIM(LEFT(INDEX(I:I,ROW()),6))),0)</f>
        <v>0</v>
      </c>
      <c r="F1547" s="314"/>
      <c r="G1547" s="247"/>
      <c r="H1547" s="261"/>
      <c r="I1547" s="248"/>
      <c r="J1547" s="261"/>
      <c r="K1547" s="261"/>
      <c r="L1547" s="262"/>
      <c r="M1547" s="49"/>
      <c r="N1547" s="49"/>
    </row>
    <row r="1548" spans="1:14">
      <c r="A1548" s="43" cm="1">
        <f t="array" ref="A1548">IF(INDEX(B:B,ROW()), COUNTIF($B$6:INDEX(B:B,ROW()), TRUE), 0)</f>
        <v>0</v>
      </c>
      <c r="B1548" s="43" t="b" cm="1">
        <f t="array" ref="B1548">AND(分科號=INDEX(E:E,ROW()),INDEX(D:D,ROW())&gt;=分起日,INDEX(D:D,ROW())&lt;=分訖日,OR(分專案="全部",INDEX(J:J,ROW())=分專案))</f>
        <v>0</v>
      </c>
      <c r="C1548" s="44" cm="1">
        <f t="array" ref="C1548">IF(INDEX(F:F,ROW())&lt;&gt;"",INDEX(F:F,ROW()),IF(INDEX(E:E,ROW())&lt;&gt;0,INDEX(C:C,ROW()-1),0))</f>
        <v>0</v>
      </c>
      <c r="D1548" s="43" cm="1">
        <f t="array" ref="D1548">IF(INDEX(G:G,ROW())&lt;&gt;"",INDEX(G:G,ROW()),IF(INDEX(E:E,ROW())&lt;&gt;0,INDEX(D:D,ROW()-1),0))</f>
        <v>0</v>
      </c>
      <c r="E1548" s="313" cm="1">
        <f t="array" ref="E1548">IF(INDEX(I:I,ROW())&lt;&gt;"",VALUE(TRIM(LEFT(INDEX(I:I,ROW()),6))),0)</f>
        <v>0</v>
      </c>
      <c r="F1548" s="314"/>
      <c r="G1548" s="247"/>
      <c r="H1548" s="261"/>
      <c r="I1548" s="248"/>
      <c r="J1548" s="261"/>
      <c r="K1548" s="261"/>
      <c r="L1548" s="262"/>
      <c r="M1548" s="49"/>
      <c r="N1548" s="49"/>
    </row>
    <row r="1549" spans="1:14">
      <c r="A1549" s="43" cm="1">
        <f t="array" ref="A1549">IF(INDEX(B:B,ROW()), COUNTIF($B$6:INDEX(B:B,ROW()), TRUE), 0)</f>
        <v>0</v>
      </c>
      <c r="B1549" s="43" t="b" cm="1">
        <f t="array" ref="B1549">AND(分科號=INDEX(E:E,ROW()),INDEX(D:D,ROW())&gt;=分起日,INDEX(D:D,ROW())&lt;=分訖日,OR(分專案="全部",INDEX(J:J,ROW())=分專案))</f>
        <v>0</v>
      </c>
      <c r="C1549" s="44" cm="1">
        <f t="array" ref="C1549">IF(INDEX(F:F,ROW())&lt;&gt;"",INDEX(F:F,ROW()),IF(INDEX(E:E,ROW())&lt;&gt;0,INDEX(C:C,ROW()-1),0))</f>
        <v>0</v>
      </c>
      <c r="D1549" s="43" cm="1">
        <f t="array" ref="D1549">IF(INDEX(G:G,ROW())&lt;&gt;"",INDEX(G:G,ROW()),IF(INDEX(E:E,ROW())&lt;&gt;0,INDEX(D:D,ROW()-1),0))</f>
        <v>0</v>
      </c>
      <c r="E1549" s="313" cm="1">
        <f t="array" ref="E1549">IF(INDEX(I:I,ROW())&lt;&gt;"",VALUE(TRIM(LEFT(INDEX(I:I,ROW()),6))),0)</f>
        <v>0</v>
      </c>
      <c r="F1549" s="314"/>
      <c r="G1549" s="247"/>
      <c r="H1549" s="261"/>
      <c r="I1549" s="248"/>
      <c r="J1549" s="261"/>
      <c r="K1549" s="261"/>
      <c r="L1549" s="262"/>
      <c r="M1549" s="49"/>
      <c r="N1549" s="49"/>
    </row>
    <row r="1550" spans="1:14">
      <c r="A1550" s="43" cm="1">
        <f t="array" ref="A1550">IF(INDEX(B:B,ROW()), COUNTIF($B$6:INDEX(B:B,ROW()), TRUE), 0)</f>
        <v>0</v>
      </c>
      <c r="B1550" s="43" t="b" cm="1">
        <f t="array" ref="B1550">AND(分科號=INDEX(E:E,ROW()),INDEX(D:D,ROW())&gt;=分起日,INDEX(D:D,ROW())&lt;=分訖日,OR(分專案="全部",INDEX(J:J,ROW())=分專案))</f>
        <v>0</v>
      </c>
      <c r="C1550" s="44" cm="1">
        <f t="array" ref="C1550">IF(INDEX(F:F,ROW())&lt;&gt;"",INDEX(F:F,ROW()),IF(INDEX(E:E,ROW())&lt;&gt;0,INDEX(C:C,ROW()-1),0))</f>
        <v>0</v>
      </c>
      <c r="D1550" s="43" cm="1">
        <f t="array" ref="D1550">IF(INDEX(G:G,ROW())&lt;&gt;"",INDEX(G:G,ROW()),IF(INDEX(E:E,ROW())&lt;&gt;0,INDEX(D:D,ROW()-1),0))</f>
        <v>0</v>
      </c>
      <c r="E1550" s="313" cm="1">
        <f t="array" ref="E1550">IF(INDEX(I:I,ROW())&lt;&gt;"",VALUE(TRIM(LEFT(INDEX(I:I,ROW()),6))),0)</f>
        <v>0</v>
      </c>
      <c r="F1550" s="314"/>
      <c r="G1550" s="247"/>
      <c r="H1550" s="261"/>
      <c r="I1550" s="248"/>
      <c r="J1550" s="261"/>
      <c r="K1550" s="261"/>
      <c r="L1550" s="262"/>
      <c r="M1550" s="49"/>
      <c r="N1550" s="49"/>
    </row>
    <row r="1551" spans="1:14">
      <c r="A1551" s="43" cm="1">
        <f t="array" ref="A1551">IF(INDEX(B:B,ROW()), COUNTIF($B$6:INDEX(B:B,ROW()), TRUE), 0)</f>
        <v>0</v>
      </c>
      <c r="B1551" s="43" t="b" cm="1">
        <f t="array" ref="B1551">AND(分科號=INDEX(E:E,ROW()),INDEX(D:D,ROW())&gt;=分起日,INDEX(D:D,ROW())&lt;=分訖日,OR(分專案="全部",INDEX(J:J,ROW())=分專案))</f>
        <v>0</v>
      </c>
      <c r="C1551" s="44" cm="1">
        <f t="array" ref="C1551">IF(INDEX(F:F,ROW())&lt;&gt;"",INDEX(F:F,ROW()),IF(INDEX(E:E,ROW())&lt;&gt;0,INDEX(C:C,ROW()-1),0))</f>
        <v>0</v>
      </c>
      <c r="D1551" s="43" cm="1">
        <f t="array" ref="D1551">IF(INDEX(G:G,ROW())&lt;&gt;"",INDEX(G:G,ROW()),IF(INDEX(E:E,ROW())&lt;&gt;0,INDEX(D:D,ROW()-1),0))</f>
        <v>0</v>
      </c>
      <c r="E1551" s="313" cm="1">
        <f t="array" ref="E1551">IF(INDEX(I:I,ROW())&lt;&gt;"",VALUE(TRIM(LEFT(INDEX(I:I,ROW()),6))),0)</f>
        <v>0</v>
      </c>
      <c r="F1551" s="314"/>
      <c r="G1551" s="247"/>
      <c r="H1551" s="261"/>
      <c r="I1551" s="248"/>
      <c r="J1551" s="261"/>
      <c r="K1551" s="261"/>
      <c r="L1551" s="262"/>
      <c r="M1551" s="49"/>
      <c r="N1551" s="49"/>
    </row>
    <row r="1552" spans="1:14">
      <c r="A1552" s="43" cm="1">
        <f t="array" ref="A1552">IF(INDEX(B:B,ROW()), COUNTIF($B$6:INDEX(B:B,ROW()), TRUE), 0)</f>
        <v>0</v>
      </c>
      <c r="B1552" s="43" t="b" cm="1">
        <f t="array" ref="B1552">AND(分科號=INDEX(E:E,ROW()),INDEX(D:D,ROW())&gt;=分起日,INDEX(D:D,ROW())&lt;=分訖日,OR(分專案="全部",INDEX(J:J,ROW())=分專案))</f>
        <v>0</v>
      </c>
      <c r="C1552" s="44" cm="1">
        <f t="array" ref="C1552">IF(INDEX(F:F,ROW())&lt;&gt;"",INDEX(F:F,ROW()),IF(INDEX(E:E,ROW())&lt;&gt;0,INDEX(C:C,ROW()-1),0))</f>
        <v>0</v>
      </c>
      <c r="D1552" s="43" cm="1">
        <f t="array" ref="D1552">IF(INDEX(G:G,ROW())&lt;&gt;"",INDEX(G:G,ROW()),IF(INDEX(E:E,ROW())&lt;&gt;0,INDEX(D:D,ROW()-1),0))</f>
        <v>0</v>
      </c>
      <c r="E1552" s="313" cm="1">
        <f t="array" ref="E1552">IF(INDEX(I:I,ROW())&lt;&gt;"",VALUE(TRIM(LEFT(INDEX(I:I,ROW()),6))),0)</f>
        <v>0</v>
      </c>
      <c r="F1552" s="314"/>
      <c r="G1552" s="247"/>
      <c r="H1552" s="261"/>
      <c r="I1552" s="248"/>
      <c r="J1552" s="261"/>
      <c r="K1552" s="261"/>
      <c r="L1552" s="262"/>
      <c r="M1552" s="49"/>
      <c r="N1552" s="49"/>
    </row>
    <row r="1553" spans="1:14">
      <c r="A1553" s="43" cm="1">
        <f t="array" ref="A1553">IF(INDEX(B:B,ROW()), COUNTIF($B$6:INDEX(B:B,ROW()), TRUE), 0)</f>
        <v>0</v>
      </c>
      <c r="B1553" s="43" t="b" cm="1">
        <f t="array" ref="B1553">AND(分科號=INDEX(E:E,ROW()),INDEX(D:D,ROW())&gt;=分起日,INDEX(D:D,ROW())&lt;=分訖日,OR(分專案="全部",INDEX(J:J,ROW())=分專案))</f>
        <v>0</v>
      </c>
      <c r="C1553" s="44" cm="1">
        <f t="array" ref="C1553">IF(INDEX(F:F,ROW())&lt;&gt;"",INDEX(F:F,ROW()),IF(INDEX(E:E,ROW())&lt;&gt;0,INDEX(C:C,ROW()-1),0))</f>
        <v>0</v>
      </c>
      <c r="D1553" s="43" cm="1">
        <f t="array" ref="D1553">IF(INDEX(G:G,ROW())&lt;&gt;"",INDEX(G:G,ROW()),IF(INDEX(E:E,ROW())&lt;&gt;0,INDEX(D:D,ROW()-1),0))</f>
        <v>0</v>
      </c>
      <c r="E1553" s="313" cm="1">
        <f t="array" ref="E1553">IF(INDEX(I:I,ROW())&lt;&gt;"",VALUE(TRIM(LEFT(INDEX(I:I,ROW()),6))),0)</f>
        <v>0</v>
      </c>
      <c r="F1553" s="314"/>
      <c r="G1553" s="247"/>
      <c r="H1553" s="261"/>
      <c r="I1553" s="248"/>
      <c r="J1553" s="261"/>
      <c r="K1553" s="261"/>
      <c r="L1553" s="262"/>
      <c r="M1553" s="49"/>
      <c r="N1553" s="49"/>
    </row>
    <row r="1554" spans="1:14">
      <c r="A1554" s="43" cm="1">
        <f t="array" ref="A1554">IF(INDEX(B:B,ROW()), COUNTIF($B$6:INDEX(B:B,ROW()), TRUE), 0)</f>
        <v>0</v>
      </c>
      <c r="B1554" s="43" t="b" cm="1">
        <f t="array" ref="B1554">AND(分科號=INDEX(E:E,ROW()),INDEX(D:D,ROW())&gt;=分起日,INDEX(D:D,ROW())&lt;=分訖日,OR(分專案="全部",INDEX(J:J,ROW())=分專案))</f>
        <v>0</v>
      </c>
      <c r="C1554" s="44" cm="1">
        <f t="array" ref="C1554">IF(INDEX(F:F,ROW())&lt;&gt;"",INDEX(F:F,ROW()),IF(INDEX(E:E,ROW())&lt;&gt;0,INDEX(C:C,ROW()-1),0))</f>
        <v>0</v>
      </c>
      <c r="D1554" s="43" cm="1">
        <f t="array" ref="D1554">IF(INDEX(G:G,ROW())&lt;&gt;"",INDEX(G:G,ROW()),IF(INDEX(E:E,ROW())&lt;&gt;0,INDEX(D:D,ROW()-1),0))</f>
        <v>0</v>
      </c>
      <c r="E1554" s="313" cm="1">
        <f t="array" ref="E1554">IF(INDEX(I:I,ROW())&lt;&gt;"",VALUE(TRIM(LEFT(INDEX(I:I,ROW()),6))),0)</f>
        <v>0</v>
      </c>
      <c r="F1554" s="314"/>
      <c r="G1554" s="247"/>
      <c r="H1554" s="261"/>
      <c r="I1554" s="248"/>
      <c r="J1554" s="261"/>
      <c r="K1554" s="261"/>
      <c r="L1554" s="262"/>
      <c r="M1554" s="49"/>
      <c r="N1554" s="49"/>
    </row>
    <row r="1555" spans="1:14">
      <c r="A1555" s="43" cm="1">
        <f t="array" ref="A1555">IF(INDEX(B:B,ROW()), COUNTIF($B$6:INDEX(B:B,ROW()), TRUE), 0)</f>
        <v>0</v>
      </c>
      <c r="B1555" s="43" t="b" cm="1">
        <f t="array" ref="B1555">AND(分科號=INDEX(E:E,ROW()),INDEX(D:D,ROW())&gt;=分起日,INDEX(D:D,ROW())&lt;=分訖日,OR(分專案="全部",INDEX(J:J,ROW())=分專案))</f>
        <v>0</v>
      </c>
      <c r="C1555" s="44" cm="1">
        <f t="array" ref="C1555">IF(INDEX(F:F,ROW())&lt;&gt;"",INDEX(F:F,ROW()),IF(INDEX(E:E,ROW())&lt;&gt;0,INDEX(C:C,ROW()-1),0))</f>
        <v>0</v>
      </c>
      <c r="D1555" s="43" cm="1">
        <f t="array" ref="D1555">IF(INDEX(G:G,ROW())&lt;&gt;"",INDEX(G:G,ROW()),IF(INDEX(E:E,ROW())&lt;&gt;0,INDEX(D:D,ROW()-1),0))</f>
        <v>0</v>
      </c>
      <c r="E1555" s="313" cm="1">
        <f t="array" ref="E1555">IF(INDEX(I:I,ROW())&lt;&gt;"",VALUE(TRIM(LEFT(INDEX(I:I,ROW()),6))),0)</f>
        <v>0</v>
      </c>
      <c r="F1555" s="314"/>
      <c r="G1555" s="247"/>
      <c r="H1555" s="261"/>
      <c r="I1555" s="248"/>
      <c r="J1555" s="261"/>
      <c r="K1555" s="261"/>
      <c r="L1555" s="262"/>
      <c r="M1555" s="49"/>
      <c r="N1555" s="49"/>
    </row>
    <row r="1556" spans="1:14">
      <c r="A1556" s="43" cm="1">
        <f t="array" ref="A1556">IF(INDEX(B:B,ROW()), COUNTIF($B$6:INDEX(B:B,ROW()), TRUE), 0)</f>
        <v>0</v>
      </c>
      <c r="B1556" s="43" t="b" cm="1">
        <f t="array" ref="B1556">AND(分科號=INDEX(E:E,ROW()),INDEX(D:D,ROW())&gt;=分起日,INDEX(D:D,ROW())&lt;=分訖日,OR(分專案="全部",INDEX(J:J,ROW())=分專案))</f>
        <v>0</v>
      </c>
      <c r="C1556" s="44" cm="1">
        <f t="array" ref="C1556">IF(INDEX(F:F,ROW())&lt;&gt;"",INDEX(F:F,ROW()),IF(INDEX(E:E,ROW())&lt;&gt;0,INDEX(C:C,ROW()-1),0))</f>
        <v>0</v>
      </c>
      <c r="D1556" s="43" cm="1">
        <f t="array" ref="D1556">IF(INDEX(G:G,ROW())&lt;&gt;"",INDEX(G:G,ROW()),IF(INDEX(E:E,ROW())&lt;&gt;0,INDEX(D:D,ROW()-1),0))</f>
        <v>0</v>
      </c>
      <c r="E1556" s="313" cm="1">
        <f t="array" ref="E1556">IF(INDEX(I:I,ROW())&lt;&gt;"",VALUE(TRIM(LEFT(INDEX(I:I,ROW()),6))),0)</f>
        <v>0</v>
      </c>
      <c r="F1556" s="314"/>
      <c r="G1556" s="247"/>
      <c r="H1556" s="261"/>
      <c r="I1556" s="248"/>
      <c r="J1556" s="261"/>
      <c r="K1556" s="261"/>
      <c r="L1556" s="262"/>
      <c r="M1556" s="49"/>
      <c r="N1556" s="49"/>
    </row>
    <row r="1557" spans="1:14">
      <c r="A1557" s="43" cm="1">
        <f t="array" ref="A1557">IF(INDEX(B:B,ROW()), COUNTIF($B$6:INDEX(B:B,ROW()), TRUE), 0)</f>
        <v>0</v>
      </c>
      <c r="B1557" s="43" t="b" cm="1">
        <f t="array" ref="B1557">AND(分科號=INDEX(E:E,ROW()),INDEX(D:D,ROW())&gt;=分起日,INDEX(D:D,ROW())&lt;=分訖日,OR(分專案="全部",INDEX(J:J,ROW())=分專案))</f>
        <v>0</v>
      </c>
      <c r="C1557" s="44" cm="1">
        <f t="array" ref="C1557">IF(INDEX(F:F,ROW())&lt;&gt;"",INDEX(F:F,ROW()),IF(INDEX(E:E,ROW())&lt;&gt;0,INDEX(C:C,ROW()-1),0))</f>
        <v>0</v>
      </c>
      <c r="D1557" s="43" cm="1">
        <f t="array" ref="D1557">IF(INDEX(G:G,ROW())&lt;&gt;"",INDEX(G:G,ROW()),IF(INDEX(E:E,ROW())&lt;&gt;0,INDEX(D:D,ROW()-1),0))</f>
        <v>0</v>
      </c>
      <c r="E1557" s="313" cm="1">
        <f t="array" ref="E1557">IF(INDEX(I:I,ROW())&lt;&gt;"",VALUE(TRIM(LEFT(INDEX(I:I,ROW()),6))),0)</f>
        <v>0</v>
      </c>
      <c r="F1557" s="314"/>
      <c r="G1557" s="247"/>
      <c r="H1557" s="261"/>
      <c r="I1557" s="248"/>
      <c r="J1557" s="261"/>
      <c r="K1557" s="261"/>
      <c r="L1557" s="262"/>
      <c r="M1557" s="49"/>
      <c r="N1557" s="49"/>
    </row>
    <row r="1558" spans="1:14">
      <c r="A1558" s="43" cm="1">
        <f t="array" ref="A1558">IF(INDEX(B:B,ROW()), COUNTIF($B$6:INDEX(B:B,ROW()), TRUE), 0)</f>
        <v>0</v>
      </c>
      <c r="B1558" s="43" t="b" cm="1">
        <f t="array" ref="B1558">AND(分科號=INDEX(E:E,ROW()),INDEX(D:D,ROW())&gt;=分起日,INDEX(D:D,ROW())&lt;=分訖日,OR(分專案="全部",INDEX(J:J,ROW())=分專案))</f>
        <v>0</v>
      </c>
      <c r="C1558" s="44" cm="1">
        <f t="array" ref="C1558">IF(INDEX(F:F,ROW())&lt;&gt;"",INDEX(F:F,ROW()),IF(INDEX(E:E,ROW())&lt;&gt;0,INDEX(C:C,ROW()-1),0))</f>
        <v>0</v>
      </c>
      <c r="D1558" s="43" cm="1">
        <f t="array" ref="D1558">IF(INDEX(G:G,ROW())&lt;&gt;"",INDEX(G:G,ROW()),IF(INDEX(E:E,ROW())&lt;&gt;0,INDEX(D:D,ROW()-1),0))</f>
        <v>0</v>
      </c>
      <c r="E1558" s="313" cm="1">
        <f t="array" ref="E1558">IF(INDEX(I:I,ROW())&lt;&gt;"",VALUE(TRIM(LEFT(INDEX(I:I,ROW()),6))),0)</f>
        <v>0</v>
      </c>
      <c r="F1558" s="314"/>
      <c r="G1558" s="247"/>
      <c r="H1558" s="261"/>
      <c r="I1558" s="248"/>
      <c r="J1558" s="261"/>
      <c r="K1558" s="261"/>
      <c r="L1558" s="262"/>
      <c r="M1558" s="49"/>
      <c r="N1558" s="49"/>
    </row>
    <row r="1559" spans="1:14">
      <c r="A1559" s="43" cm="1">
        <f t="array" ref="A1559">IF(INDEX(B:B,ROW()), COUNTIF($B$6:INDEX(B:B,ROW()), TRUE), 0)</f>
        <v>0</v>
      </c>
      <c r="B1559" s="43" t="b" cm="1">
        <f t="array" ref="B1559">AND(分科號=INDEX(E:E,ROW()),INDEX(D:D,ROW())&gt;=分起日,INDEX(D:D,ROW())&lt;=分訖日,OR(分專案="全部",INDEX(J:J,ROW())=分專案))</f>
        <v>0</v>
      </c>
      <c r="C1559" s="44" cm="1">
        <f t="array" ref="C1559">IF(INDEX(F:F,ROW())&lt;&gt;"",INDEX(F:F,ROW()),IF(INDEX(E:E,ROW())&lt;&gt;0,INDEX(C:C,ROW()-1),0))</f>
        <v>0</v>
      </c>
      <c r="D1559" s="43" cm="1">
        <f t="array" ref="D1559">IF(INDEX(G:G,ROW())&lt;&gt;"",INDEX(G:G,ROW()),IF(INDEX(E:E,ROW())&lt;&gt;0,INDEX(D:D,ROW()-1),0))</f>
        <v>0</v>
      </c>
      <c r="E1559" s="313" cm="1">
        <f t="array" ref="E1559">IF(INDEX(I:I,ROW())&lt;&gt;"",VALUE(TRIM(LEFT(INDEX(I:I,ROW()),6))),0)</f>
        <v>0</v>
      </c>
      <c r="F1559" s="314"/>
      <c r="G1559" s="247"/>
      <c r="H1559" s="261"/>
      <c r="I1559" s="248"/>
      <c r="J1559" s="261"/>
      <c r="K1559" s="261"/>
      <c r="L1559" s="262"/>
      <c r="M1559" s="49"/>
      <c r="N1559" s="49"/>
    </row>
    <row r="1560" spans="1:14">
      <c r="A1560" s="43" cm="1">
        <f t="array" ref="A1560">IF(INDEX(B:B,ROW()), COUNTIF($B$6:INDEX(B:B,ROW()), TRUE), 0)</f>
        <v>0</v>
      </c>
      <c r="B1560" s="43" t="b" cm="1">
        <f t="array" ref="B1560">AND(分科號=INDEX(E:E,ROW()),INDEX(D:D,ROW())&gt;=分起日,INDEX(D:D,ROW())&lt;=分訖日,OR(分專案="全部",INDEX(J:J,ROW())=分專案))</f>
        <v>0</v>
      </c>
      <c r="C1560" s="44" cm="1">
        <f t="array" ref="C1560">IF(INDEX(F:F,ROW())&lt;&gt;"",INDEX(F:F,ROW()),IF(INDEX(E:E,ROW())&lt;&gt;0,INDEX(C:C,ROW()-1),0))</f>
        <v>0</v>
      </c>
      <c r="D1560" s="43" cm="1">
        <f t="array" ref="D1560">IF(INDEX(G:G,ROW())&lt;&gt;"",INDEX(G:G,ROW()),IF(INDEX(E:E,ROW())&lt;&gt;0,INDEX(D:D,ROW()-1),0))</f>
        <v>0</v>
      </c>
      <c r="E1560" s="313" cm="1">
        <f t="array" ref="E1560">IF(INDEX(I:I,ROW())&lt;&gt;"",VALUE(TRIM(LEFT(INDEX(I:I,ROW()),6))),0)</f>
        <v>0</v>
      </c>
      <c r="F1560" s="314"/>
      <c r="G1560" s="247"/>
      <c r="H1560" s="261"/>
      <c r="I1560" s="248"/>
      <c r="J1560" s="261"/>
      <c r="K1560" s="261"/>
      <c r="L1560" s="262"/>
      <c r="M1560" s="49"/>
      <c r="N1560" s="49"/>
    </row>
    <row r="1561" spans="1:14">
      <c r="A1561" s="43" cm="1">
        <f t="array" ref="A1561">IF(INDEX(B:B,ROW()), COUNTIF($B$6:INDEX(B:B,ROW()), TRUE), 0)</f>
        <v>0</v>
      </c>
      <c r="B1561" s="43" t="b" cm="1">
        <f t="array" ref="B1561">AND(分科號=INDEX(E:E,ROW()),INDEX(D:D,ROW())&gt;=分起日,INDEX(D:D,ROW())&lt;=分訖日,OR(分專案="全部",INDEX(J:J,ROW())=分專案))</f>
        <v>0</v>
      </c>
      <c r="C1561" s="44" cm="1">
        <f t="array" ref="C1561">IF(INDEX(F:F,ROW())&lt;&gt;"",INDEX(F:F,ROW()),IF(INDEX(E:E,ROW())&lt;&gt;0,INDEX(C:C,ROW()-1),0))</f>
        <v>0</v>
      </c>
      <c r="D1561" s="43" cm="1">
        <f t="array" ref="D1561">IF(INDEX(G:G,ROW())&lt;&gt;"",INDEX(G:G,ROW()),IF(INDEX(E:E,ROW())&lt;&gt;0,INDEX(D:D,ROW()-1),0))</f>
        <v>0</v>
      </c>
      <c r="E1561" s="313" cm="1">
        <f t="array" ref="E1561">IF(INDEX(I:I,ROW())&lt;&gt;"",VALUE(TRIM(LEFT(INDEX(I:I,ROW()),6))),0)</f>
        <v>0</v>
      </c>
      <c r="F1561" s="314"/>
      <c r="G1561" s="247"/>
      <c r="H1561" s="261"/>
      <c r="I1561" s="248"/>
      <c r="J1561" s="261"/>
      <c r="K1561" s="261"/>
      <c r="L1561" s="262"/>
      <c r="M1561" s="49"/>
      <c r="N1561" s="49"/>
    </row>
    <row r="1562" spans="1:14">
      <c r="A1562" s="43" cm="1">
        <f t="array" ref="A1562">IF(INDEX(B:B,ROW()), COUNTIF($B$6:INDEX(B:B,ROW()), TRUE), 0)</f>
        <v>0</v>
      </c>
      <c r="B1562" s="43" t="b" cm="1">
        <f t="array" ref="B1562">AND(分科號=INDEX(E:E,ROW()),INDEX(D:D,ROW())&gt;=分起日,INDEX(D:D,ROW())&lt;=分訖日,OR(分專案="全部",INDEX(J:J,ROW())=分專案))</f>
        <v>0</v>
      </c>
      <c r="C1562" s="44" cm="1">
        <f t="array" ref="C1562">IF(INDEX(F:F,ROW())&lt;&gt;"",INDEX(F:F,ROW()),IF(INDEX(E:E,ROW())&lt;&gt;0,INDEX(C:C,ROW()-1),0))</f>
        <v>0</v>
      </c>
      <c r="D1562" s="43" cm="1">
        <f t="array" ref="D1562">IF(INDEX(G:G,ROW())&lt;&gt;"",INDEX(G:G,ROW()),IF(INDEX(E:E,ROW())&lt;&gt;0,INDEX(D:D,ROW()-1),0))</f>
        <v>0</v>
      </c>
      <c r="E1562" s="313" cm="1">
        <f t="array" ref="E1562">IF(INDEX(I:I,ROW())&lt;&gt;"",VALUE(TRIM(LEFT(INDEX(I:I,ROW()),6))),0)</f>
        <v>0</v>
      </c>
      <c r="F1562" s="314"/>
      <c r="G1562" s="247"/>
      <c r="H1562" s="261"/>
      <c r="I1562" s="248"/>
      <c r="J1562" s="261"/>
      <c r="K1562" s="261"/>
      <c r="L1562" s="262"/>
      <c r="M1562" s="49"/>
      <c r="N1562" s="49"/>
    </row>
    <row r="1563" spans="1:14">
      <c r="A1563" s="43" cm="1">
        <f t="array" ref="A1563">IF(INDEX(B:B,ROW()), COUNTIF($B$6:INDEX(B:B,ROW()), TRUE), 0)</f>
        <v>0</v>
      </c>
      <c r="B1563" s="43" t="b" cm="1">
        <f t="array" ref="B1563">AND(分科號=INDEX(E:E,ROW()),INDEX(D:D,ROW())&gt;=分起日,INDEX(D:D,ROW())&lt;=分訖日,OR(分專案="全部",INDEX(J:J,ROW())=分專案))</f>
        <v>0</v>
      </c>
      <c r="C1563" s="44" cm="1">
        <f t="array" ref="C1563">IF(INDEX(F:F,ROW())&lt;&gt;"",INDEX(F:F,ROW()),IF(INDEX(E:E,ROW())&lt;&gt;0,INDEX(C:C,ROW()-1),0))</f>
        <v>0</v>
      </c>
      <c r="D1563" s="43" cm="1">
        <f t="array" ref="D1563">IF(INDEX(G:G,ROW())&lt;&gt;"",INDEX(G:G,ROW()),IF(INDEX(E:E,ROW())&lt;&gt;0,INDEX(D:D,ROW()-1),0))</f>
        <v>0</v>
      </c>
      <c r="E1563" s="313" cm="1">
        <f t="array" ref="E1563">IF(INDEX(I:I,ROW())&lt;&gt;"",VALUE(TRIM(LEFT(INDEX(I:I,ROW()),6))),0)</f>
        <v>0</v>
      </c>
      <c r="F1563" s="314"/>
      <c r="G1563" s="247"/>
      <c r="H1563" s="261"/>
      <c r="I1563" s="248"/>
      <c r="J1563" s="261"/>
      <c r="K1563" s="261"/>
      <c r="L1563" s="262"/>
      <c r="M1563" s="49"/>
      <c r="N1563" s="49"/>
    </row>
    <row r="1564" spans="1:14">
      <c r="A1564" s="43" cm="1">
        <f t="array" ref="A1564">IF(INDEX(B:B,ROW()), COUNTIF($B$6:INDEX(B:B,ROW()), TRUE), 0)</f>
        <v>0</v>
      </c>
      <c r="B1564" s="43" t="b" cm="1">
        <f t="array" ref="B1564">AND(分科號=INDEX(E:E,ROW()),INDEX(D:D,ROW())&gt;=分起日,INDEX(D:D,ROW())&lt;=分訖日,OR(分專案="全部",INDEX(J:J,ROW())=分專案))</f>
        <v>0</v>
      </c>
      <c r="C1564" s="44" cm="1">
        <f t="array" ref="C1564">IF(INDEX(F:F,ROW())&lt;&gt;"",INDEX(F:F,ROW()),IF(INDEX(E:E,ROW())&lt;&gt;0,INDEX(C:C,ROW()-1),0))</f>
        <v>0</v>
      </c>
      <c r="D1564" s="43" cm="1">
        <f t="array" ref="D1564">IF(INDEX(G:G,ROW())&lt;&gt;"",INDEX(G:G,ROW()),IF(INDEX(E:E,ROW())&lt;&gt;0,INDEX(D:D,ROW()-1),0))</f>
        <v>0</v>
      </c>
      <c r="E1564" s="313" cm="1">
        <f t="array" ref="E1564">IF(INDEX(I:I,ROW())&lt;&gt;"",VALUE(TRIM(LEFT(INDEX(I:I,ROW()),6))),0)</f>
        <v>0</v>
      </c>
      <c r="F1564" s="314"/>
      <c r="G1564" s="247"/>
      <c r="H1564" s="261"/>
      <c r="I1564" s="248"/>
      <c r="J1564" s="261"/>
      <c r="K1564" s="261"/>
      <c r="L1564" s="262"/>
      <c r="M1564" s="49"/>
      <c r="N1564" s="49"/>
    </row>
    <row r="1565" spans="1:14">
      <c r="A1565" s="43" cm="1">
        <f t="array" ref="A1565">IF(INDEX(B:B,ROW()), COUNTIF($B$6:INDEX(B:B,ROW()), TRUE), 0)</f>
        <v>0</v>
      </c>
      <c r="B1565" s="43" t="b" cm="1">
        <f t="array" ref="B1565">AND(分科號=INDEX(E:E,ROW()),INDEX(D:D,ROW())&gt;=分起日,INDEX(D:D,ROW())&lt;=分訖日,OR(分專案="全部",INDEX(J:J,ROW())=分專案))</f>
        <v>0</v>
      </c>
      <c r="C1565" s="44" cm="1">
        <f t="array" ref="C1565">IF(INDEX(F:F,ROW())&lt;&gt;"",INDEX(F:F,ROW()),IF(INDEX(E:E,ROW())&lt;&gt;0,INDEX(C:C,ROW()-1),0))</f>
        <v>0</v>
      </c>
      <c r="D1565" s="43" cm="1">
        <f t="array" ref="D1565">IF(INDEX(G:G,ROW())&lt;&gt;"",INDEX(G:G,ROW()),IF(INDEX(E:E,ROW())&lt;&gt;0,INDEX(D:D,ROW()-1),0))</f>
        <v>0</v>
      </c>
      <c r="E1565" s="313" cm="1">
        <f t="array" ref="E1565">IF(INDEX(I:I,ROW())&lt;&gt;"",VALUE(TRIM(LEFT(INDEX(I:I,ROW()),6))),0)</f>
        <v>0</v>
      </c>
      <c r="F1565" s="314"/>
      <c r="G1565" s="247"/>
      <c r="H1565" s="261"/>
      <c r="I1565" s="248"/>
      <c r="J1565" s="261"/>
      <c r="K1565" s="261"/>
      <c r="L1565" s="262"/>
      <c r="M1565" s="49"/>
      <c r="N1565" s="49"/>
    </row>
    <row r="1566" spans="1:14">
      <c r="A1566" s="43" cm="1">
        <f t="array" ref="A1566">IF(INDEX(B:B,ROW()), COUNTIF($B$6:INDEX(B:B,ROW()), TRUE), 0)</f>
        <v>0</v>
      </c>
      <c r="B1566" s="43" t="b" cm="1">
        <f t="array" ref="B1566">AND(分科號=INDEX(E:E,ROW()),INDEX(D:D,ROW())&gt;=分起日,INDEX(D:D,ROW())&lt;=分訖日,OR(分專案="全部",INDEX(J:J,ROW())=分專案))</f>
        <v>0</v>
      </c>
      <c r="C1566" s="44" cm="1">
        <f t="array" ref="C1566">IF(INDEX(F:F,ROW())&lt;&gt;"",INDEX(F:F,ROW()),IF(INDEX(E:E,ROW())&lt;&gt;0,INDEX(C:C,ROW()-1),0))</f>
        <v>0</v>
      </c>
      <c r="D1566" s="43" cm="1">
        <f t="array" ref="D1566">IF(INDEX(G:G,ROW())&lt;&gt;"",INDEX(G:G,ROW()),IF(INDEX(E:E,ROW())&lt;&gt;0,INDEX(D:D,ROW()-1),0))</f>
        <v>0</v>
      </c>
      <c r="E1566" s="313" cm="1">
        <f t="array" ref="E1566">IF(INDEX(I:I,ROW())&lt;&gt;"",VALUE(TRIM(LEFT(INDEX(I:I,ROW()),6))),0)</f>
        <v>0</v>
      </c>
      <c r="F1566" s="314"/>
      <c r="G1566" s="247"/>
      <c r="H1566" s="261"/>
      <c r="I1566" s="248"/>
      <c r="J1566" s="261"/>
      <c r="K1566" s="261"/>
      <c r="L1566" s="262"/>
      <c r="M1566" s="49"/>
      <c r="N1566" s="49"/>
    </row>
    <row r="1567" spans="1:14">
      <c r="A1567" s="43" cm="1">
        <f t="array" ref="A1567">IF(INDEX(B:B,ROW()), COUNTIF($B$6:INDEX(B:B,ROW()), TRUE), 0)</f>
        <v>0</v>
      </c>
      <c r="B1567" s="43" t="b" cm="1">
        <f t="array" ref="B1567">AND(分科號=INDEX(E:E,ROW()),INDEX(D:D,ROW())&gt;=分起日,INDEX(D:D,ROW())&lt;=分訖日,OR(分專案="全部",INDEX(J:J,ROW())=分專案))</f>
        <v>0</v>
      </c>
      <c r="C1567" s="44" cm="1">
        <f t="array" ref="C1567">IF(INDEX(F:F,ROW())&lt;&gt;"",INDEX(F:F,ROW()),IF(INDEX(E:E,ROW())&lt;&gt;0,INDEX(C:C,ROW()-1),0))</f>
        <v>0</v>
      </c>
      <c r="D1567" s="43" cm="1">
        <f t="array" ref="D1567">IF(INDEX(G:G,ROW())&lt;&gt;"",INDEX(G:G,ROW()),IF(INDEX(E:E,ROW())&lt;&gt;0,INDEX(D:D,ROW()-1),0))</f>
        <v>0</v>
      </c>
      <c r="E1567" s="313" cm="1">
        <f t="array" ref="E1567">IF(INDEX(I:I,ROW())&lt;&gt;"",VALUE(TRIM(LEFT(INDEX(I:I,ROW()),6))),0)</f>
        <v>0</v>
      </c>
      <c r="F1567" s="314"/>
      <c r="G1567" s="247"/>
      <c r="H1567" s="261"/>
      <c r="I1567" s="248"/>
      <c r="J1567" s="261"/>
      <c r="K1567" s="261"/>
      <c r="L1567" s="262"/>
      <c r="M1567" s="49"/>
      <c r="N1567" s="49"/>
    </row>
    <row r="1568" spans="1:14">
      <c r="A1568" s="43" cm="1">
        <f t="array" ref="A1568">IF(INDEX(B:B,ROW()), COUNTIF($B$6:INDEX(B:B,ROW()), TRUE), 0)</f>
        <v>0</v>
      </c>
      <c r="B1568" s="43" t="b" cm="1">
        <f t="array" ref="B1568">AND(分科號=INDEX(E:E,ROW()),INDEX(D:D,ROW())&gt;=分起日,INDEX(D:D,ROW())&lt;=分訖日,OR(分專案="全部",INDEX(J:J,ROW())=分專案))</f>
        <v>0</v>
      </c>
      <c r="C1568" s="44" cm="1">
        <f t="array" ref="C1568">IF(INDEX(F:F,ROW())&lt;&gt;"",INDEX(F:F,ROW()),IF(INDEX(E:E,ROW())&lt;&gt;0,INDEX(C:C,ROW()-1),0))</f>
        <v>0</v>
      </c>
      <c r="D1568" s="43" cm="1">
        <f t="array" ref="D1568">IF(INDEX(G:G,ROW())&lt;&gt;"",INDEX(G:G,ROW()),IF(INDEX(E:E,ROW())&lt;&gt;0,INDEX(D:D,ROW()-1),0))</f>
        <v>0</v>
      </c>
      <c r="E1568" s="313" cm="1">
        <f t="array" ref="E1568">IF(INDEX(I:I,ROW())&lt;&gt;"",VALUE(TRIM(LEFT(INDEX(I:I,ROW()),6))),0)</f>
        <v>0</v>
      </c>
      <c r="F1568" s="314"/>
      <c r="G1568" s="247"/>
      <c r="H1568" s="261"/>
      <c r="I1568" s="248"/>
      <c r="J1568" s="261"/>
      <c r="K1568" s="261"/>
      <c r="L1568" s="262"/>
      <c r="M1568" s="49"/>
      <c r="N1568" s="49"/>
    </row>
    <row r="1569" spans="1:14">
      <c r="A1569" s="43" cm="1">
        <f t="array" ref="A1569">IF(INDEX(B:B,ROW()), COUNTIF($B$6:INDEX(B:B,ROW()), TRUE), 0)</f>
        <v>0</v>
      </c>
      <c r="B1569" s="43" t="b" cm="1">
        <f t="array" ref="B1569">AND(分科號=INDEX(E:E,ROW()),INDEX(D:D,ROW())&gt;=分起日,INDEX(D:D,ROW())&lt;=分訖日,OR(分專案="全部",INDEX(J:J,ROW())=分專案))</f>
        <v>0</v>
      </c>
      <c r="C1569" s="44" cm="1">
        <f t="array" ref="C1569">IF(INDEX(F:F,ROW())&lt;&gt;"",INDEX(F:F,ROW()),IF(INDEX(E:E,ROW())&lt;&gt;0,INDEX(C:C,ROW()-1),0))</f>
        <v>0</v>
      </c>
      <c r="D1569" s="43" cm="1">
        <f t="array" ref="D1569">IF(INDEX(G:G,ROW())&lt;&gt;"",INDEX(G:G,ROW()),IF(INDEX(E:E,ROW())&lt;&gt;0,INDEX(D:D,ROW()-1),0))</f>
        <v>0</v>
      </c>
      <c r="E1569" s="313" cm="1">
        <f t="array" ref="E1569">IF(INDEX(I:I,ROW())&lt;&gt;"",VALUE(TRIM(LEFT(INDEX(I:I,ROW()),6))),0)</f>
        <v>0</v>
      </c>
      <c r="F1569" s="314"/>
      <c r="G1569" s="247"/>
      <c r="H1569" s="261"/>
      <c r="I1569" s="248"/>
      <c r="J1569" s="261"/>
      <c r="K1569" s="261"/>
      <c r="L1569" s="262"/>
      <c r="M1569" s="49"/>
      <c r="N1569" s="49"/>
    </row>
    <row r="1570" spans="1:14">
      <c r="A1570" s="43" cm="1">
        <f t="array" ref="A1570">IF(INDEX(B:B,ROW()), COUNTIF($B$6:INDEX(B:B,ROW()), TRUE), 0)</f>
        <v>0</v>
      </c>
      <c r="B1570" s="43" t="b" cm="1">
        <f t="array" ref="B1570">AND(分科號=INDEX(E:E,ROW()),INDEX(D:D,ROW())&gt;=分起日,INDEX(D:D,ROW())&lt;=分訖日,OR(分專案="全部",INDEX(J:J,ROW())=分專案))</f>
        <v>0</v>
      </c>
      <c r="C1570" s="44" cm="1">
        <f t="array" ref="C1570">IF(INDEX(F:F,ROW())&lt;&gt;"",INDEX(F:F,ROW()),IF(INDEX(E:E,ROW())&lt;&gt;0,INDEX(C:C,ROW()-1),0))</f>
        <v>0</v>
      </c>
      <c r="D1570" s="43" cm="1">
        <f t="array" ref="D1570">IF(INDEX(G:G,ROW())&lt;&gt;"",INDEX(G:G,ROW()),IF(INDEX(E:E,ROW())&lt;&gt;0,INDEX(D:D,ROW()-1),0))</f>
        <v>0</v>
      </c>
      <c r="E1570" s="313" cm="1">
        <f t="array" ref="E1570">IF(INDEX(I:I,ROW())&lt;&gt;"",VALUE(TRIM(LEFT(INDEX(I:I,ROW()),6))),0)</f>
        <v>0</v>
      </c>
      <c r="F1570" s="314"/>
      <c r="G1570" s="247"/>
      <c r="H1570" s="261"/>
      <c r="I1570" s="248"/>
      <c r="J1570" s="261"/>
      <c r="K1570" s="261"/>
      <c r="L1570" s="262"/>
      <c r="M1570" s="49"/>
      <c r="N1570" s="49"/>
    </row>
    <row r="1571" spans="1:14">
      <c r="A1571" s="43" cm="1">
        <f t="array" ref="A1571">IF(INDEX(B:B,ROW()), COUNTIF($B$6:INDEX(B:B,ROW()), TRUE), 0)</f>
        <v>0</v>
      </c>
      <c r="B1571" s="43" t="b" cm="1">
        <f t="array" ref="B1571">AND(分科號=INDEX(E:E,ROW()),INDEX(D:D,ROW())&gt;=分起日,INDEX(D:D,ROW())&lt;=分訖日,OR(分專案="全部",INDEX(J:J,ROW())=分專案))</f>
        <v>0</v>
      </c>
      <c r="C1571" s="44" cm="1">
        <f t="array" ref="C1571">IF(INDEX(F:F,ROW())&lt;&gt;"",INDEX(F:F,ROW()),IF(INDEX(E:E,ROW())&lt;&gt;0,INDEX(C:C,ROW()-1),0))</f>
        <v>0</v>
      </c>
      <c r="D1571" s="43" cm="1">
        <f t="array" ref="D1571">IF(INDEX(G:G,ROW())&lt;&gt;"",INDEX(G:G,ROW()),IF(INDEX(E:E,ROW())&lt;&gt;0,INDEX(D:D,ROW()-1),0))</f>
        <v>0</v>
      </c>
      <c r="E1571" s="313" cm="1">
        <f t="array" ref="E1571">IF(INDEX(I:I,ROW())&lt;&gt;"",VALUE(TRIM(LEFT(INDEX(I:I,ROW()),6))),0)</f>
        <v>0</v>
      </c>
      <c r="F1571" s="314"/>
      <c r="G1571" s="247"/>
      <c r="H1571" s="261"/>
      <c r="I1571" s="248"/>
      <c r="J1571" s="261"/>
      <c r="K1571" s="261"/>
      <c r="L1571" s="262"/>
      <c r="M1571" s="49"/>
      <c r="N1571" s="49"/>
    </row>
    <row r="1572" spans="1:14">
      <c r="A1572" s="43" cm="1">
        <f t="array" ref="A1572">IF(INDEX(B:B,ROW()), COUNTIF($B$6:INDEX(B:B,ROW()), TRUE), 0)</f>
        <v>0</v>
      </c>
      <c r="B1572" s="43" t="b" cm="1">
        <f t="array" ref="B1572">AND(分科號=INDEX(E:E,ROW()),INDEX(D:D,ROW())&gt;=分起日,INDEX(D:D,ROW())&lt;=分訖日,OR(分專案="全部",INDEX(J:J,ROW())=分專案))</f>
        <v>0</v>
      </c>
      <c r="C1572" s="44" cm="1">
        <f t="array" ref="C1572">IF(INDEX(F:F,ROW())&lt;&gt;"",INDEX(F:F,ROW()),IF(INDEX(E:E,ROW())&lt;&gt;0,INDEX(C:C,ROW()-1),0))</f>
        <v>0</v>
      </c>
      <c r="D1572" s="43" cm="1">
        <f t="array" ref="D1572">IF(INDEX(G:G,ROW())&lt;&gt;"",INDEX(G:G,ROW()),IF(INDEX(E:E,ROW())&lt;&gt;0,INDEX(D:D,ROW()-1),0))</f>
        <v>0</v>
      </c>
      <c r="E1572" s="313" cm="1">
        <f t="array" ref="E1572">IF(INDEX(I:I,ROW())&lt;&gt;"",VALUE(TRIM(LEFT(INDEX(I:I,ROW()),6))),0)</f>
        <v>0</v>
      </c>
      <c r="F1572" s="314"/>
      <c r="G1572" s="247"/>
      <c r="H1572" s="261"/>
      <c r="I1572" s="248"/>
      <c r="J1572" s="261"/>
      <c r="K1572" s="261"/>
      <c r="L1572" s="262"/>
      <c r="M1572" s="49"/>
      <c r="N1572" s="49"/>
    </row>
    <row r="1573" spans="1:14">
      <c r="A1573" s="43" cm="1">
        <f t="array" ref="A1573">IF(INDEX(B:B,ROW()), COUNTIF($B$6:INDEX(B:B,ROW()), TRUE), 0)</f>
        <v>0</v>
      </c>
      <c r="B1573" s="43" t="b" cm="1">
        <f t="array" ref="B1573">AND(分科號=INDEX(E:E,ROW()),INDEX(D:D,ROW())&gt;=分起日,INDEX(D:D,ROW())&lt;=分訖日,OR(分專案="全部",INDEX(J:J,ROW())=分專案))</f>
        <v>0</v>
      </c>
      <c r="C1573" s="44" cm="1">
        <f t="array" ref="C1573">IF(INDEX(F:F,ROW())&lt;&gt;"",INDEX(F:F,ROW()),IF(INDEX(E:E,ROW())&lt;&gt;0,INDEX(C:C,ROW()-1),0))</f>
        <v>0</v>
      </c>
      <c r="D1573" s="43" cm="1">
        <f t="array" ref="D1573">IF(INDEX(G:G,ROW())&lt;&gt;"",INDEX(G:G,ROW()),IF(INDEX(E:E,ROW())&lt;&gt;0,INDEX(D:D,ROW()-1),0))</f>
        <v>0</v>
      </c>
      <c r="E1573" s="313" cm="1">
        <f t="array" ref="E1573">IF(INDEX(I:I,ROW())&lt;&gt;"",VALUE(TRIM(LEFT(INDEX(I:I,ROW()),6))),0)</f>
        <v>0</v>
      </c>
      <c r="F1573" s="314"/>
      <c r="G1573" s="247"/>
      <c r="H1573" s="261"/>
      <c r="I1573" s="248"/>
      <c r="J1573" s="261"/>
      <c r="K1573" s="261"/>
      <c r="L1573" s="262"/>
      <c r="M1573" s="49"/>
      <c r="N1573" s="49"/>
    </row>
    <row r="1574" spans="1:14">
      <c r="A1574" s="43" cm="1">
        <f t="array" ref="A1574">IF(INDEX(B:B,ROW()), COUNTIF($B$6:INDEX(B:B,ROW()), TRUE), 0)</f>
        <v>0</v>
      </c>
      <c r="B1574" s="43" t="b" cm="1">
        <f t="array" ref="B1574">AND(分科號=INDEX(E:E,ROW()),INDEX(D:D,ROW())&gt;=分起日,INDEX(D:D,ROW())&lt;=分訖日,OR(分專案="全部",INDEX(J:J,ROW())=分專案))</f>
        <v>0</v>
      </c>
      <c r="C1574" s="44" cm="1">
        <f t="array" ref="C1574">IF(INDEX(F:F,ROW())&lt;&gt;"",INDEX(F:F,ROW()),IF(INDEX(E:E,ROW())&lt;&gt;0,INDEX(C:C,ROW()-1),0))</f>
        <v>0</v>
      </c>
      <c r="D1574" s="43" cm="1">
        <f t="array" ref="D1574">IF(INDEX(G:G,ROW())&lt;&gt;"",INDEX(G:G,ROW()),IF(INDEX(E:E,ROW())&lt;&gt;0,INDEX(D:D,ROW()-1),0))</f>
        <v>0</v>
      </c>
      <c r="E1574" s="313" cm="1">
        <f t="array" ref="E1574">IF(INDEX(I:I,ROW())&lt;&gt;"",VALUE(TRIM(LEFT(INDEX(I:I,ROW()),6))),0)</f>
        <v>0</v>
      </c>
      <c r="F1574" s="314"/>
      <c r="G1574" s="247"/>
      <c r="H1574" s="261"/>
      <c r="I1574" s="248"/>
      <c r="J1574" s="261"/>
      <c r="K1574" s="261"/>
      <c r="L1574" s="262"/>
      <c r="M1574" s="49"/>
      <c r="N1574" s="49"/>
    </row>
    <row r="1575" spans="1:14">
      <c r="A1575" s="43" cm="1">
        <f t="array" ref="A1575">IF(INDEX(B:B,ROW()), COUNTIF($B$6:INDEX(B:B,ROW()), TRUE), 0)</f>
        <v>0</v>
      </c>
      <c r="B1575" s="43" t="b" cm="1">
        <f t="array" ref="B1575">AND(分科號=INDEX(E:E,ROW()),INDEX(D:D,ROW())&gt;=分起日,INDEX(D:D,ROW())&lt;=分訖日,OR(分專案="全部",INDEX(J:J,ROW())=分專案))</f>
        <v>0</v>
      </c>
      <c r="C1575" s="44" cm="1">
        <f t="array" ref="C1575">IF(INDEX(F:F,ROW())&lt;&gt;"",INDEX(F:F,ROW()),IF(INDEX(E:E,ROW())&lt;&gt;0,INDEX(C:C,ROW()-1),0))</f>
        <v>0</v>
      </c>
      <c r="D1575" s="43" cm="1">
        <f t="array" ref="D1575">IF(INDEX(G:G,ROW())&lt;&gt;"",INDEX(G:G,ROW()),IF(INDEX(E:E,ROW())&lt;&gt;0,INDEX(D:D,ROW()-1),0))</f>
        <v>0</v>
      </c>
      <c r="E1575" s="313" cm="1">
        <f t="array" ref="E1575">IF(INDEX(I:I,ROW())&lt;&gt;"",VALUE(TRIM(LEFT(INDEX(I:I,ROW()),6))),0)</f>
        <v>0</v>
      </c>
      <c r="F1575" s="314"/>
      <c r="G1575" s="247"/>
      <c r="H1575" s="261"/>
      <c r="I1575" s="248"/>
      <c r="J1575" s="261"/>
      <c r="K1575" s="261"/>
      <c r="L1575" s="262"/>
      <c r="M1575" s="49"/>
      <c r="N1575" s="49"/>
    </row>
    <row r="1576" spans="1:14">
      <c r="A1576" s="43" cm="1">
        <f t="array" ref="A1576">IF(INDEX(B:B,ROW()), COUNTIF($B$6:INDEX(B:B,ROW()), TRUE), 0)</f>
        <v>0</v>
      </c>
      <c r="B1576" s="43" t="b" cm="1">
        <f t="array" ref="B1576">AND(分科號=INDEX(E:E,ROW()),INDEX(D:D,ROW())&gt;=分起日,INDEX(D:D,ROW())&lt;=分訖日,OR(分專案="全部",INDEX(J:J,ROW())=分專案))</f>
        <v>0</v>
      </c>
      <c r="C1576" s="44" cm="1">
        <f t="array" ref="C1576">IF(INDEX(F:F,ROW())&lt;&gt;"",INDEX(F:F,ROW()),IF(INDEX(E:E,ROW())&lt;&gt;0,INDEX(C:C,ROW()-1),0))</f>
        <v>0</v>
      </c>
      <c r="D1576" s="43" cm="1">
        <f t="array" ref="D1576">IF(INDEX(G:G,ROW())&lt;&gt;"",INDEX(G:G,ROW()),IF(INDEX(E:E,ROW())&lt;&gt;0,INDEX(D:D,ROW()-1),0))</f>
        <v>0</v>
      </c>
      <c r="E1576" s="313" cm="1">
        <f t="array" ref="E1576">IF(INDEX(I:I,ROW())&lt;&gt;"",VALUE(TRIM(LEFT(INDEX(I:I,ROW()),6))),0)</f>
        <v>0</v>
      </c>
      <c r="F1576" s="314"/>
      <c r="G1576" s="247"/>
      <c r="H1576" s="261"/>
      <c r="I1576" s="248"/>
      <c r="J1576" s="261"/>
      <c r="K1576" s="261"/>
      <c r="L1576" s="262"/>
      <c r="M1576" s="49"/>
      <c r="N1576" s="49"/>
    </row>
    <row r="1577" spans="1:14">
      <c r="A1577" s="43" cm="1">
        <f t="array" ref="A1577">IF(INDEX(B:B,ROW()), COUNTIF($B$6:INDEX(B:B,ROW()), TRUE), 0)</f>
        <v>0</v>
      </c>
      <c r="B1577" s="43" t="b" cm="1">
        <f t="array" ref="B1577">AND(分科號=INDEX(E:E,ROW()),INDEX(D:D,ROW())&gt;=分起日,INDEX(D:D,ROW())&lt;=分訖日,OR(分專案="全部",INDEX(J:J,ROW())=分專案))</f>
        <v>0</v>
      </c>
      <c r="C1577" s="44" cm="1">
        <f t="array" ref="C1577">IF(INDEX(F:F,ROW())&lt;&gt;"",INDEX(F:F,ROW()),IF(INDEX(E:E,ROW())&lt;&gt;0,INDEX(C:C,ROW()-1),0))</f>
        <v>0</v>
      </c>
      <c r="D1577" s="43" cm="1">
        <f t="array" ref="D1577">IF(INDEX(G:G,ROW())&lt;&gt;"",INDEX(G:G,ROW()),IF(INDEX(E:E,ROW())&lt;&gt;0,INDEX(D:D,ROW()-1),0))</f>
        <v>0</v>
      </c>
      <c r="E1577" s="313" cm="1">
        <f t="array" ref="E1577">IF(INDEX(I:I,ROW())&lt;&gt;"",VALUE(TRIM(LEFT(INDEX(I:I,ROW()),6))),0)</f>
        <v>0</v>
      </c>
      <c r="F1577" s="314"/>
      <c r="G1577" s="247"/>
      <c r="H1577" s="261"/>
      <c r="I1577" s="248"/>
      <c r="J1577" s="261"/>
      <c r="K1577" s="261"/>
      <c r="L1577" s="262"/>
      <c r="M1577" s="49"/>
      <c r="N1577" s="49"/>
    </row>
    <row r="1578" spans="1:14">
      <c r="A1578" s="43" cm="1">
        <f t="array" ref="A1578">IF(INDEX(B:B,ROW()), COUNTIF($B$6:INDEX(B:B,ROW()), TRUE), 0)</f>
        <v>0</v>
      </c>
      <c r="B1578" s="43" t="b" cm="1">
        <f t="array" ref="B1578">AND(分科號=INDEX(E:E,ROW()),INDEX(D:D,ROW())&gt;=分起日,INDEX(D:D,ROW())&lt;=分訖日,OR(分專案="全部",INDEX(J:J,ROW())=分專案))</f>
        <v>0</v>
      </c>
      <c r="C1578" s="44" cm="1">
        <f t="array" ref="C1578">IF(INDEX(F:F,ROW())&lt;&gt;"",INDEX(F:F,ROW()),IF(INDEX(E:E,ROW())&lt;&gt;0,INDEX(C:C,ROW()-1),0))</f>
        <v>0</v>
      </c>
      <c r="D1578" s="43" cm="1">
        <f t="array" ref="D1578">IF(INDEX(G:G,ROW())&lt;&gt;"",INDEX(G:G,ROW()),IF(INDEX(E:E,ROW())&lt;&gt;0,INDEX(D:D,ROW()-1),0))</f>
        <v>0</v>
      </c>
      <c r="E1578" s="313" cm="1">
        <f t="array" ref="E1578">IF(INDEX(I:I,ROW())&lt;&gt;"",VALUE(TRIM(LEFT(INDEX(I:I,ROW()),6))),0)</f>
        <v>0</v>
      </c>
      <c r="F1578" s="314"/>
      <c r="G1578" s="247"/>
      <c r="H1578" s="261"/>
      <c r="I1578" s="248"/>
      <c r="J1578" s="261"/>
      <c r="K1578" s="261"/>
      <c r="L1578" s="262"/>
      <c r="M1578" s="49"/>
      <c r="N1578" s="49"/>
    </row>
    <row r="1579" spans="1:14">
      <c r="A1579" s="43" cm="1">
        <f t="array" ref="A1579">IF(INDEX(B:B,ROW()), COUNTIF($B$6:INDEX(B:B,ROW()), TRUE), 0)</f>
        <v>0</v>
      </c>
      <c r="B1579" s="43" t="b" cm="1">
        <f t="array" ref="B1579">AND(分科號=INDEX(E:E,ROW()),INDEX(D:D,ROW())&gt;=分起日,INDEX(D:D,ROW())&lt;=分訖日,OR(分專案="全部",INDEX(J:J,ROW())=分專案))</f>
        <v>0</v>
      </c>
      <c r="C1579" s="44" cm="1">
        <f t="array" ref="C1579">IF(INDEX(F:F,ROW())&lt;&gt;"",INDEX(F:F,ROW()),IF(INDEX(E:E,ROW())&lt;&gt;0,INDEX(C:C,ROW()-1),0))</f>
        <v>0</v>
      </c>
      <c r="D1579" s="43" cm="1">
        <f t="array" ref="D1579">IF(INDEX(G:G,ROW())&lt;&gt;"",INDEX(G:G,ROW()),IF(INDEX(E:E,ROW())&lt;&gt;0,INDEX(D:D,ROW()-1),0))</f>
        <v>0</v>
      </c>
      <c r="E1579" s="313" cm="1">
        <f t="array" ref="E1579">IF(INDEX(I:I,ROW())&lt;&gt;"",VALUE(TRIM(LEFT(INDEX(I:I,ROW()),6))),0)</f>
        <v>0</v>
      </c>
      <c r="F1579" s="314"/>
      <c r="G1579" s="247"/>
      <c r="H1579" s="261"/>
      <c r="I1579" s="248"/>
      <c r="J1579" s="261"/>
      <c r="K1579" s="261"/>
      <c r="L1579" s="262"/>
      <c r="M1579" s="49"/>
      <c r="N1579" s="49"/>
    </row>
    <row r="1580" spans="1:14">
      <c r="A1580" s="43" cm="1">
        <f t="array" ref="A1580">IF(INDEX(B:B,ROW()), COUNTIF($B$6:INDEX(B:B,ROW()), TRUE), 0)</f>
        <v>0</v>
      </c>
      <c r="B1580" s="43" t="b" cm="1">
        <f t="array" ref="B1580">AND(分科號=INDEX(E:E,ROW()),INDEX(D:D,ROW())&gt;=分起日,INDEX(D:D,ROW())&lt;=分訖日,OR(分專案="全部",INDEX(J:J,ROW())=分專案))</f>
        <v>0</v>
      </c>
      <c r="C1580" s="44" cm="1">
        <f t="array" ref="C1580">IF(INDEX(F:F,ROW())&lt;&gt;"",INDEX(F:F,ROW()),IF(INDEX(E:E,ROW())&lt;&gt;0,INDEX(C:C,ROW()-1),0))</f>
        <v>0</v>
      </c>
      <c r="D1580" s="43" cm="1">
        <f t="array" ref="D1580">IF(INDEX(G:G,ROW())&lt;&gt;"",INDEX(G:G,ROW()),IF(INDEX(E:E,ROW())&lt;&gt;0,INDEX(D:D,ROW()-1),0))</f>
        <v>0</v>
      </c>
      <c r="E1580" s="313" cm="1">
        <f t="array" ref="E1580">IF(INDEX(I:I,ROW())&lt;&gt;"",VALUE(TRIM(LEFT(INDEX(I:I,ROW()),6))),0)</f>
        <v>0</v>
      </c>
      <c r="F1580" s="314"/>
      <c r="G1580" s="247"/>
      <c r="H1580" s="261"/>
      <c r="I1580" s="248"/>
      <c r="J1580" s="261"/>
      <c r="K1580" s="261"/>
      <c r="L1580" s="262"/>
      <c r="M1580" s="49"/>
      <c r="N1580" s="49"/>
    </row>
    <row r="1581" spans="1:14">
      <c r="A1581" s="43" cm="1">
        <f t="array" ref="A1581">IF(INDEX(B:B,ROW()), COUNTIF($B$6:INDEX(B:B,ROW()), TRUE), 0)</f>
        <v>0</v>
      </c>
      <c r="B1581" s="43" t="b" cm="1">
        <f t="array" ref="B1581">AND(分科號=INDEX(E:E,ROW()),INDEX(D:D,ROW())&gt;=分起日,INDEX(D:D,ROW())&lt;=分訖日,OR(分專案="全部",INDEX(J:J,ROW())=分專案))</f>
        <v>0</v>
      </c>
      <c r="C1581" s="44" cm="1">
        <f t="array" ref="C1581">IF(INDEX(F:F,ROW())&lt;&gt;"",INDEX(F:F,ROW()),IF(INDEX(E:E,ROW())&lt;&gt;0,INDEX(C:C,ROW()-1),0))</f>
        <v>0</v>
      </c>
      <c r="D1581" s="43" cm="1">
        <f t="array" ref="D1581">IF(INDEX(G:G,ROW())&lt;&gt;"",INDEX(G:G,ROW()),IF(INDEX(E:E,ROW())&lt;&gt;0,INDEX(D:D,ROW()-1),0))</f>
        <v>0</v>
      </c>
      <c r="E1581" s="313" cm="1">
        <f t="array" ref="E1581">IF(INDEX(I:I,ROW())&lt;&gt;"",VALUE(TRIM(LEFT(INDEX(I:I,ROW()),6))),0)</f>
        <v>0</v>
      </c>
      <c r="F1581" s="314"/>
      <c r="G1581" s="247"/>
      <c r="H1581" s="261"/>
      <c r="I1581" s="248"/>
      <c r="J1581" s="261"/>
      <c r="K1581" s="261"/>
      <c r="L1581" s="262"/>
      <c r="M1581" s="49"/>
      <c r="N1581" s="49"/>
    </row>
    <row r="1582" spans="1:14">
      <c r="A1582" s="43" cm="1">
        <f t="array" ref="A1582">IF(INDEX(B:B,ROW()), COUNTIF($B$6:INDEX(B:B,ROW()), TRUE), 0)</f>
        <v>0</v>
      </c>
      <c r="B1582" s="43" t="b" cm="1">
        <f t="array" ref="B1582">AND(分科號=INDEX(E:E,ROW()),INDEX(D:D,ROW())&gt;=分起日,INDEX(D:D,ROW())&lt;=分訖日,OR(分專案="全部",INDEX(J:J,ROW())=分專案))</f>
        <v>0</v>
      </c>
      <c r="C1582" s="44" cm="1">
        <f t="array" ref="C1582">IF(INDEX(F:F,ROW())&lt;&gt;"",INDEX(F:F,ROW()),IF(INDEX(E:E,ROW())&lt;&gt;0,INDEX(C:C,ROW()-1),0))</f>
        <v>0</v>
      </c>
      <c r="D1582" s="43" cm="1">
        <f t="array" ref="D1582">IF(INDEX(G:G,ROW())&lt;&gt;"",INDEX(G:G,ROW()),IF(INDEX(E:E,ROW())&lt;&gt;0,INDEX(D:D,ROW()-1),0))</f>
        <v>0</v>
      </c>
      <c r="E1582" s="313" cm="1">
        <f t="array" ref="E1582">IF(INDEX(I:I,ROW())&lt;&gt;"",VALUE(TRIM(LEFT(INDEX(I:I,ROW()),6))),0)</f>
        <v>0</v>
      </c>
      <c r="F1582" s="314"/>
      <c r="G1582" s="247"/>
      <c r="H1582" s="261"/>
      <c r="I1582" s="248"/>
      <c r="J1582" s="261"/>
      <c r="K1582" s="261"/>
      <c r="L1582" s="262"/>
      <c r="M1582" s="49"/>
      <c r="N1582" s="49"/>
    </row>
    <row r="1583" spans="1:14">
      <c r="A1583" s="43" cm="1">
        <f t="array" ref="A1583">IF(INDEX(B:B,ROW()), COUNTIF($B$6:INDEX(B:B,ROW()), TRUE), 0)</f>
        <v>0</v>
      </c>
      <c r="B1583" s="43" t="b" cm="1">
        <f t="array" ref="B1583">AND(分科號=INDEX(E:E,ROW()),INDEX(D:D,ROW())&gt;=分起日,INDEX(D:D,ROW())&lt;=分訖日,OR(分專案="全部",INDEX(J:J,ROW())=分專案))</f>
        <v>0</v>
      </c>
      <c r="C1583" s="44" cm="1">
        <f t="array" ref="C1583">IF(INDEX(F:F,ROW())&lt;&gt;"",INDEX(F:F,ROW()),IF(INDEX(E:E,ROW())&lt;&gt;0,INDEX(C:C,ROW()-1),0))</f>
        <v>0</v>
      </c>
      <c r="D1583" s="43" cm="1">
        <f t="array" ref="D1583">IF(INDEX(G:G,ROW())&lt;&gt;"",INDEX(G:G,ROW()),IF(INDEX(E:E,ROW())&lt;&gt;0,INDEX(D:D,ROW()-1),0))</f>
        <v>0</v>
      </c>
      <c r="E1583" s="313" cm="1">
        <f t="array" ref="E1583">IF(INDEX(I:I,ROW())&lt;&gt;"",VALUE(TRIM(LEFT(INDEX(I:I,ROW()),6))),0)</f>
        <v>0</v>
      </c>
      <c r="F1583" s="314"/>
      <c r="G1583" s="247"/>
      <c r="H1583" s="261"/>
      <c r="I1583" s="248"/>
      <c r="J1583" s="261"/>
      <c r="K1583" s="261"/>
      <c r="L1583" s="262"/>
      <c r="M1583" s="49"/>
      <c r="N1583" s="49"/>
    </row>
    <row r="1584" spans="1:14">
      <c r="A1584" s="43" cm="1">
        <f t="array" ref="A1584">IF(INDEX(B:B,ROW()), COUNTIF($B$6:INDEX(B:B,ROW()), TRUE), 0)</f>
        <v>0</v>
      </c>
      <c r="B1584" s="43" t="b" cm="1">
        <f t="array" ref="B1584">AND(分科號=INDEX(E:E,ROW()),INDEX(D:D,ROW())&gt;=分起日,INDEX(D:D,ROW())&lt;=分訖日,OR(分專案="全部",INDEX(J:J,ROW())=分專案))</f>
        <v>0</v>
      </c>
      <c r="C1584" s="44" cm="1">
        <f t="array" ref="C1584">IF(INDEX(F:F,ROW())&lt;&gt;"",INDEX(F:F,ROW()),IF(INDEX(E:E,ROW())&lt;&gt;0,INDEX(C:C,ROW()-1),0))</f>
        <v>0</v>
      </c>
      <c r="D1584" s="43" cm="1">
        <f t="array" ref="D1584">IF(INDEX(G:G,ROW())&lt;&gt;"",INDEX(G:G,ROW()),IF(INDEX(E:E,ROW())&lt;&gt;0,INDEX(D:D,ROW()-1),0))</f>
        <v>0</v>
      </c>
      <c r="E1584" s="313" cm="1">
        <f t="array" ref="E1584">IF(INDEX(I:I,ROW())&lt;&gt;"",VALUE(TRIM(LEFT(INDEX(I:I,ROW()),6))),0)</f>
        <v>0</v>
      </c>
      <c r="F1584" s="314"/>
      <c r="G1584" s="247"/>
      <c r="H1584" s="261"/>
      <c r="I1584" s="248"/>
      <c r="J1584" s="261"/>
      <c r="K1584" s="261"/>
      <c r="L1584" s="262"/>
      <c r="M1584" s="49"/>
      <c r="N1584" s="49"/>
    </row>
    <row r="1585" spans="1:14">
      <c r="A1585" s="43" cm="1">
        <f t="array" ref="A1585">IF(INDEX(B:B,ROW()), COUNTIF($B$6:INDEX(B:B,ROW()), TRUE), 0)</f>
        <v>0</v>
      </c>
      <c r="B1585" s="43" t="b" cm="1">
        <f t="array" ref="B1585">AND(分科號=INDEX(E:E,ROW()),INDEX(D:D,ROW())&gt;=分起日,INDEX(D:D,ROW())&lt;=分訖日,OR(分專案="全部",INDEX(J:J,ROW())=分專案))</f>
        <v>0</v>
      </c>
      <c r="C1585" s="44" cm="1">
        <f t="array" ref="C1585">IF(INDEX(F:F,ROW())&lt;&gt;"",INDEX(F:F,ROW()),IF(INDEX(E:E,ROW())&lt;&gt;0,INDEX(C:C,ROW()-1),0))</f>
        <v>0</v>
      </c>
      <c r="D1585" s="43" cm="1">
        <f t="array" ref="D1585">IF(INDEX(G:G,ROW())&lt;&gt;"",INDEX(G:G,ROW()),IF(INDEX(E:E,ROW())&lt;&gt;0,INDEX(D:D,ROW()-1),0))</f>
        <v>0</v>
      </c>
      <c r="E1585" s="313" cm="1">
        <f t="array" ref="E1585">IF(INDEX(I:I,ROW())&lt;&gt;"",VALUE(TRIM(LEFT(INDEX(I:I,ROW()),6))),0)</f>
        <v>0</v>
      </c>
      <c r="F1585" s="314"/>
      <c r="G1585" s="247"/>
      <c r="H1585" s="261"/>
      <c r="I1585" s="248"/>
      <c r="J1585" s="261"/>
      <c r="K1585" s="261"/>
      <c r="L1585" s="262"/>
      <c r="M1585" s="49"/>
      <c r="N1585" s="49"/>
    </row>
    <row r="1586" spans="1:14">
      <c r="A1586" s="43" cm="1">
        <f t="array" ref="A1586">IF(INDEX(B:B,ROW()), COUNTIF($B$6:INDEX(B:B,ROW()), TRUE), 0)</f>
        <v>0</v>
      </c>
      <c r="B1586" s="43" t="b" cm="1">
        <f t="array" ref="B1586">AND(分科號=INDEX(E:E,ROW()),INDEX(D:D,ROW())&gt;=分起日,INDEX(D:D,ROW())&lt;=分訖日,OR(分專案="全部",INDEX(J:J,ROW())=分專案))</f>
        <v>0</v>
      </c>
      <c r="C1586" s="44" cm="1">
        <f t="array" ref="C1586">IF(INDEX(F:F,ROW())&lt;&gt;"",INDEX(F:F,ROW()),IF(INDEX(E:E,ROW())&lt;&gt;0,INDEX(C:C,ROW()-1),0))</f>
        <v>0</v>
      </c>
      <c r="D1586" s="43" cm="1">
        <f t="array" ref="D1586">IF(INDEX(G:G,ROW())&lt;&gt;"",INDEX(G:G,ROW()),IF(INDEX(E:E,ROW())&lt;&gt;0,INDEX(D:D,ROW()-1),0))</f>
        <v>0</v>
      </c>
      <c r="E1586" s="313" cm="1">
        <f t="array" ref="E1586">IF(INDEX(I:I,ROW())&lt;&gt;"",VALUE(TRIM(LEFT(INDEX(I:I,ROW()),6))),0)</f>
        <v>0</v>
      </c>
      <c r="F1586" s="314"/>
      <c r="G1586" s="247"/>
      <c r="H1586" s="261"/>
      <c r="I1586" s="248"/>
      <c r="J1586" s="261"/>
      <c r="K1586" s="261"/>
      <c r="L1586" s="262"/>
      <c r="M1586" s="49"/>
      <c r="N1586" s="49"/>
    </row>
    <row r="1587" spans="1:14">
      <c r="A1587" s="43" cm="1">
        <f t="array" ref="A1587">IF(INDEX(B:B,ROW()), COUNTIF($B$6:INDEX(B:B,ROW()), TRUE), 0)</f>
        <v>0</v>
      </c>
      <c r="B1587" s="43" t="b" cm="1">
        <f t="array" ref="B1587">AND(分科號=INDEX(E:E,ROW()),INDEX(D:D,ROW())&gt;=分起日,INDEX(D:D,ROW())&lt;=分訖日,OR(分專案="全部",INDEX(J:J,ROW())=分專案))</f>
        <v>0</v>
      </c>
      <c r="C1587" s="44" cm="1">
        <f t="array" ref="C1587">IF(INDEX(F:F,ROW())&lt;&gt;"",INDEX(F:F,ROW()),IF(INDEX(E:E,ROW())&lt;&gt;0,INDEX(C:C,ROW()-1),0))</f>
        <v>0</v>
      </c>
      <c r="D1587" s="43" cm="1">
        <f t="array" ref="D1587">IF(INDEX(G:G,ROW())&lt;&gt;"",INDEX(G:G,ROW()),IF(INDEX(E:E,ROW())&lt;&gt;0,INDEX(D:D,ROW()-1),0))</f>
        <v>0</v>
      </c>
      <c r="E1587" s="313" cm="1">
        <f t="array" ref="E1587">IF(INDEX(I:I,ROW())&lt;&gt;"",VALUE(TRIM(LEFT(INDEX(I:I,ROW()),6))),0)</f>
        <v>0</v>
      </c>
      <c r="F1587" s="314"/>
      <c r="G1587" s="247"/>
      <c r="H1587" s="261"/>
      <c r="I1587" s="248"/>
      <c r="J1587" s="261"/>
      <c r="K1587" s="261"/>
      <c r="L1587" s="262"/>
      <c r="M1587" s="49"/>
      <c r="N1587" s="49"/>
    </row>
    <row r="1588" spans="1:14">
      <c r="A1588" s="43" cm="1">
        <f t="array" ref="A1588">IF(INDEX(B:B,ROW()), COUNTIF($B$6:INDEX(B:B,ROW()), TRUE), 0)</f>
        <v>0</v>
      </c>
      <c r="B1588" s="43" t="b" cm="1">
        <f t="array" ref="B1588">AND(分科號=INDEX(E:E,ROW()),INDEX(D:D,ROW())&gt;=分起日,INDEX(D:D,ROW())&lt;=分訖日,OR(分專案="全部",INDEX(J:J,ROW())=分專案))</f>
        <v>0</v>
      </c>
      <c r="C1588" s="44" cm="1">
        <f t="array" ref="C1588">IF(INDEX(F:F,ROW())&lt;&gt;"",INDEX(F:F,ROW()),IF(INDEX(E:E,ROW())&lt;&gt;0,INDEX(C:C,ROW()-1),0))</f>
        <v>0</v>
      </c>
      <c r="D1588" s="43" cm="1">
        <f t="array" ref="D1588">IF(INDEX(G:G,ROW())&lt;&gt;"",INDEX(G:G,ROW()),IF(INDEX(E:E,ROW())&lt;&gt;0,INDEX(D:D,ROW()-1),0))</f>
        <v>0</v>
      </c>
      <c r="E1588" s="313" cm="1">
        <f t="array" ref="E1588">IF(INDEX(I:I,ROW())&lt;&gt;"",VALUE(TRIM(LEFT(INDEX(I:I,ROW()),6))),0)</f>
        <v>0</v>
      </c>
      <c r="F1588" s="314"/>
      <c r="G1588" s="247"/>
      <c r="H1588" s="261"/>
      <c r="I1588" s="248"/>
      <c r="J1588" s="261"/>
      <c r="K1588" s="261"/>
      <c r="L1588" s="262"/>
      <c r="M1588" s="49"/>
      <c r="N1588" s="49"/>
    </row>
    <row r="1589" spans="1:14">
      <c r="A1589" s="43" cm="1">
        <f t="array" ref="A1589">IF(INDEX(B:B,ROW()), COUNTIF($B$6:INDEX(B:B,ROW()), TRUE), 0)</f>
        <v>0</v>
      </c>
      <c r="B1589" s="43" t="b" cm="1">
        <f t="array" ref="B1589">AND(分科號=INDEX(E:E,ROW()),INDEX(D:D,ROW())&gt;=分起日,INDEX(D:D,ROW())&lt;=分訖日,OR(分專案="全部",INDEX(J:J,ROW())=分專案))</f>
        <v>0</v>
      </c>
      <c r="C1589" s="44" cm="1">
        <f t="array" ref="C1589">IF(INDEX(F:F,ROW())&lt;&gt;"",INDEX(F:F,ROW()),IF(INDEX(E:E,ROW())&lt;&gt;0,INDEX(C:C,ROW()-1),0))</f>
        <v>0</v>
      </c>
      <c r="D1589" s="43" cm="1">
        <f t="array" ref="D1589">IF(INDEX(G:G,ROW())&lt;&gt;"",INDEX(G:G,ROW()),IF(INDEX(E:E,ROW())&lt;&gt;0,INDEX(D:D,ROW()-1),0))</f>
        <v>0</v>
      </c>
      <c r="E1589" s="313" cm="1">
        <f t="array" ref="E1589">IF(INDEX(I:I,ROW())&lt;&gt;"",VALUE(TRIM(LEFT(INDEX(I:I,ROW()),6))),0)</f>
        <v>0</v>
      </c>
      <c r="F1589" s="314"/>
      <c r="G1589" s="247"/>
      <c r="H1589" s="261"/>
      <c r="I1589" s="248"/>
      <c r="J1589" s="261"/>
      <c r="K1589" s="261"/>
      <c r="L1589" s="262"/>
      <c r="M1589" s="49"/>
      <c r="N1589" s="49"/>
    </row>
    <row r="1590" spans="1:14">
      <c r="A1590" s="43" cm="1">
        <f t="array" ref="A1590">IF(INDEX(B:B,ROW()), COUNTIF($B$6:INDEX(B:B,ROW()), TRUE), 0)</f>
        <v>0</v>
      </c>
      <c r="B1590" s="43" t="b" cm="1">
        <f t="array" ref="B1590">AND(分科號=INDEX(E:E,ROW()),INDEX(D:D,ROW())&gt;=分起日,INDEX(D:D,ROW())&lt;=分訖日,OR(分專案="全部",INDEX(J:J,ROW())=分專案))</f>
        <v>0</v>
      </c>
      <c r="C1590" s="44" cm="1">
        <f t="array" ref="C1590">IF(INDEX(F:F,ROW())&lt;&gt;"",INDEX(F:F,ROW()),IF(INDEX(E:E,ROW())&lt;&gt;0,INDEX(C:C,ROW()-1),0))</f>
        <v>0</v>
      </c>
      <c r="D1590" s="43" cm="1">
        <f t="array" ref="D1590">IF(INDEX(G:G,ROW())&lt;&gt;"",INDEX(G:G,ROW()),IF(INDEX(E:E,ROW())&lt;&gt;0,INDEX(D:D,ROW()-1),0))</f>
        <v>0</v>
      </c>
      <c r="E1590" s="313" cm="1">
        <f t="array" ref="E1590">IF(INDEX(I:I,ROW())&lt;&gt;"",VALUE(TRIM(LEFT(INDEX(I:I,ROW()),6))),0)</f>
        <v>0</v>
      </c>
      <c r="F1590" s="314"/>
      <c r="G1590" s="247"/>
      <c r="H1590" s="261"/>
      <c r="I1590" s="248"/>
      <c r="J1590" s="261"/>
      <c r="K1590" s="261"/>
      <c r="L1590" s="262"/>
      <c r="M1590" s="49"/>
      <c r="N1590" s="49"/>
    </row>
    <row r="1591" spans="1:14">
      <c r="A1591" s="43" cm="1">
        <f t="array" ref="A1591">IF(INDEX(B:B,ROW()), COUNTIF($B$6:INDEX(B:B,ROW()), TRUE), 0)</f>
        <v>0</v>
      </c>
      <c r="B1591" s="43" t="b" cm="1">
        <f t="array" ref="B1591">AND(分科號=INDEX(E:E,ROW()),INDEX(D:D,ROW())&gt;=分起日,INDEX(D:D,ROW())&lt;=分訖日,OR(分專案="全部",INDEX(J:J,ROW())=分專案))</f>
        <v>0</v>
      </c>
      <c r="C1591" s="44" cm="1">
        <f t="array" ref="C1591">IF(INDEX(F:F,ROW())&lt;&gt;"",INDEX(F:F,ROW()),IF(INDEX(E:E,ROW())&lt;&gt;0,INDEX(C:C,ROW()-1),0))</f>
        <v>0</v>
      </c>
      <c r="D1591" s="43" cm="1">
        <f t="array" ref="D1591">IF(INDEX(G:G,ROW())&lt;&gt;"",INDEX(G:G,ROW()),IF(INDEX(E:E,ROW())&lt;&gt;0,INDEX(D:D,ROW()-1),0))</f>
        <v>0</v>
      </c>
      <c r="E1591" s="313" cm="1">
        <f t="array" ref="E1591">IF(INDEX(I:I,ROW())&lt;&gt;"",VALUE(TRIM(LEFT(INDEX(I:I,ROW()),6))),0)</f>
        <v>0</v>
      </c>
      <c r="F1591" s="314"/>
      <c r="G1591" s="247"/>
      <c r="H1591" s="261"/>
      <c r="I1591" s="248"/>
      <c r="J1591" s="261"/>
      <c r="K1591" s="261"/>
      <c r="L1591" s="262"/>
      <c r="M1591" s="49"/>
      <c r="N1591" s="49"/>
    </row>
    <row r="1592" spans="1:14">
      <c r="A1592" s="43" cm="1">
        <f t="array" ref="A1592">IF(INDEX(B:B,ROW()), COUNTIF($B$6:INDEX(B:B,ROW()), TRUE), 0)</f>
        <v>0</v>
      </c>
      <c r="B1592" s="43" t="b" cm="1">
        <f t="array" ref="B1592">AND(分科號=INDEX(E:E,ROW()),INDEX(D:D,ROW())&gt;=分起日,INDEX(D:D,ROW())&lt;=分訖日,OR(分專案="全部",INDEX(J:J,ROW())=分專案))</f>
        <v>0</v>
      </c>
      <c r="C1592" s="44" cm="1">
        <f t="array" ref="C1592">IF(INDEX(F:F,ROW())&lt;&gt;"",INDEX(F:F,ROW()),IF(INDEX(E:E,ROW())&lt;&gt;0,INDEX(C:C,ROW()-1),0))</f>
        <v>0</v>
      </c>
      <c r="D1592" s="43" cm="1">
        <f t="array" ref="D1592">IF(INDEX(G:G,ROW())&lt;&gt;"",INDEX(G:G,ROW()),IF(INDEX(E:E,ROW())&lt;&gt;0,INDEX(D:D,ROW()-1),0))</f>
        <v>0</v>
      </c>
      <c r="E1592" s="313" cm="1">
        <f t="array" ref="E1592">IF(INDEX(I:I,ROW())&lt;&gt;"",VALUE(TRIM(LEFT(INDEX(I:I,ROW()),6))),0)</f>
        <v>0</v>
      </c>
      <c r="F1592" s="314"/>
      <c r="G1592" s="247"/>
      <c r="H1592" s="261"/>
      <c r="I1592" s="248"/>
      <c r="J1592" s="261"/>
      <c r="K1592" s="261"/>
      <c r="L1592" s="262"/>
      <c r="M1592" s="49"/>
      <c r="N1592" s="49"/>
    </row>
    <row r="1593" spans="1:14">
      <c r="A1593" s="43" cm="1">
        <f t="array" ref="A1593">IF(INDEX(B:B,ROW()), COUNTIF($B$6:INDEX(B:B,ROW()), TRUE), 0)</f>
        <v>0</v>
      </c>
      <c r="B1593" s="43" t="b" cm="1">
        <f t="array" ref="B1593">AND(分科號=INDEX(E:E,ROW()),INDEX(D:D,ROW())&gt;=分起日,INDEX(D:D,ROW())&lt;=分訖日,OR(分專案="全部",INDEX(J:J,ROW())=分專案))</f>
        <v>0</v>
      </c>
      <c r="C1593" s="44" cm="1">
        <f t="array" ref="C1593">IF(INDEX(F:F,ROW())&lt;&gt;"",INDEX(F:F,ROW()),IF(INDEX(E:E,ROW())&lt;&gt;0,INDEX(C:C,ROW()-1),0))</f>
        <v>0</v>
      </c>
      <c r="D1593" s="43" cm="1">
        <f t="array" ref="D1593">IF(INDEX(G:G,ROW())&lt;&gt;"",INDEX(G:G,ROW()),IF(INDEX(E:E,ROW())&lt;&gt;0,INDEX(D:D,ROW()-1),0))</f>
        <v>0</v>
      </c>
      <c r="E1593" s="313" cm="1">
        <f t="array" ref="E1593">IF(INDEX(I:I,ROW())&lt;&gt;"",VALUE(TRIM(LEFT(INDEX(I:I,ROW()),6))),0)</f>
        <v>0</v>
      </c>
      <c r="F1593" s="314"/>
      <c r="G1593" s="247"/>
      <c r="H1593" s="261"/>
      <c r="I1593" s="248"/>
      <c r="J1593" s="261"/>
      <c r="K1593" s="261"/>
      <c r="L1593" s="262"/>
      <c r="M1593" s="49"/>
      <c r="N1593" s="49"/>
    </row>
    <row r="1594" spans="1:14">
      <c r="A1594" s="43" cm="1">
        <f t="array" ref="A1594">IF(INDEX(B:B,ROW()), COUNTIF($B$6:INDEX(B:B,ROW()), TRUE), 0)</f>
        <v>0</v>
      </c>
      <c r="B1594" s="43" t="b" cm="1">
        <f t="array" ref="B1594">AND(分科號=INDEX(E:E,ROW()),INDEX(D:D,ROW())&gt;=分起日,INDEX(D:D,ROW())&lt;=分訖日,OR(分專案="全部",INDEX(J:J,ROW())=分專案))</f>
        <v>0</v>
      </c>
      <c r="C1594" s="44" cm="1">
        <f t="array" ref="C1594">IF(INDEX(F:F,ROW())&lt;&gt;"",INDEX(F:F,ROW()),IF(INDEX(E:E,ROW())&lt;&gt;0,INDEX(C:C,ROW()-1),0))</f>
        <v>0</v>
      </c>
      <c r="D1594" s="43" cm="1">
        <f t="array" ref="D1594">IF(INDEX(G:G,ROW())&lt;&gt;"",INDEX(G:G,ROW()),IF(INDEX(E:E,ROW())&lt;&gt;0,INDEX(D:D,ROW()-1),0))</f>
        <v>0</v>
      </c>
      <c r="E1594" s="313" cm="1">
        <f t="array" ref="E1594">IF(INDEX(I:I,ROW())&lt;&gt;"",VALUE(TRIM(LEFT(INDEX(I:I,ROW()),6))),0)</f>
        <v>0</v>
      </c>
      <c r="F1594" s="314"/>
      <c r="G1594" s="247"/>
      <c r="H1594" s="261"/>
      <c r="I1594" s="248"/>
      <c r="J1594" s="261"/>
      <c r="K1594" s="261"/>
      <c r="L1594" s="262"/>
      <c r="M1594" s="49"/>
      <c r="N1594" s="49"/>
    </row>
    <row r="1595" spans="1:14">
      <c r="A1595" s="43" cm="1">
        <f t="array" ref="A1595">IF(INDEX(B:B,ROW()), COUNTIF($B$6:INDEX(B:B,ROW()), TRUE), 0)</f>
        <v>0</v>
      </c>
      <c r="B1595" s="43" t="b" cm="1">
        <f t="array" ref="B1595">AND(分科號=INDEX(E:E,ROW()),INDEX(D:D,ROW())&gt;=分起日,INDEX(D:D,ROW())&lt;=分訖日,OR(分專案="全部",INDEX(J:J,ROW())=分專案))</f>
        <v>0</v>
      </c>
      <c r="C1595" s="44" cm="1">
        <f t="array" ref="C1595">IF(INDEX(F:F,ROW())&lt;&gt;"",INDEX(F:F,ROW()),IF(INDEX(E:E,ROW())&lt;&gt;0,INDEX(C:C,ROW()-1),0))</f>
        <v>0</v>
      </c>
      <c r="D1595" s="43" cm="1">
        <f t="array" ref="D1595">IF(INDEX(G:G,ROW())&lt;&gt;"",INDEX(G:G,ROW()),IF(INDEX(E:E,ROW())&lt;&gt;0,INDEX(D:D,ROW()-1),0))</f>
        <v>0</v>
      </c>
      <c r="E1595" s="313" cm="1">
        <f t="array" ref="E1595">IF(INDEX(I:I,ROW())&lt;&gt;"",VALUE(TRIM(LEFT(INDEX(I:I,ROW()),6))),0)</f>
        <v>0</v>
      </c>
      <c r="F1595" s="314"/>
      <c r="G1595" s="247"/>
      <c r="H1595" s="261"/>
      <c r="I1595" s="248"/>
      <c r="J1595" s="261"/>
      <c r="K1595" s="261"/>
      <c r="L1595" s="262"/>
      <c r="M1595" s="49"/>
      <c r="N1595" s="49"/>
    </row>
    <row r="1596" spans="1:14">
      <c r="A1596" s="43" cm="1">
        <f t="array" ref="A1596">IF(INDEX(B:B,ROW()), COUNTIF($B$6:INDEX(B:B,ROW()), TRUE), 0)</f>
        <v>0</v>
      </c>
      <c r="B1596" s="43" t="b" cm="1">
        <f t="array" ref="B1596">AND(分科號=INDEX(E:E,ROW()),INDEX(D:D,ROW())&gt;=分起日,INDEX(D:D,ROW())&lt;=分訖日,OR(分專案="全部",INDEX(J:J,ROW())=分專案))</f>
        <v>0</v>
      </c>
      <c r="C1596" s="44" cm="1">
        <f t="array" ref="C1596">IF(INDEX(F:F,ROW())&lt;&gt;"",INDEX(F:F,ROW()),IF(INDEX(E:E,ROW())&lt;&gt;0,INDEX(C:C,ROW()-1),0))</f>
        <v>0</v>
      </c>
      <c r="D1596" s="43" cm="1">
        <f t="array" ref="D1596">IF(INDEX(G:G,ROW())&lt;&gt;"",INDEX(G:G,ROW()),IF(INDEX(E:E,ROW())&lt;&gt;0,INDEX(D:D,ROW()-1),0))</f>
        <v>0</v>
      </c>
      <c r="E1596" s="313" cm="1">
        <f t="array" ref="E1596">IF(INDEX(I:I,ROW())&lt;&gt;"",VALUE(TRIM(LEFT(INDEX(I:I,ROW()),6))),0)</f>
        <v>0</v>
      </c>
      <c r="F1596" s="314"/>
      <c r="G1596" s="247"/>
      <c r="H1596" s="261"/>
      <c r="I1596" s="248"/>
      <c r="J1596" s="261"/>
      <c r="K1596" s="261"/>
      <c r="L1596" s="262"/>
      <c r="M1596" s="49"/>
      <c r="N1596" s="49"/>
    </row>
    <row r="1597" spans="1:14">
      <c r="A1597" s="43" cm="1">
        <f t="array" ref="A1597">IF(INDEX(B:B,ROW()), COUNTIF($B$6:INDEX(B:B,ROW()), TRUE), 0)</f>
        <v>0</v>
      </c>
      <c r="B1597" s="43" t="b" cm="1">
        <f t="array" ref="B1597">AND(分科號=INDEX(E:E,ROW()),INDEX(D:D,ROW())&gt;=分起日,INDEX(D:D,ROW())&lt;=分訖日,OR(分專案="全部",INDEX(J:J,ROW())=分專案))</f>
        <v>0</v>
      </c>
      <c r="C1597" s="44" cm="1">
        <f t="array" ref="C1597">IF(INDEX(F:F,ROW())&lt;&gt;"",INDEX(F:F,ROW()),IF(INDEX(E:E,ROW())&lt;&gt;0,INDEX(C:C,ROW()-1),0))</f>
        <v>0</v>
      </c>
      <c r="D1597" s="43" cm="1">
        <f t="array" ref="D1597">IF(INDEX(G:G,ROW())&lt;&gt;"",INDEX(G:G,ROW()),IF(INDEX(E:E,ROW())&lt;&gt;0,INDEX(D:D,ROW()-1),0))</f>
        <v>0</v>
      </c>
      <c r="E1597" s="313" cm="1">
        <f t="array" ref="E1597">IF(INDEX(I:I,ROW())&lt;&gt;"",VALUE(TRIM(LEFT(INDEX(I:I,ROW()),6))),0)</f>
        <v>0</v>
      </c>
      <c r="F1597" s="314"/>
      <c r="G1597" s="247"/>
      <c r="H1597" s="261"/>
      <c r="I1597" s="248"/>
      <c r="J1597" s="261"/>
      <c r="K1597" s="261"/>
      <c r="L1597" s="262"/>
      <c r="M1597" s="49"/>
      <c r="N1597" s="49"/>
    </row>
    <row r="1598" spans="1:14">
      <c r="A1598" s="43" cm="1">
        <f t="array" ref="A1598">IF(INDEX(B:B,ROW()), COUNTIF($B$6:INDEX(B:B,ROW()), TRUE), 0)</f>
        <v>0</v>
      </c>
      <c r="B1598" s="43" t="b" cm="1">
        <f t="array" ref="B1598">AND(分科號=INDEX(E:E,ROW()),INDEX(D:D,ROW())&gt;=分起日,INDEX(D:D,ROW())&lt;=分訖日,OR(分專案="全部",INDEX(J:J,ROW())=分專案))</f>
        <v>0</v>
      </c>
      <c r="C1598" s="44" cm="1">
        <f t="array" ref="C1598">IF(INDEX(F:F,ROW())&lt;&gt;"",INDEX(F:F,ROW()),IF(INDEX(E:E,ROW())&lt;&gt;0,INDEX(C:C,ROW()-1),0))</f>
        <v>0</v>
      </c>
      <c r="D1598" s="43" cm="1">
        <f t="array" ref="D1598">IF(INDEX(G:G,ROW())&lt;&gt;"",INDEX(G:G,ROW()),IF(INDEX(E:E,ROW())&lt;&gt;0,INDEX(D:D,ROW()-1),0))</f>
        <v>0</v>
      </c>
      <c r="E1598" s="313" cm="1">
        <f t="array" ref="E1598">IF(INDEX(I:I,ROW())&lt;&gt;"",VALUE(TRIM(LEFT(INDEX(I:I,ROW()),6))),0)</f>
        <v>0</v>
      </c>
      <c r="F1598" s="314"/>
      <c r="G1598" s="247"/>
      <c r="H1598" s="261"/>
      <c r="I1598" s="248"/>
      <c r="J1598" s="261"/>
      <c r="K1598" s="261"/>
      <c r="L1598" s="262"/>
      <c r="M1598" s="49"/>
      <c r="N1598" s="49"/>
    </row>
    <row r="1599" spans="1:14">
      <c r="A1599" s="43" cm="1">
        <f t="array" ref="A1599">IF(INDEX(B:B,ROW()), COUNTIF($B$6:INDEX(B:B,ROW()), TRUE), 0)</f>
        <v>0</v>
      </c>
      <c r="B1599" s="43" t="b" cm="1">
        <f t="array" ref="B1599">AND(分科號=INDEX(E:E,ROW()),INDEX(D:D,ROW())&gt;=分起日,INDEX(D:D,ROW())&lt;=分訖日,OR(分專案="全部",INDEX(J:J,ROW())=分專案))</f>
        <v>0</v>
      </c>
      <c r="C1599" s="44" cm="1">
        <f t="array" ref="C1599">IF(INDEX(F:F,ROW())&lt;&gt;"",INDEX(F:F,ROW()),IF(INDEX(E:E,ROW())&lt;&gt;0,INDEX(C:C,ROW()-1),0))</f>
        <v>0</v>
      </c>
      <c r="D1599" s="43" cm="1">
        <f t="array" ref="D1599">IF(INDEX(G:G,ROW())&lt;&gt;"",INDEX(G:G,ROW()),IF(INDEX(E:E,ROW())&lt;&gt;0,INDEX(D:D,ROW()-1),0))</f>
        <v>0</v>
      </c>
      <c r="E1599" s="313" cm="1">
        <f t="array" ref="E1599">IF(INDEX(I:I,ROW())&lt;&gt;"",VALUE(TRIM(LEFT(INDEX(I:I,ROW()),6))),0)</f>
        <v>0</v>
      </c>
      <c r="F1599" s="314"/>
      <c r="G1599" s="247"/>
      <c r="H1599" s="261"/>
      <c r="I1599" s="248"/>
      <c r="J1599" s="261"/>
      <c r="K1599" s="261"/>
      <c r="L1599" s="262"/>
      <c r="M1599" s="49"/>
      <c r="N1599" s="49"/>
    </row>
    <row r="1600" spans="1:14">
      <c r="A1600" s="43" cm="1">
        <f t="array" ref="A1600">IF(INDEX(B:B,ROW()), COUNTIF($B$6:INDEX(B:B,ROW()), TRUE), 0)</f>
        <v>0</v>
      </c>
      <c r="B1600" s="43" t="b" cm="1">
        <f t="array" ref="B1600">AND(分科號=INDEX(E:E,ROW()),INDEX(D:D,ROW())&gt;=分起日,INDEX(D:D,ROW())&lt;=分訖日,OR(分專案="全部",INDEX(J:J,ROW())=分專案))</f>
        <v>0</v>
      </c>
      <c r="C1600" s="44" cm="1">
        <f t="array" ref="C1600">IF(INDEX(F:F,ROW())&lt;&gt;"",INDEX(F:F,ROW()),IF(INDEX(E:E,ROW())&lt;&gt;0,INDEX(C:C,ROW()-1),0))</f>
        <v>0</v>
      </c>
      <c r="D1600" s="43" cm="1">
        <f t="array" ref="D1600">IF(INDEX(G:G,ROW())&lt;&gt;"",INDEX(G:G,ROW()),IF(INDEX(E:E,ROW())&lt;&gt;0,INDEX(D:D,ROW()-1),0))</f>
        <v>0</v>
      </c>
      <c r="E1600" s="313" cm="1">
        <f t="array" ref="E1600">IF(INDEX(I:I,ROW())&lt;&gt;"",VALUE(TRIM(LEFT(INDEX(I:I,ROW()),6))),0)</f>
        <v>0</v>
      </c>
      <c r="F1600" s="314"/>
      <c r="G1600" s="247"/>
      <c r="H1600" s="261"/>
      <c r="I1600" s="248"/>
      <c r="J1600" s="261"/>
      <c r="K1600" s="261"/>
      <c r="L1600" s="262"/>
      <c r="M1600" s="49"/>
      <c r="N1600" s="49"/>
    </row>
    <row r="1601" spans="1:14">
      <c r="A1601" s="43" cm="1">
        <f t="array" ref="A1601">IF(INDEX(B:B,ROW()), COUNTIF($B$6:INDEX(B:B,ROW()), TRUE), 0)</f>
        <v>0</v>
      </c>
      <c r="B1601" s="43" t="b" cm="1">
        <f t="array" ref="B1601">AND(分科號=INDEX(E:E,ROW()),INDEX(D:D,ROW())&gt;=分起日,INDEX(D:D,ROW())&lt;=分訖日,OR(分專案="全部",INDEX(J:J,ROW())=分專案))</f>
        <v>0</v>
      </c>
      <c r="C1601" s="44" cm="1">
        <f t="array" ref="C1601">IF(INDEX(F:F,ROW())&lt;&gt;"",INDEX(F:F,ROW()),IF(INDEX(E:E,ROW())&lt;&gt;0,INDEX(C:C,ROW()-1),0))</f>
        <v>0</v>
      </c>
      <c r="D1601" s="43" cm="1">
        <f t="array" ref="D1601">IF(INDEX(G:G,ROW())&lt;&gt;"",INDEX(G:G,ROW()),IF(INDEX(E:E,ROW())&lt;&gt;0,INDEX(D:D,ROW()-1),0))</f>
        <v>0</v>
      </c>
      <c r="E1601" s="313" cm="1">
        <f t="array" ref="E1601">IF(INDEX(I:I,ROW())&lt;&gt;"",VALUE(TRIM(LEFT(INDEX(I:I,ROW()),6))),0)</f>
        <v>0</v>
      </c>
      <c r="F1601" s="314"/>
      <c r="G1601" s="247"/>
      <c r="H1601" s="261"/>
      <c r="I1601" s="248"/>
      <c r="J1601" s="261"/>
      <c r="K1601" s="261"/>
      <c r="L1601" s="262"/>
      <c r="M1601" s="49"/>
      <c r="N1601" s="49"/>
    </row>
    <row r="1602" spans="1:14">
      <c r="A1602" s="43" cm="1">
        <f t="array" ref="A1602">IF(INDEX(B:B,ROW()), COUNTIF($B$6:INDEX(B:B,ROW()), TRUE), 0)</f>
        <v>0</v>
      </c>
      <c r="B1602" s="43" t="b" cm="1">
        <f t="array" ref="B1602">AND(分科號=INDEX(E:E,ROW()),INDEX(D:D,ROW())&gt;=分起日,INDEX(D:D,ROW())&lt;=分訖日,OR(分專案="全部",INDEX(J:J,ROW())=分專案))</f>
        <v>0</v>
      </c>
      <c r="C1602" s="44" cm="1">
        <f t="array" ref="C1602">IF(INDEX(F:F,ROW())&lt;&gt;"",INDEX(F:F,ROW()),IF(INDEX(E:E,ROW())&lt;&gt;0,INDEX(C:C,ROW()-1),0))</f>
        <v>0</v>
      </c>
      <c r="D1602" s="43" cm="1">
        <f t="array" ref="D1602">IF(INDEX(G:G,ROW())&lt;&gt;"",INDEX(G:G,ROW()),IF(INDEX(E:E,ROW())&lt;&gt;0,INDEX(D:D,ROW()-1),0))</f>
        <v>0</v>
      </c>
      <c r="E1602" s="313" cm="1">
        <f t="array" ref="E1602">IF(INDEX(I:I,ROW())&lt;&gt;"",VALUE(TRIM(LEFT(INDEX(I:I,ROW()),6))),0)</f>
        <v>0</v>
      </c>
      <c r="F1602" s="314"/>
      <c r="G1602" s="247"/>
      <c r="H1602" s="261"/>
      <c r="I1602" s="248"/>
      <c r="J1602" s="261"/>
      <c r="K1602" s="261"/>
      <c r="L1602" s="262"/>
      <c r="M1602" s="49"/>
      <c r="N1602" s="49"/>
    </row>
    <row r="1603" spans="1:14">
      <c r="A1603" s="43" cm="1">
        <f t="array" ref="A1603">IF(INDEX(B:B,ROW()), COUNTIF($B$6:INDEX(B:B,ROW()), TRUE), 0)</f>
        <v>0</v>
      </c>
      <c r="B1603" s="43" t="b" cm="1">
        <f t="array" ref="B1603">AND(分科號=INDEX(E:E,ROW()),INDEX(D:D,ROW())&gt;=分起日,INDEX(D:D,ROW())&lt;=分訖日,OR(分專案="全部",INDEX(J:J,ROW())=分專案))</f>
        <v>0</v>
      </c>
      <c r="C1603" s="44" cm="1">
        <f t="array" ref="C1603">IF(INDEX(F:F,ROW())&lt;&gt;"",INDEX(F:F,ROW()),IF(INDEX(E:E,ROW())&lt;&gt;0,INDEX(C:C,ROW()-1),0))</f>
        <v>0</v>
      </c>
      <c r="D1603" s="43" cm="1">
        <f t="array" ref="D1603">IF(INDEX(G:G,ROW())&lt;&gt;"",INDEX(G:G,ROW()),IF(INDEX(E:E,ROW())&lt;&gt;0,INDEX(D:D,ROW()-1),0))</f>
        <v>0</v>
      </c>
      <c r="E1603" s="313" cm="1">
        <f t="array" ref="E1603">IF(INDEX(I:I,ROW())&lt;&gt;"",VALUE(TRIM(LEFT(INDEX(I:I,ROW()),6))),0)</f>
        <v>0</v>
      </c>
      <c r="F1603" s="314"/>
      <c r="G1603" s="247"/>
      <c r="H1603" s="261"/>
      <c r="I1603" s="248"/>
      <c r="J1603" s="261"/>
      <c r="K1603" s="261"/>
      <c r="L1603" s="262"/>
      <c r="M1603" s="49"/>
      <c r="N1603" s="49"/>
    </row>
    <row r="1604" spans="1:14">
      <c r="A1604" s="43" cm="1">
        <f t="array" ref="A1604">IF(INDEX(B:B,ROW()), COUNTIF($B$6:INDEX(B:B,ROW()), TRUE), 0)</f>
        <v>0</v>
      </c>
      <c r="B1604" s="43" t="b" cm="1">
        <f t="array" ref="B1604">AND(分科號=INDEX(E:E,ROW()),INDEX(D:D,ROW())&gt;=分起日,INDEX(D:D,ROW())&lt;=分訖日,OR(分專案="全部",INDEX(J:J,ROW())=分專案))</f>
        <v>0</v>
      </c>
      <c r="C1604" s="44" cm="1">
        <f t="array" ref="C1604">IF(INDEX(F:F,ROW())&lt;&gt;"",INDEX(F:F,ROW()),IF(INDEX(E:E,ROW())&lt;&gt;0,INDEX(C:C,ROW()-1),0))</f>
        <v>0</v>
      </c>
      <c r="D1604" s="43" cm="1">
        <f t="array" ref="D1604">IF(INDEX(G:G,ROW())&lt;&gt;"",INDEX(G:G,ROW()),IF(INDEX(E:E,ROW())&lt;&gt;0,INDEX(D:D,ROW()-1),0))</f>
        <v>0</v>
      </c>
      <c r="E1604" s="313" cm="1">
        <f t="array" ref="E1604">IF(INDEX(I:I,ROW())&lt;&gt;"",VALUE(TRIM(LEFT(INDEX(I:I,ROW()),6))),0)</f>
        <v>0</v>
      </c>
      <c r="F1604" s="314"/>
      <c r="G1604" s="247"/>
      <c r="H1604" s="261"/>
      <c r="I1604" s="248"/>
      <c r="J1604" s="261"/>
      <c r="K1604" s="261"/>
      <c r="L1604" s="262"/>
      <c r="M1604" s="49"/>
      <c r="N1604" s="49"/>
    </row>
    <row r="1605" spans="1:14">
      <c r="A1605" s="43" cm="1">
        <f t="array" ref="A1605">IF(INDEX(B:B,ROW()), COUNTIF($B$6:INDEX(B:B,ROW()), TRUE), 0)</f>
        <v>0</v>
      </c>
      <c r="B1605" s="43" t="b" cm="1">
        <f t="array" ref="B1605">AND(分科號=INDEX(E:E,ROW()),INDEX(D:D,ROW())&gt;=分起日,INDEX(D:D,ROW())&lt;=分訖日,OR(分專案="全部",INDEX(J:J,ROW())=分專案))</f>
        <v>0</v>
      </c>
      <c r="C1605" s="44" cm="1">
        <f t="array" ref="C1605">IF(INDEX(F:F,ROW())&lt;&gt;"",INDEX(F:F,ROW()),IF(INDEX(E:E,ROW())&lt;&gt;0,INDEX(C:C,ROW()-1),0))</f>
        <v>0</v>
      </c>
      <c r="D1605" s="43" cm="1">
        <f t="array" ref="D1605">IF(INDEX(G:G,ROW())&lt;&gt;"",INDEX(G:G,ROW()),IF(INDEX(E:E,ROW())&lt;&gt;0,INDEX(D:D,ROW()-1),0))</f>
        <v>0</v>
      </c>
      <c r="E1605" s="313" cm="1">
        <f t="array" ref="E1605">IF(INDEX(I:I,ROW())&lt;&gt;"",VALUE(TRIM(LEFT(INDEX(I:I,ROW()),6))),0)</f>
        <v>0</v>
      </c>
      <c r="F1605" s="314"/>
      <c r="G1605" s="247"/>
      <c r="H1605" s="261"/>
      <c r="I1605" s="248"/>
      <c r="J1605" s="261"/>
      <c r="K1605" s="261"/>
      <c r="L1605" s="262"/>
      <c r="M1605" s="49"/>
      <c r="N1605" s="49"/>
    </row>
    <row r="1606" spans="1:14">
      <c r="A1606" s="43" cm="1">
        <f t="array" ref="A1606">IF(INDEX(B:B,ROW()), COUNTIF($B$6:INDEX(B:B,ROW()), TRUE), 0)</f>
        <v>0</v>
      </c>
      <c r="B1606" s="43" t="b" cm="1">
        <f t="array" ref="B1606">AND(分科號=INDEX(E:E,ROW()),INDEX(D:D,ROW())&gt;=分起日,INDEX(D:D,ROW())&lt;=分訖日,OR(分專案="全部",INDEX(J:J,ROW())=分專案))</f>
        <v>0</v>
      </c>
      <c r="C1606" s="44" cm="1">
        <f t="array" ref="C1606">IF(INDEX(F:F,ROW())&lt;&gt;"",INDEX(F:F,ROW()),IF(INDEX(E:E,ROW())&lt;&gt;0,INDEX(C:C,ROW()-1),0))</f>
        <v>0</v>
      </c>
      <c r="D1606" s="43" cm="1">
        <f t="array" ref="D1606">IF(INDEX(G:G,ROW())&lt;&gt;"",INDEX(G:G,ROW()),IF(INDEX(E:E,ROW())&lt;&gt;0,INDEX(D:D,ROW()-1),0))</f>
        <v>0</v>
      </c>
      <c r="E1606" s="313" cm="1">
        <f t="array" ref="E1606">IF(INDEX(I:I,ROW())&lt;&gt;"",VALUE(TRIM(LEFT(INDEX(I:I,ROW()),6))),0)</f>
        <v>0</v>
      </c>
      <c r="F1606" s="314"/>
      <c r="G1606" s="247"/>
      <c r="H1606" s="261"/>
      <c r="I1606" s="248"/>
      <c r="J1606" s="261"/>
      <c r="K1606" s="261"/>
      <c r="L1606" s="262"/>
      <c r="M1606" s="49"/>
      <c r="N1606" s="49"/>
    </row>
    <row r="1607" spans="1:14">
      <c r="A1607" s="43" cm="1">
        <f t="array" ref="A1607">IF(INDEX(B:B,ROW()), COUNTIF($B$6:INDEX(B:B,ROW()), TRUE), 0)</f>
        <v>0</v>
      </c>
      <c r="B1607" s="43" t="b" cm="1">
        <f t="array" ref="B1607">AND(分科號=INDEX(E:E,ROW()),INDEX(D:D,ROW())&gt;=分起日,INDEX(D:D,ROW())&lt;=分訖日,OR(分專案="全部",INDEX(J:J,ROW())=分專案))</f>
        <v>0</v>
      </c>
      <c r="C1607" s="44" cm="1">
        <f t="array" ref="C1607">IF(INDEX(F:F,ROW())&lt;&gt;"",INDEX(F:F,ROW()),IF(INDEX(E:E,ROW())&lt;&gt;0,INDEX(C:C,ROW()-1),0))</f>
        <v>0</v>
      </c>
      <c r="D1607" s="43" cm="1">
        <f t="array" ref="D1607">IF(INDEX(G:G,ROW())&lt;&gt;"",INDEX(G:G,ROW()),IF(INDEX(E:E,ROW())&lt;&gt;0,INDEX(D:D,ROW()-1),0))</f>
        <v>0</v>
      </c>
      <c r="E1607" s="313" cm="1">
        <f t="array" ref="E1607">IF(INDEX(I:I,ROW())&lt;&gt;"",VALUE(TRIM(LEFT(INDEX(I:I,ROW()),6))),0)</f>
        <v>0</v>
      </c>
      <c r="F1607" s="314"/>
      <c r="G1607" s="247"/>
      <c r="H1607" s="261"/>
      <c r="I1607" s="248"/>
      <c r="J1607" s="261"/>
      <c r="K1607" s="261"/>
      <c r="L1607" s="262"/>
      <c r="M1607" s="49"/>
      <c r="N1607" s="49"/>
    </row>
    <row r="1608" spans="1:14">
      <c r="A1608" s="43" cm="1">
        <f t="array" ref="A1608">IF(INDEX(B:B,ROW()), COUNTIF($B$6:INDEX(B:B,ROW()), TRUE), 0)</f>
        <v>0</v>
      </c>
      <c r="B1608" s="43" t="b" cm="1">
        <f t="array" ref="B1608">AND(分科號=INDEX(E:E,ROW()),INDEX(D:D,ROW())&gt;=分起日,INDEX(D:D,ROW())&lt;=分訖日,OR(分專案="全部",INDEX(J:J,ROW())=分專案))</f>
        <v>0</v>
      </c>
      <c r="C1608" s="44" cm="1">
        <f t="array" ref="C1608">IF(INDEX(F:F,ROW())&lt;&gt;"",INDEX(F:F,ROW()),IF(INDEX(E:E,ROW())&lt;&gt;0,INDEX(C:C,ROW()-1),0))</f>
        <v>0</v>
      </c>
      <c r="D1608" s="43" cm="1">
        <f t="array" ref="D1608">IF(INDEX(G:G,ROW())&lt;&gt;"",INDEX(G:G,ROW()),IF(INDEX(E:E,ROW())&lt;&gt;0,INDEX(D:D,ROW()-1),0))</f>
        <v>0</v>
      </c>
      <c r="E1608" s="313" cm="1">
        <f t="array" ref="E1608">IF(INDEX(I:I,ROW())&lt;&gt;"",VALUE(TRIM(LEFT(INDEX(I:I,ROW()),6))),0)</f>
        <v>0</v>
      </c>
      <c r="F1608" s="314"/>
      <c r="G1608" s="247"/>
      <c r="H1608" s="261"/>
      <c r="I1608" s="248"/>
      <c r="J1608" s="261"/>
      <c r="K1608" s="261"/>
      <c r="L1608" s="262"/>
      <c r="M1608" s="49"/>
      <c r="N1608" s="49"/>
    </row>
    <row r="1609" spans="1:14">
      <c r="A1609" s="43" cm="1">
        <f t="array" ref="A1609">IF(INDEX(B:B,ROW()), COUNTIF($B$6:INDEX(B:B,ROW()), TRUE), 0)</f>
        <v>0</v>
      </c>
      <c r="B1609" s="43" t="b" cm="1">
        <f t="array" ref="B1609">AND(分科號=INDEX(E:E,ROW()),INDEX(D:D,ROW())&gt;=分起日,INDEX(D:D,ROW())&lt;=分訖日,OR(分專案="全部",INDEX(J:J,ROW())=分專案))</f>
        <v>0</v>
      </c>
      <c r="C1609" s="44" cm="1">
        <f t="array" ref="C1609">IF(INDEX(F:F,ROW())&lt;&gt;"",INDEX(F:F,ROW()),IF(INDEX(E:E,ROW())&lt;&gt;0,INDEX(C:C,ROW()-1),0))</f>
        <v>0</v>
      </c>
      <c r="D1609" s="43" cm="1">
        <f t="array" ref="D1609">IF(INDEX(G:G,ROW())&lt;&gt;"",INDEX(G:G,ROW()),IF(INDEX(E:E,ROW())&lt;&gt;0,INDEX(D:D,ROW()-1),0))</f>
        <v>0</v>
      </c>
      <c r="E1609" s="313" cm="1">
        <f t="array" ref="E1609">IF(INDEX(I:I,ROW())&lt;&gt;"",VALUE(TRIM(LEFT(INDEX(I:I,ROW()),6))),0)</f>
        <v>0</v>
      </c>
      <c r="F1609" s="314"/>
      <c r="G1609" s="247"/>
      <c r="H1609" s="261"/>
      <c r="I1609" s="248"/>
      <c r="J1609" s="261"/>
      <c r="K1609" s="261"/>
      <c r="L1609" s="262"/>
      <c r="M1609" s="49"/>
      <c r="N1609" s="49"/>
    </row>
    <row r="1610" spans="1:14">
      <c r="A1610" s="43" cm="1">
        <f t="array" ref="A1610">IF(INDEX(B:B,ROW()), COUNTIF($B$6:INDEX(B:B,ROW()), TRUE), 0)</f>
        <v>0</v>
      </c>
      <c r="B1610" s="43" t="b" cm="1">
        <f t="array" ref="B1610">AND(分科號=INDEX(E:E,ROW()),INDEX(D:D,ROW())&gt;=分起日,INDEX(D:D,ROW())&lt;=分訖日,OR(分專案="全部",INDEX(J:J,ROW())=分專案))</f>
        <v>0</v>
      </c>
      <c r="C1610" s="44" cm="1">
        <f t="array" ref="C1610">IF(INDEX(F:F,ROW())&lt;&gt;"",INDEX(F:F,ROW()),IF(INDEX(E:E,ROW())&lt;&gt;0,INDEX(C:C,ROW()-1),0))</f>
        <v>0</v>
      </c>
      <c r="D1610" s="43" cm="1">
        <f t="array" ref="D1610">IF(INDEX(G:G,ROW())&lt;&gt;"",INDEX(G:G,ROW()),IF(INDEX(E:E,ROW())&lt;&gt;0,INDEX(D:D,ROW()-1),0))</f>
        <v>0</v>
      </c>
      <c r="E1610" s="313" cm="1">
        <f t="array" ref="E1610">IF(INDEX(I:I,ROW())&lt;&gt;"",VALUE(TRIM(LEFT(INDEX(I:I,ROW()),6))),0)</f>
        <v>0</v>
      </c>
      <c r="F1610" s="314"/>
      <c r="G1610" s="247"/>
      <c r="H1610" s="261"/>
      <c r="I1610" s="248"/>
      <c r="J1610" s="261"/>
      <c r="K1610" s="261"/>
      <c r="L1610" s="262"/>
      <c r="M1610" s="49"/>
      <c r="N1610" s="49"/>
    </row>
    <row r="1611" spans="1:14">
      <c r="A1611" s="43" cm="1">
        <f t="array" ref="A1611">IF(INDEX(B:B,ROW()), COUNTIF($B$6:INDEX(B:B,ROW()), TRUE), 0)</f>
        <v>0</v>
      </c>
      <c r="B1611" s="43" t="b" cm="1">
        <f t="array" ref="B1611">AND(分科號=INDEX(E:E,ROW()),INDEX(D:D,ROW())&gt;=分起日,INDEX(D:D,ROW())&lt;=分訖日,OR(分專案="全部",INDEX(J:J,ROW())=分專案))</f>
        <v>0</v>
      </c>
      <c r="C1611" s="44" cm="1">
        <f t="array" ref="C1611">IF(INDEX(F:F,ROW())&lt;&gt;"",INDEX(F:F,ROW()),IF(INDEX(E:E,ROW())&lt;&gt;0,INDEX(C:C,ROW()-1),0))</f>
        <v>0</v>
      </c>
      <c r="D1611" s="43" cm="1">
        <f t="array" ref="D1611">IF(INDEX(G:G,ROW())&lt;&gt;"",INDEX(G:G,ROW()),IF(INDEX(E:E,ROW())&lt;&gt;0,INDEX(D:D,ROW()-1),0))</f>
        <v>0</v>
      </c>
      <c r="E1611" s="313" cm="1">
        <f t="array" ref="E1611">IF(INDEX(I:I,ROW())&lt;&gt;"",VALUE(TRIM(LEFT(INDEX(I:I,ROW()),6))),0)</f>
        <v>0</v>
      </c>
      <c r="F1611" s="314"/>
      <c r="G1611" s="247"/>
      <c r="H1611" s="261"/>
      <c r="I1611" s="248"/>
      <c r="J1611" s="261"/>
      <c r="K1611" s="261"/>
      <c r="L1611" s="262"/>
      <c r="M1611" s="49"/>
      <c r="N1611" s="49"/>
    </row>
    <row r="1612" spans="1:14">
      <c r="A1612" s="43" cm="1">
        <f t="array" ref="A1612">IF(INDEX(B:B,ROW()), COUNTIF($B$6:INDEX(B:B,ROW()), TRUE), 0)</f>
        <v>0</v>
      </c>
      <c r="B1612" s="43" t="b" cm="1">
        <f t="array" ref="B1612">AND(分科號=INDEX(E:E,ROW()),INDEX(D:D,ROW())&gt;=分起日,INDEX(D:D,ROW())&lt;=分訖日,OR(分專案="全部",INDEX(J:J,ROW())=分專案))</f>
        <v>0</v>
      </c>
      <c r="C1612" s="44" cm="1">
        <f t="array" ref="C1612">IF(INDEX(F:F,ROW())&lt;&gt;"",INDEX(F:F,ROW()),IF(INDEX(E:E,ROW())&lt;&gt;0,INDEX(C:C,ROW()-1),0))</f>
        <v>0</v>
      </c>
      <c r="D1612" s="43" cm="1">
        <f t="array" ref="D1612">IF(INDEX(G:G,ROW())&lt;&gt;"",INDEX(G:G,ROW()),IF(INDEX(E:E,ROW())&lt;&gt;0,INDEX(D:D,ROW()-1),0))</f>
        <v>0</v>
      </c>
      <c r="E1612" s="313" cm="1">
        <f t="array" ref="E1612">IF(INDEX(I:I,ROW())&lt;&gt;"",VALUE(TRIM(LEFT(INDEX(I:I,ROW()),6))),0)</f>
        <v>0</v>
      </c>
      <c r="F1612" s="314"/>
      <c r="G1612" s="247"/>
      <c r="H1612" s="261"/>
      <c r="I1612" s="248"/>
      <c r="J1612" s="261"/>
      <c r="K1612" s="261"/>
      <c r="L1612" s="262"/>
      <c r="M1612" s="49"/>
      <c r="N1612" s="49"/>
    </row>
    <row r="1613" spans="1:14">
      <c r="A1613" s="43" cm="1">
        <f t="array" ref="A1613">IF(INDEX(B:B,ROW()), COUNTIF($B$6:INDEX(B:B,ROW()), TRUE), 0)</f>
        <v>0</v>
      </c>
      <c r="B1613" s="43" t="b" cm="1">
        <f t="array" ref="B1613">AND(分科號=INDEX(E:E,ROW()),INDEX(D:D,ROW())&gt;=分起日,INDEX(D:D,ROW())&lt;=分訖日,OR(分專案="全部",INDEX(J:J,ROW())=分專案))</f>
        <v>0</v>
      </c>
      <c r="C1613" s="44" cm="1">
        <f t="array" ref="C1613">IF(INDEX(F:F,ROW())&lt;&gt;"",INDEX(F:F,ROW()),IF(INDEX(E:E,ROW())&lt;&gt;0,INDEX(C:C,ROW()-1),0))</f>
        <v>0</v>
      </c>
      <c r="D1613" s="43" cm="1">
        <f t="array" ref="D1613">IF(INDEX(G:G,ROW())&lt;&gt;"",INDEX(G:G,ROW()),IF(INDEX(E:E,ROW())&lt;&gt;0,INDEX(D:D,ROW()-1),0))</f>
        <v>0</v>
      </c>
      <c r="E1613" s="313" cm="1">
        <f t="array" ref="E1613">IF(INDEX(I:I,ROW())&lt;&gt;"",VALUE(TRIM(LEFT(INDEX(I:I,ROW()),6))),0)</f>
        <v>0</v>
      </c>
      <c r="F1613" s="314"/>
      <c r="G1613" s="247"/>
      <c r="H1613" s="261"/>
      <c r="I1613" s="248"/>
      <c r="J1613" s="261"/>
      <c r="K1613" s="261"/>
      <c r="L1613" s="262"/>
      <c r="M1613" s="49"/>
      <c r="N1613" s="49"/>
    </row>
    <row r="1614" spans="1:14">
      <c r="A1614" s="43" cm="1">
        <f t="array" ref="A1614">IF(INDEX(B:B,ROW()), COUNTIF($B$6:INDEX(B:B,ROW()), TRUE), 0)</f>
        <v>0</v>
      </c>
      <c r="B1614" s="43" t="b" cm="1">
        <f t="array" ref="B1614">AND(分科號=INDEX(E:E,ROW()),INDEX(D:D,ROW())&gt;=分起日,INDEX(D:D,ROW())&lt;=分訖日,OR(分專案="全部",INDEX(J:J,ROW())=分專案))</f>
        <v>0</v>
      </c>
      <c r="C1614" s="44" cm="1">
        <f t="array" ref="C1614">IF(INDEX(F:F,ROW())&lt;&gt;"",INDEX(F:F,ROW()),IF(INDEX(E:E,ROW())&lt;&gt;0,INDEX(C:C,ROW()-1),0))</f>
        <v>0</v>
      </c>
      <c r="D1614" s="43" cm="1">
        <f t="array" ref="D1614">IF(INDEX(G:G,ROW())&lt;&gt;"",INDEX(G:G,ROW()),IF(INDEX(E:E,ROW())&lt;&gt;0,INDEX(D:D,ROW()-1),0))</f>
        <v>0</v>
      </c>
      <c r="E1614" s="313" cm="1">
        <f t="array" ref="E1614">IF(INDEX(I:I,ROW())&lt;&gt;"",VALUE(TRIM(LEFT(INDEX(I:I,ROW()),6))),0)</f>
        <v>0</v>
      </c>
      <c r="F1614" s="314"/>
      <c r="G1614" s="247"/>
      <c r="H1614" s="261"/>
      <c r="I1614" s="248"/>
      <c r="J1614" s="261"/>
      <c r="K1614" s="261"/>
      <c r="L1614" s="262"/>
      <c r="M1614" s="49"/>
      <c r="N1614" s="49"/>
    </row>
    <row r="1615" spans="1:14">
      <c r="A1615" s="43" cm="1">
        <f t="array" ref="A1615">IF(INDEX(B:B,ROW()), COUNTIF($B$6:INDEX(B:B,ROW()), TRUE), 0)</f>
        <v>0</v>
      </c>
      <c r="B1615" s="43" t="b" cm="1">
        <f t="array" ref="B1615">AND(分科號=INDEX(E:E,ROW()),INDEX(D:D,ROW())&gt;=分起日,INDEX(D:D,ROW())&lt;=分訖日,OR(分專案="全部",INDEX(J:J,ROW())=分專案))</f>
        <v>0</v>
      </c>
      <c r="C1615" s="44" cm="1">
        <f t="array" ref="C1615">IF(INDEX(F:F,ROW())&lt;&gt;"",INDEX(F:F,ROW()),IF(INDEX(E:E,ROW())&lt;&gt;0,INDEX(C:C,ROW()-1),0))</f>
        <v>0</v>
      </c>
      <c r="D1615" s="43" cm="1">
        <f t="array" ref="D1615">IF(INDEX(G:G,ROW())&lt;&gt;"",INDEX(G:G,ROW()),IF(INDEX(E:E,ROW())&lt;&gt;0,INDEX(D:D,ROW()-1),0))</f>
        <v>0</v>
      </c>
      <c r="E1615" s="313" cm="1">
        <f t="array" ref="E1615">IF(INDEX(I:I,ROW())&lt;&gt;"",VALUE(TRIM(LEFT(INDEX(I:I,ROW()),6))),0)</f>
        <v>0</v>
      </c>
      <c r="F1615" s="314"/>
      <c r="G1615" s="247"/>
      <c r="H1615" s="261"/>
      <c r="I1615" s="248"/>
      <c r="J1615" s="261"/>
      <c r="K1615" s="261"/>
      <c r="L1615" s="262"/>
      <c r="M1615" s="49"/>
      <c r="N1615" s="49"/>
    </row>
    <row r="1616" spans="1:14">
      <c r="A1616" s="43" cm="1">
        <f t="array" ref="A1616">IF(INDEX(B:B,ROW()), COUNTIF($B$6:INDEX(B:B,ROW()), TRUE), 0)</f>
        <v>0</v>
      </c>
      <c r="B1616" s="43" t="b" cm="1">
        <f t="array" ref="B1616">AND(分科號=INDEX(E:E,ROW()),INDEX(D:D,ROW())&gt;=分起日,INDEX(D:D,ROW())&lt;=分訖日,OR(分專案="全部",INDEX(J:J,ROW())=分專案))</f>
        <v>0</v>
      </c>
      <c r="C1616" s="44" cm="1">
        <f t="array" ref="C1616">IF(INDEX(F:F,ROW())&lt;&gt;"",INDEX(F:F,ROW()),IF(INDEX(E:E,ROW())&lt;&gt;0,INDEX(C:C,ROW()-1),0))</f>
        <v>0</v>
      </c>
      <c r="D1616" s="43" cm="1">
        <f t="array" ref="D1616">IF(INDEX(G:G,ROW())&lt;&gt;"",INDEX(G:G,ROW()),IF(INDEX(E:E,ROW())&lt;&gt;0,INDEX(D:D,ROW()-1),0))</f>
        <v>0</v>
      </c>
      <c r="E1616" s="313" cm="1">
        <f t="array" ref="E1616">IF(INDEX(I:I,ROW())&lt;&gt;"",VALUE(TRIM(LEFT(INDEX(I:I,ROW()),6))),0)</f>
        <v>0</v>
      </c>
      <c r="F1616" s="314"/>
      <c r="G1616" s="247"/>
      <c r="H1616" s="261"/>
      <c r="I1616" s="248"/>
      <c r="J1616" s="261"/>
      <c r="K1616" s="261"/>
      <c r="L1616" s="262"/>
      <c r="M1616" s="49"/>
      <c r="N1616" s="49"/>
    </row>
    <row r="1617" spans="1:14">
      <c r="A1617" s="43" cm="1">
        <f t="array" ref="A1617">IF(INDEX(B:B,ROW()), COUNTIF($B$6:INDEX(B:B,ROW()), TRUE), 0)</f>
        <v>0</v>
      </c>
      <c r="B1617" s="43" t="b" cm="1">
        <f t="array" ref="B1617">AND(分科號=INDEX(E:E,ROW()),INDEX(D:D,ROW())&gt;=分起日,INDEX(D:D,ROW())&lt;=分訖日,OR(分專案="全部",INDEX(J:J,ROW())=分專案))</f>
        <v>0</v>
      </c>
      <c r="C1617" s="44" cm="1">
        <f t="array" ref="C1617">IF(INDEX(F:F,ROW())&lt;&gt;"",INDEX(F:F,ROW()),IF(INDEX(E:E,ROW())&lt;&gt;0,INDEX(C:C,ROW()-1),0))</f>
        <v>0</v>
      </c>
      <c r="D1617" s="43" cm="1">
        <f t="array" ref="D1617">IF(INDEX(G:G,ROW())&lt;&gt;"",INDEX(G:G,ROW()),IF(INDEX(E:E,ROW())&lt;&gt;0,INDEX(D:D,ROW()-1),0))</f>
        <v>0</v>
      </c>
      <c r="E1617" s="313" cm="1">
        <f t="array" ref="E1617">IF(INDEX(I:I,ROW())&lt;&gt;"",VALUE(TRIM(LEFT(INDEX(I:I,ROW()),6))),0)</f>
        <v>0</v>
      </c>
      <c r="F1617" s="314"/>
      <c r="G1617" s="247"/>
      <c r="H1617" s="261"/>
      <c r="I1617" s="248"/>
      <c r="J1617" s="261"/>
      <c r="K1617" s="261"/>
      <c r="L1617" s="262"/>
      <c r="M1617" s="49"/>
      <c r="N1617" s="49"/>
    </row>
    <row r="1618" spans="1:14">
      <c r="A1618" s="43" cm="1">
        <f t="array" ref="A1618">IF(INDEX(B:B,ROW()), COUNTIF($B$6:INDEX(B:B,ROW()), TRUE), 0)</f>
        <v>0</v>
      </c>
      <c r="B1618" s="43" t="b" cm="1">
        <f t="array" ref="B1618">AND(分科號=INDEX(E:E,ROW()),INDEX(D:D,ROW())&gt;=分起日,INDEX(D:D,ROW())&lt;=分訖日,OR(分專案="全部",INDEX(J:J,ROW())=分專案))</f>
        <v>0</v>
      </c>
      <c r="C1618" s="44" cm="1">
        <f t="array" ref="C1618">IF(INDEX(F:F,ROW())&lt;&gt;"",INDEX(F:F,ROW()),IF(INDEX(E:E,ROW())&lt;&gt;0,INDEX(C:C,ROW()-1),0))</f>
        <v>0</v>
      </c>
      <c r="D1618" s="43" cm="1">
        <f t="array" ref="D1618">IF(INDEX(G:G,ROW())&lt;&gt;"",INDEX(G:G,ROW()),IF(INDEX(E:E,ROW())&lt;&gt;0,INDEX(D:D,ROW()-1),0))</f>
        <v>0</v>
      </c>
      <c r="E1618" s="313" cm="1">
        <f t="array" ref="E1618">IF(INDEX(I:I,ROW())&lt;&gt;"",VALUE(TRIM(LEFT(INDEX(I:I,ROW()),6))),0)</f>
        <v>0</v>
      </c>
      <c r="F1618" s="314"/>
      <c r="G1618" s="247"/>
      <c r="H1618" s="261"/>
      <c r="I1618" s="248"/>
      <c r="J1618" s="261"/>
      <c r="K1618" s="261"/>
      <c r="L1618" s="262"/>
      <c r="M1618" s="49"/>
      <c r="N1618" s="49"/>
    </row>
    <row r="1619" spans="1:14">
      <c r="A1619" s="43" cm="1">
        <f t="array" ref="A1619">IF(INDEX(B:B,ROW()), COUNTIF($B$6:INDEX(B:B,ROW()), TRUE), 0)</f>
        <v>0</v>
      </c>
      <c r="B1619" s="43" t="b" cm="1">
        <f t="array" ref="B1619">AND(分科號=INDEX(E:E,ROW()),INDEX(D:D,ROW())&gt;=分起日,INDEX(D:D,ROW())&lt;=分訖日,OR(分專案="全部",INDEX(J:J,ROW())=分專案))</f>
        <v>0</v>
      </c>
      <c r="C1619" s="44" cm="1">
        <f t="array" ref="C1619">IF(INDEX(F:F,ROW())&lt;&gt;"",INDEX(F:F,ROW()),IF(INDEX(E:E,ROW())&lt;&gt;0,INDEX(C:C,ROW()-1),0))</f>
        <v>0</v>
      </c>
      <c r="D1619" s="43" cm="1">
        <f t="array" ref="D1619">IF(INDEX(G:G,ROW())&lt;&gt;"",INDEX(G:G,ROW()),IF(INDEX(E:E,ROW())&lt;&gt;0,INDEX(D:D,ROW()-1),0))</f>
        <v>0</v>
      </c>
      <c r="E1619" s="313" cm="1">
        <f t="array" ref="E1619">IF(INDEX(I:I,ROW())&lt;&gt;"",VALUE(TRIM(LEFT(INDEX(I:I,ROW()),6))),0)</f>
        <v>0</v>
      </c>
      <c r="F1619" s="314"/>
      <c r="G1619" s="247"/>
      <c r="H1619" s="261"/>
      <c r="I1619" s="248"/>
      <c r="J1619" s="261"/>
      <c r="K1619" s="261"/>
      <c r="L1619" s="262"/>
      <c r="M1619" s="49"/>
      <c r="N1619" s="49"/>
    </row>
    <row r="1620" spans="1:14">
      <c r="A1620" s="43" cm="1">
        <f t="array" ref="A1620">IF(INDEX(B:B,ROW()), COUNTIF($B$6:INDEX(B:B,ROW()), TRUE), 0)</f>
        <v>0</v>
      </c>
      <c r="B1620" s="43" t="b" cm="1">
        <f t="array" ref="B1620">AND(分科號=INDEX(E:E,ROW()),INDEX(D:D,ROW())&gt;=分起日,INDEX(D:D,ROW())&lt;=分訖日,OR(分專案="全部",INDEX(J:J,ROW())=分專案))</f>
        <v>0</v>
      </c>
      <c r="C1620" s="44" cm="1">
        <f t="array" ref="C1620">IF(INDEX(F:F,ROW())&lt;&gt;"",INDEX(F:F,ROW()),IF(INDEX(E:E,ROW())&lt;&gt;0,INDEX(C:C,ROW()-1),0))</f>
        <v>0</v>
      </c>
      <c r="D1620" s="43" cm="1">
        <f t="array" ref="D1620">IF(INDEX(G:G,ROW())&lt;&gt;"",INDEX(G:G,ROW()),IF(INDEX(E:E,ROW())&lt;&gt;0,INDEX(D:D,ROW()-1),0))</f>
        <v>0</v>
      </c>
      <c r="E1620" s="313" cm="1">
        <f t="array" ref="E1620">IF(INDEX(I:I,ROW())&lt;&gt;"",VALUE(TRIM(LEFT(INDEX(I:I,ROW()),6))),0)</f>
        <v>0</v>
      </c>
      <c r="F1620" s="314"/>
      <c r="G1620" s="247"/>
      <c r="H1620" s="261"/>
      <c r="I1620" s="248"/>
      <c r="J1620" s="261"/>
      <c r="K1620" s="261"/>
      <c r="L1620" s="262"/>
      <c r="M1620" s="49"/>
      <c r="N1620" s="49"/>
    </row>
    <row r="1621" spans="1:14">
      <c r="A1621" s="43" cm="1">
        <f t="array" ref="A1621">IF(INDEX(B:B,ROW()), COUNTIF($B$6:INDEX(B:B,ROW()), TRUE), 0)</f>
        <v>0</v>
      </c>
      <c r="B1621" s="43" t="b" cm="1">
        <f t="array" ref="B1621">AND(分科號=INDEX(E:E,ROW()),INDEX(D:D,ROW())&gt;=分起日,INDEX(D:D,ROW())&lt;=分訖日,OR(分專案="全部",INDEX(J:J,ROW())=分專案))</f>
        <v>0</v>
      </c>
      <c r="C1621" s="44" cm="1">
        <f t="array" ref="C1621">IF(INDEX(F:F,ROW())&lt;&gt;"",INDEX(F:F,ROW()),IF(INDEX(E:E,ROW())&lt;&gt;0,INDEX(C:C,ROW()-1),0))</f>
        <v>0</v>
      </c>
      <c r="D1621" s="43" cm="1">
        <f t="array" ref="D1621">IF(INDEX(G:G,ROW())&lt;&gt;"",INDEX(G:G,ROW()),IF(INDEX(E:E,ROW())&lt;&gt;0,INDEX(D:D,ROW()-1),0))</f>
        <v>0</v>
      </c>
      <c r="E1621" s="313" cm="1">
        <f t="array" ref="E1621">IF(INDEX(I:I,ROW())&lt;&gt;"",VALUE(TRIM(LEFT(INDEX(I:I,ROW()),6))),0)</f>
        <v>0</v>
      </c>
      <c r="F1621" s="314"/>
      <c r="G1621" s="247"/>
      <c r="H1621" s="261"/>
      <c r="I1621" s="248"/>
      <c r="J1621" s="261"/>
      <c r="K1621" s="261"/>
      <c r="L1621" s="262"/>
      <c r="M1621" s="49"/>
      <c r="N1621" s="49"/>
    </row>
    <row r="1622" spans="1:14">
      <c r="A1622" s="43" cm="1">
        <f t="array" ref="A1622">IF(INDEX(B:B,ROW()), COUNTIF($B$6:INDEX(B:B,ROW()), TRUE), 0)</f>
        <v>0</v>
      </c>
      <c r="B1622" s="43" t="b" cm="1">
        <f t="array" ref="B1622">AND(分科號=INDEX(E:E,ROW()),INDEX(D:D,ROW())&gt;=分起日,INDEX(D:D,ROW())&lt;=分訖日,OR(分專案="全部",INDEX(J:J,ROW())=分專案))</f>
        <v>0</v>
      </c>
      <c r="C1622" s="44" cm="1">
        <f t="array" ref="C1622">IF(INDEX(F:F,ROW())&lt;&gt;"",INDEX(F:F,ROW()),IF(INDEX(E:E,ROW())&lt;&gt;0,INDEX(C:C,ROW()-1),0))</f>
        <v>0</v>
      </c>
      <c r="D1622" s="43" cm="1">
        <f t="array" ref="D1622">IF(INDEX(G:G,ROW())&lt;&gt;"",INDEX(G:G,ROW()),IF(INDEX(E:E,ROW())&lt;&gt;0,INDEX(D:D,ROW()-1),0))</f>
        <v>0</v>
      </c>
      <c r="E1622" s="313" cm="1">
        <f t="array" ref="E1622">IF(INDEX(I:I,ROW())&lt;&gt;"",VALUE(TRIM(LEFT(INDEX(I:I,ROW()),6))),0)</f>
        <v>0</v>
      </c>
      <c r="F1622" s="314"/>
      <c r="G1622" s="247"/>
      <c r="H1622" s="261"/>
      <c r="I1622" s="248"/>
      <c r="J1622" s="261"/>
      <c r="K1622" s="261"/>
      <c r="L1622" s="262"/>
      <c r="M1622" s="49"/>
      <c r="N1622" s="49"/>
    </row>
    <row r="1623" spans="1:14">
      <c r="A1623" s="43" cm="1">
        <f t="array" ref="A1623">IF(INDEX(B:B,ROW()), COUNTIF($B$6:INDEX(B:B,ROW()), TRUE), 0)</f>
        <v>0</v>
      </c>
      <c r="B1623" s="43" t="b" cm="1">
        <f t="array" ref="B1623">AND(分科號=INDEX(E:E,ROW()),INDEX(D:D,ROW())&gt;=分起日,INDEX(D:D,ROW())&lt;=分訖日,OR(分專案="全部",INDEX(J:J,ROW())=分專案))</f>
        <v>0</v>
      </c>
      <c r="C1623" s="44" cm="1">
        <f t="array" ref="C1623">IF(INDEX(F:F,ROW())&lt;&gt;"",INDEX(F:F,ROW()),IF(INDEX(E:E,ROW())&lt;&gt;0,INDEX(C:C,ROW()-1),0))</f>
        <v>0</v>
      </c>
      <c r="D1623" s="43" cm="1">
        <f t="array" ref="D1623">IF(INDEX(G:G,ROW())&lt;&gt;"",INDEX(G:G,ROW()),IF(INDEX(E:E,ROW())&lt;&gt;0,INDEX(D:D,ROW()-1),0))</f>
        <v>0</v>
      </c>
      <c r="E1623" s="313" cm="1">
        <f t="array" ref="E1623">IF(INDEX(I:I,ROW())&lt;&gt;"",VALUE(TRIM(LEFT(INDEX(I:I,ROW()),6))),0)</f>
        <v>0</v>
      </c>
      <c r="F1623" s="314"/>
      <c r="G1623" s="247"/>
      <c r="H1623" s="261"/>
      <c r="I1623" s="248"/>
      <c r="J1623" s="261"/>
      <c r="K1623" s="261"/>
      <c r="L1623" s="262"/>
      <c r="M1623" s="49"/>
      <c r="N1623" s="49"/>
    </row>
    <row r="1624" spans="1:14">
      <c r="A1624" s="43" cm="1">
        <f t="array" ref="A1624">IF(INDEX(B:B,ROW()), COUNTIF($B$6:INDEX(B:B,ROW()), TRUE), 0)</f>
        <v>0</v>
      </c>
      <c r="B1624" s="43" t="b" cm="1">
        <f t="array" ref="B1624">AND(分科號=INDEX(E:E,ROW()),INDEX(D:D,ROW())&gt;=分起日,INDEX(D:D,ROW())&lt;=分訖日,OR(分專案="全部",INDEX(J:J,ROW())=分專案))</f>
        <v>0</v>
      </c>
      <c r="C1624" s="44" cm="1">
        <f t="array" ref="C1624">IF(INDEX(F:F,ROW())&lt;&gt;"",INDEX(F:F,ROW()),IF(INDEX(E:E,ROW())&lt;&gt;0,INDEX(C:C,ROW()-1),0))</f>
        <v>0</v>
      </c>
      <c r="D1624" s="43" cm="1">
        <f t="array" ref="D1624">IF(INDEX(G:G,ROW())&lt;&gt;"",INDEX(G:G,ROW()),IF(INDEX(E:E,ROW())&lt;&gt;0,INDEX(D:D,ROW()-1),0))</f>
        <v>0</v>
      </c>
      <c r="E1624" s="313" cm="1">
        <f t="array" ref="E1624">IF(INDEX(I:I,ROW())&lt;&gt;"",VALUE(TRIM(LEFT(INDEX(I:I,ROW()),6))),0)</f>
        <v>0</v>
      </c>
      <c r="F1624" s="314"/>
      <c r="G1624" s="247"/>
      <c r="H1624" s="261"/>
      <c r="I1624" s="248"/>
      <c r="J1624" s="261"/>
      <c r="K1624" s="261"/>
      <c r="L1624" s="262"/>
      <c r="M1624" s="49"/>
      <c r="N1624" s="49"/>
    </row>
    <row r="1625" spans="1:14">
      <c r="A1625" s="43" cm="1">
        <f t="array" ref="A1625">IF(INDEX(B:B,ROW()), COUNTIF($B$6:INDEX(B:B,ROW()), TRUE), 0)</f>
        <v>0</v>
      </c>
      <c r="B1625" s="43" t="b" cm="1">
        <f t="array" ref="B1625">AND(分科號=INDEX(E:E,ROW()),INDEX(D:D,ROW())&gt;=分起日,INDEX(D:D,ROW())&lt;=分訖日,OR(分專案="全部",INDEX(J:J,ROW())=分專案))</f>
        <v>0</v>
      </c>
      <c r="C1625" s="44" cm="1">
        <f t="array" ref="C1625">IF(INDEX(F:F,ROW())&lt;&gt;"",INDEX(F:F,ROW()),IF(INDEX(E:E,ROW())&lt;&gt;0,INDEX(C:C,ROW()-1),0))</f>
        <v>0</v>
      </c>
      <c r="D1625" s="43" cm="1">
        <f t="array" ref="D1625">IF(INDEX(G:G,ROW())&lt;&gt;"",INDEX(G:G,ROW()),IF(INDEX(E:E,ROW())&lt;&gt;0,INDEX(D:D,ROW()-1),0))</f>
        <v>0</v>
      </c>
      <c r="E1625" s="313" cm="1">
        <f t="array" ref="E1625">IF(INDEX(I:I,ROW())&lt;&gt;"",VALUE(TRIM(LEFT(INDEX(I:I,ROW()),6))),0)</f>
        <v>0</v>
      </c>
      <c r="F1625" s="314"/>
      <c r="G1625" s="247"/>
      <c r="H1625" s="261"/>
      <c r="I1625" s="248"/>
      <c r="J1625" s="261"/>
      <c r="K1625" s="261"/>
      <c r="L1625" s="262"/>
      <c r="M1625" s="49"/>
      <c r="N1625" s="49"/>
    </row>
    <row r="1626" spans="1:14">
      <c r="A1626" s="43" cm="1">
        <f t="array" ref="A1626">IF(INDEX(B:B,ROW()), COUNTIF($B$6:INDEX(B:B,ROW()), TRUE), 0)</f>
        <v>0</v>
      </c>
      <c r="B1626" s="43" t="b" cm="1">
        <f t="array" ref="B1626">AND(分科號=INDEX(E:E,ROW()),INDEX(D:D,ROW())&gt;=分起日,INDEX(D:D,ROW())&lt;=分訖日,OR(分專案="全部",INDEX(J:J,ROW())=分專案))</f>
        <v>0</v>
      </c>
      <c r="C1626" s="44" cm="1">
        <f t="array" ref="C1626">IF(INDEX(F:F,ROW())&lt;&gt;"",INDEX(F:F,ROW()),IF(INDEX(E:E,ROW())&lt;&gt;0,INDEX(C:C,ROW()-1),0))</f>
        <v>0</v>
      </c>
      <c r="D1626" s="43" cm="1">
        <f t="array" ref="D1626">IF(INDEX(G:G,ROW())&lt;&gt;"",INDEX(G:G,ROW()),IF(INDEX(E:E,ROW())&lt;&gt;0,INDEX(D:D,ROW()-1),0))</f>
        <v>0</v>
      </c>
      <c r="E1626" s="313" cm="1">
        <f t="array" ref="E1626">IF(INDEX(I:I,ROW())&lt;&gt;"",VALUE(TRIM(LEFT(INDEX(I:I,ROW()),6))),0)</f>
        <v>0</v>
      </c>
      <c r="F1626" s="314"/>
      <c r="G1626" s="247"/>
      <c r="H1626" s="261"/>
      <c r="I1626" s="248"/>
      <c r="J1626" s="261"/>
      <c r="K1626" s="261"/>
      <c r="L1626" s="262"/>
      <c r="M1626" s="49"/>
      <c r="N1626" s="49"/>
    </row>
    <row r="1627" spans="1:14">
      <c r="A1627" s="43" cm="1">
        <f t="array" ref="A1627">IF(INDEX(B:B,ROW()), COUNTIF($B$6:INDEX(B:B,ROW()), TRUE), 0)</f>
        <v>0</v>
      </c>
      <c r="B1627" s="43" t="b" cm="1">
        <f t="array" ref="B1627">AND(分科號=INDEX(E:E,ROW()),INDEX(D:D,ROW())&gt;=分起日,INDEX(D:D,ROW())&lt;=分訖日,OR(分專案="全部",INDEX(J:J,ROW())=分專案))</f>
        <v>0</v>
      </c>
      <c r="C1627" s="44" cm="1">
        <f t="array" ref="C1627">IF(INDEX(F:F,ROW())&lt;&gt;"",INDEX(F:F,ROW()),IF(INDEX(E:E,ROW())&lt;&gt;0,INDEX(C:C,ROW()-1),0))</f>
        <v>0</v>
      </c>
      <c r="D1627" s="43" cm="1">
        <f t="array" ref="D1627">IF(INDEX(G:G,ROW())&lt;&gt;"",INDEX(G:G,ROW()),IF(INDEX(E:E,ROW())&lt;&gt;0,INDEX(D:D,ROW()-1),0))</f>
        <v>0</v>
      </c>
      <c r="E1627" s="313" cm="1">
        <f t="array" ref="E1627">IF(INDEX(I:I,ROW())&lt;&gt;"",VALUE(TRIM(LEFT(INDEX(I:I,ROW()),6))),0)</f>
        <v>0</v>
      </c>
      <c r="F1627" s="314"/>
      <c r="G1627" s="247"/>
      <c r="H1627" s="261"/>
      <c r="I1627" s="248"/>
      <c r="J1627" s="261"/>
      <c r="K1627" s="261"/>
      <c r="L1627" s="262"/>
      <c r="M1627" s="49"/>
      <c r="N1627" s="49"/>
    </row>
    <row r="1628" spans="1:14">
      <c r="A1628" s="43" cm="1">
        <f t="array" ref="A1628">IF(INDEX(B:B,ROW()), COUNTIF($B$6:INDEX(B:B,ROW()), TRUE), 0)</f>
        <v>0</v>
      </c>
      <c r="B1628" s="43" t="b" cm="1">
        <f t="array" ref="B1628">AND(分科號=INDEX(E:E,ROW()),INDEX(D:D,ROW())&gt;=分起日,INDEX(D:D,ROW())&lt;=分訖日,OR(分專案="全部",INDEX(J:J,ROW())=分專案))</f>
        <v>0</v>
      </c>
      <c r="C1628" s="44" cm="1">
        <f t="array" ref="C1628">IF(INDEX(F:F,ROW())&lt;&gt;"",INDEX(F:F,ROW()),IF(INDEX(E:E,ROW())&lt;&gt;0,INDEX(C:C,ROW()-1),0))</f>
        <v>0</v>
      </c>
      <c r="D1628" s="43" cm="1">
        <f t="array" ref="D1628">IF(INDEX(G:G,ROW())&lt;&gt;"",INDEX(G:G,ROW()),IF(INDEX(E:E,ROW())&lt;&gt;0,INDEX(D:D,ROW()-1),0))</f>
        <v>0</v>
      </c>
      <c r="E1628" s="313" cm="1">
        <f t="array" ref="E1628">IF(INDEX(I:I,ROW())&lt;&gt;"",VALUE(TRIM(LEFT(INDEX(I:I,ROW()),6))),0)</f>
        <v>0</v>
      </c>
      <c r="F1628" s="314"/>
      <c r="G1628" s="247"/>
      <c r="H1628" s="261"/>
      <c r="I1628" s="248"/>
      <c r="J1628" s="261"/>
      <c r="K1628" s="261"/>
      <c r="L1628" s="262"/>
      <c r="M1628" s="49"/>
      <c r="N1628" s="49"/>
    </row>
    <row r="1629" spans="1:14">
      <c r="A1629" s="43" cm="1">
        <f t="array" ref="A1629">IF(INDEX(B:B,ROW()), COUNTIF($B$6:INDEX(B:B,ROW()), TRUE), 0)</f>
        <v>0</v>
      </c>
      <c r="B1629" s="43" t="b" cm="1">
        <f t="array" ref="B1629">AND(分科號=INDEX(E:E,ROW()),INDEX(D:D,ROW())&gt;=分起日,INDEX(D:D,ROW())&lt;=分訖日,OR(分專案="全部",INDEX(J:J,ROW())=分專案))</f>
        <v>0</v>
      </c>
      <c r="C1629" s="44" cm="1">
        <f t="array" ref="C1629">IF(INDEX(F:F,ROW())&lt;&gt;"",INDEX(F:F,ROW()),IF(INDEX(E:E,ROW())&lt;&gt;0,INDEX(C:C,ROW()-1),0))</f>
        <v>0</v>
      </c>
      <c r="D1629" s="43" cm="1">
        <f t="array" ref="D1629">IF(INDEX(G:G,ROW())&lt;&gt;"",INDEX(G:G,ROW()),IF(INDEX(E:E,ROW())&lt;&gt;0,INDEX(D:D,ROW()-1),0))</f>
        <v>0</v>
      </c>
      <c r="E1629" s="313" cm="1">
        <f t="array" ref="E1629">IF(INDEX(I:I,ROW())&lt;&gt;"",VALUE(TRIM(LEFT(INDEX(I:I,ROW()),6))),0)</f>
        <v>0</v>
      </c>
      <c r="F1629" s="314"/>
      <c r="G1629" s="247"/>
      <c r="H1629" s="261"/>
      <c r="I1629" s="248"/>
      <c r="J1629" s="261"/>
      <c r="K1629" s="261"/>
      <c r="L1629" s="262"/>
      <c r="M1629" s="49"/>
      <c r="N1629" s="49"/>
    </row>
    <row r="1630" spans="1:14">
      <c r="A1630" s="43" cm="1">
        <f t="array" ref="A1630">IF(INDEX(B:B,ROW()), COUNTIF($B$6:INDEX(B:B,ROW()), TRUE), 0)</f>
        <v>0</v>
      </c>
      <c r="B1630" s="43" t="b" cm="1">
        <f t="array" ref="B1630">AND(分科號=INDEX(E:E,ROW()),INDEX(D:D,ROW())&gt;=分起日,INDEX(D:D,ROW())&lt;=分訖日,OR(分專案="全部",INDEX(J:J,ROW())=分專案))</f>
        <v>0</v>
      </c>
      <c r="C1630" s="44" cm="1">
        <f t="array" ref="C1630">IF(INDEX(F:F,ROW())&lt;&gt;"",INDEX(F:F,ROW()),IF(INDEX(E:E,ROW())&lt;&gt;0,INDEX(C:C,ROW()-1),0))</f>
        <v>0</v>
      </c>
      <c r="D1630" s="43" cm="1">
        <f t="array" ref="D1630">IF(INDEX(G:G,ROW())&lt;&gt;"",INDEX(G:G,ROW()),IF(INDEX(E:E,ROW())&lt;&gt;0,INDEX(D:D,ROW()-1),0))</f>
        <v>0</v>
      </c>
      <c r="E1630" s="313" cm="1">
        <f t="array" ref="E1630">IF(INDEX(I:I,ROW())&lt;&gt;"",VALUE(TRIM(LEFT(INDEX(I:I,ROW()),6))),0)</f>
        <v>0</v>
      </c>
      <c r="F1630" s="314"/>
      <c r="G1630" s="247"/>
      <c r="H1630" s="261"/>
      <c r="I1630" s="248"/>
      <c r="J1630" s="261"/>
      <c r="K1630" s="261"/>
      <c r="L1630" s="262"/>
      <c r="M1630" s="49"/>
      <c r="N1630" s="49"/>
    </row>
    <row r="1631" spans="1:14">
      <c r="A1631" s="43" cm="1">
        <f t="array" ref="A1631">IF(INDEX(B:B,ROW()), COUNTIF($B$6:INDEX(B:B,ROW()), TRUE), 0)</f>
        <v>0</v>
      </c>
      <c r="B1631" s="43" t="b" cm="1">
        <f t="array" ref="B1631">AND(分科號=INDEX(E:E,ROW()),INDEX(D:D,ROW())&gt;=分起日,INDEX(D:D,ROW())&lt;=分訖日,OR(分專案="全部",INDEX(J:J,ROW())=分專案))</f>
        <v>0</v>
      </c>
      <c r="C1631" s="44" cm="1">
        <f t="array" ref="C1631">IF(INDEX(F:F,ROW())&lt;&gt;"",INDEX(F:F,ROW()),IF(INDEX(E:E,ROW())&lt;&gt;0,INDEX(C:C,ROW()-1),0))</f>
        <v>0</v>
      </c>
      <c r="D1631" s="43" cm="1">
        <f t="array" ref="D1631">IF(INDEX(G:G,ROW())&lt;&gt;"",INDEX(G:G,ROW()),IF(INDEX(E:E,ROW())&lt;&gt;0,INDEX(D:D,ROW()-1),0))</f>
        <v>0</v>
      </c>
      <c r="E1631" s="313" cm="1">
        <f t="array" ref="E1631">IF(INDEX(I:I,ROW())&lt;&gt;"",VALUE(TRIM(LEFT(INDEX(I:I,ROW()),6))),0)</f>
        <v>0</v>
      </c>
      <c r="F1631" s="314"/>
      <c r="G1631" s="247"/>
      <c r="H1631" s="261"/>
      <c r="I1631" s="248"/>
      <c r="J1631" s="261"/>
      <c r="K1631" s="261"/>
      <c r="L1631" s="262"/>
      <c r="M1631" s="49"/>
      <c r="N1631" s="49"/>
    </row>
    <row r="1632" spans="1:14">
      <c r="A1632" s="43" cm="1">
        <f t="array" ref="A1632">IF(INDEX(B:B,ROW()), COUNTIF($B$6:INDEX(B:B,ROW()), TRUE), 0)</f>
        <v>0</v>
      </c>
      <c r="B1632" s="43" t="b" cm="1">
        <f t="array" ref="B1632">AND(分科號=INDEX(E:E,ROW()),INDEX(D:D,ROW())&gt;=分起日,INDEX(D:D,ROW())&lt;=分訖日,OR(分專案="全部",INDEX(J:J,ROW())=分專案))</f>
        <v>0</v>
      </c>
      <c r="C1632" s="44" cm="1">
        <f t="array" ref="C1632">IF(INDEX(F:F,ROW())&lt;&gt;"",INDEX(F:F,ROW()),IF(INDEX(E:E,ROW())&lt;&gt;0,INDEX(C:C,ROW()-1),0))</f>
        <v>0</v>
      </c>
      <c r="D1632" s="43" cm="1">
        <f t="array" ref="D1632">IF(INDEX(G:G,ROW())&lt;&gt;"",INDEX(G:G,ROW()),IF(INDEX(E:E,ROW())&lt;&gt;0,INDEX(D:D,ROW()-1),0))</f>
        <v>0</v>
      </c>
      <c r="E1632" s="313" cm="1">
        <f t="array" ref="E1632">IF(INDEX(I:I,ROW())&lt;&gt;"",VALUE(TRIM(LEFT(INDEX(I:I,ROW()),6))),0)</f>
        <v>0</v>
      </c>
      <c r="F1632" s="314"/>
      <c r="G1632" s="247"/>
      <c r="H1632" s="261"/>
      <c r="I1632" s="248"/>
      <c r="J1632" s="261"/>
      <c r="K1632" s="261"/>
      <c r="L1632" s="262"/>
      <c r="M1632" s="49"/>
      <c r="N1632" s="49"/>
    </row>
    <row r="1633" spans="1:14">
      <c r="A1633" s="43" cm="1">
        <f t="array" ref="A1633">IF(INDEX(B:B,ROW()), COUNTIF($B$6:INDEX(B:B,ROW()), TRUE), 0)</f>
        <v>0</v>
      </c>
      <c r="B1633" s="43" t="b" cm="1">
        <f t="array" ref="B1633">AND(分科號=INDEX(E:E,ROW()),INDEX(D:D,ROW())&gt;=分起日,INDEX(D:D,ROW())&lt;=分訖日,OR(分專案="全部",INDEX(J:J,ROW())=分專案))</f>
        <v>0</v>
      </c>
      <c r="C1633" s="44" cm="1">
        <f t="array" ref="C1633">IF(INDEX(F:F,ROW())&lt;&gt;"",INDEX(F:F,ROW()),IF(INDEX(E:E,ROW())&lt;&gt;0,INDEX(C:C,ROW()-1),0))</f>
        <v>0</v>
      </c>
      <c r="D1633" s="43" cm="1">
        <f t="array" ref="D1633">IF(INDEX(G:G,ROW())&lt;&gt;"",INDEX(G:G,ROW()),IF(INDEX(E:E,ROW())&lt;&gt;0,INDEX(D:D,ROW()-1),0))</f>
        <v>0</v>
      </c>
      <c r="E1633" s="313" cm="1">
        <f t="array" ref="E1633">IF(INDEX(I:I,ROW())&lt;&gt;"",VALUE(TRIM(LEFT(INDEX(I:I,ROW()),6))),0)</f>
        <v>0</v>
      </c>
      <c r="F1633" s="314"/>
      <c r="G1633" s="247"/>
      <c r="H1633" s="261"/>
      <c r="I1633" s="248"/>
      <c r="J1633" s="261"/>
      <c r="K1633" s="261"/>
      <c r="L1633" s="262"/>
      <c r="M1633" s="49"/>
      <c r="N1633" s="49"/>
    </row>
    <row r="1634" spans="1:14">
      <c r="A1634" s="43" cm="1">
        <f t="array" ref="A1634">IF(INDEX(B:B,ROW()), COUNTIF($B$6:INDEX(B:B,ROW()), TRUE), 0)</f>
        <v>0</v>
      </c>
      <c r="B1634" s="43" t="b" cm="1">
        <f t="array" ref="B1634">AND(分科號=INDEX(E:E,ROW()),INDEX(D:D,ROW())&gt;=分起日,INDEX(D:D,ROW())&lt;=分訖日,OR(分專案="全部",INDEX(J:J,ROW())=分專案))</f>
        <v>0</v>
      </c>
      <c r="C1634" s="44" cm="1">
        <f t="array" ref="C1634">IF(INDEX(F:F,ROW())&lt;&gt;"",INDEX(F:F,ROW()),IF(INDEX(E:E,ROW())&lt;&gt;0,INDEX(C:C,ROW()-1),0))</f>
        <v>0</v>
      </c>
      <c r="D1634" s="43" cm="1">
        <f t="array" ref="D1634">IF(INDEX(G:G,ROW())&lt;&gt;"",INDEX(G:G,ROW()),IF(INDEX(E:E,ROW())&lt;&gt;0,INDEX(D:D,ROW()-1),0))</f>
        <v>0</v>
      </c>
      <c r="E1634" s="313" cm="1">
        <f t="array" ref="E1634">IF(INDEX(I:I,ROW())&lt;&gt;"",VALUE(TRIM(LEFT(INDEX(I:I,ROW()),6))),0)</f>
        <v>0</v>
      </c>
      <c r="F1634" s="314"/>
      <c r="G1634" s="247"/>
      <c r="H1634" s="261"/>
      <c r="I1634" s="248"/>
      <c r="J1634" s="261"/>
      <c r="K1634" s="261"/>
      <c r="L1634" s="262"/>
      <c r="M1634" s="49"/>
      <c r="N1634" s="49"/>
    </row>
    <row r="1635" spans="1:14">
      <c r="A1635" s="43" cm="1">
        <f t="array" ref="A1635">IF(INDEX(B:B,ROW()), COUNTIF($B$6:INDEX(B:B,ROW()), TRUE), 0)</f>
        <v>0</v>
      </c>
      <c r="B1635" s="43" t="b" cm="1">
        <f t="array" ref="B1635">AND(分科號=INDEX(E:E,ROW()),INDEX(D:D,ROW())&gt;=分起日,INDEX(D:D,ROW())&lt;=分訖日,OR(分專案="全部",INDEX(J:J,ROW())=分專案))</f>
        <v>0</v>
      </c>
      <c r="C1635" s="44" cm="1">
        <f t="array" ref="C1635">IF(INDEX(F:F,ROW())&lt;&gt;"",INDEX(F:F,ROW()),IF(INDEX(E:E,ROW())&lt;&gt;0,INDEX(C:C,ROW()-1),0))</f>
        <v>0</v>
      </c>
      <c r="D1635" s="43" cm="1">
        <f t="array" ref="D1635">IF(INDEX(G:G,ROW())&lt;&gt;"",INDEX(G:G,ROW()),IF(INDEX(E:E,ROW())&lt;&gt;0,INDEX(D:D,ROW()-1),0))</f>
        <v>0</v>
      </c>
      <c r="E1635" s="313" cm="1">
        <f t="array" ref="E1635">IF(INDEX(I:I,ROW())&lt;&gt;"",VALUE(TRIM(LEFT(INDEX(I:I,ROW()),6))),0)</f>
        <v>0</v>
      </c>
      <c r="F1635" s="314"/>
      <c r="G1635" s="247"/>
      <c r="H1635" s="261"/>
      <c r="I1635" s="248"/>
      <c r="J1635" s="261"/>
      <c r="K1635" s="261"/>
      <c r="L1635" s="262"/>
      <c r="M1635" s="49"/>
      <c r="N1635" s="49"/>
    </row>
    <row r="1636" spans="1:14">
      <c r="A1636" s="43" cm="1">
        <f t="array" ref="A1636">IF(INDEX(B:B,ROW()), COUNTIF($B$6:INDEX(B:B,ROW()), TRUE), 0)</f>
        <v>0</v>
      </c>
      <c r="B1636" s="43" t="b" cm="1">
        <f t="array" ref="B1636">AND(分科號=INDEX(E:E,ROW()),INDEX(D:D,ROW())&gt;=分起日,INDEX(D:D,ROW())&lt;=分訖日,OR(分專案="全部",INDEX(J:J,ROW())=分專案))</f>
        <v>0</v>
      </c>
      <c r="C1636" s="44" cm="1">
        <f t="array" ref="C1636">IF(INDEX(F:F,ROW())&lt;&gt;"",INDEX(F:F,ROW()),IF(INDEX(E:E,ROW())&lt;&gt;0,INDEX(C:C,ROW()-1),0))</f>
        <v>0</v>
      </c>
      <c r="D1636" s="43" cm="1">
        <f t="array" ref="D1636">IF(INDEX(G:G,ROW())&lt;&gt;"",INDEX(G:G,ROW()),IF(INDEX(E:E,ROW())&lt;&gt;0,INDEX(D:D,ROW()-1),0))</f>
        <v>0</v>
      </c>
      <c r="E1636" s="313" cm="1">
        <f t="array" ref="E1636">IF(INDEX(I:I,ROW())&lt;&gt;"",VALUE(TRIM(LEFT(INDEX(I:I,ROW()),6))),0)</f>
        <v>0</v>
      </c>
      <c r="F1636" s="314"/>
      <c r="G1636" s="247"/>
      <c r="H1636" s="261"/>
      <c r="I1636" s="248"/>
      <c r="J1636" s="261"/>
      <c r="K1636" s="261"/>
      <c r="L1636" s="262"/>
      <c r="M1636" s="49"/>
      <c r="N1636" s="49"/>
    </row>
    <row r="1637" spans="1:14">
      <c r="A1637" s="43" cm="1">
        <f t="array" ref="A1637">IF(INDEX(B:B,ROW()), COUNTIF($B$6:INDEX(B:B,ROW()), TRUE), 0)</f>
        <v>0</v>
      </c>
      <c r="B1637" s="43" t="b" cm="1">
        <f t="array" ref="B1637">AND(分科號=INDEX(E:E,ROW()),INDEX(D:D,ROW())&gt;=分起日,INDEX(D:D,ROW())&lt;=分訖日,OR(分專案="全部",INDEX(J:J,ROW())=分專案))</f>
        <v>0</v>
      </c>
      <c r="C1637" s="44" cm="1">
        <f t="array" ref="C1637">IF(INDEX(F:F,ROW())&lt;&gt;"",INDEX(F:F,ROW()),IF(INDEX(E:E,ROW())&lt;&gt;0,INDEX(C:C,ROW()-1),0))</f>
        <v>0</v>
      </c>
      <c r="D1637" s="43" cm="1">
        <f t="array" ref="D1637">IF(INDEX(G:G,ROW())&lt;&gt;"",INDEX(G:G,ROW()),IF(INDEX(E:E,ROW())&lt;&gt;0,INDEX(D:D,ROW()-1),0))</f>
        <v>0</v>
      </c>
      <c r="E1637" s="313" cm="1">
        <f t="array" ref="E1637">IF(INDEX(I:I,ROW())&lt;&gt;"",VALUE(TRIM(LEFT(INDEX(I:I,ROW()),6))),0)</f>
        <v>0</v>
      </c>
      <c r="F1637" s="314"/>
      <c r="G1637" s="247"/>
      <c r="H1637" s="261"/>
      <c r="I1637" s="248"/>
      <c r="J1637" s="261"/>
      <c r="K1637" s="261"/>
      <c r="L1637" s="262"/>
      <c r="M1637" s="49"/>
      <c r="N1637" s="49"/>
    </row>
    <row r="1638" spans="1:14">
      <c r="A1638" s="43" cm="1">
        <f t="array" ref="A1638">IF(INDEX(B:B,ROW()), COUNTIF($B$6:INDEX(B:B,ROW()), TRUE), 0)</f>
        <v>0</v>
      </c>
      <c r="B1638" s="43" t="b" cm="1">
        <f t="array" ref="B1638">AND(分科號=INDEX(E:E,ROW()),INDEX(D:D,ROW())&gt;=分起日,INDEX(D:D,ROW())&lt;=分訖日,OR(分專案="全部",INDEX(J:J,ROW())=分專案))</f>
        <v>0</v>
      </c>
      <c r="C1638" s="44" cm="1">
        <f t="array" ref="C1638">IF(INDEX(F:F,ROW())&lt;&gt;"",INDEX(F:F,ROW()),IF(INDEX(E:E,ROW())&lt;&gt;0,INDEX(C:C,ROW()-1),0))</f>
        <v>0</v>
      </c>
      <c r="D1638" s="43" cm="1">
        <f t="array" ref="D1638">IF(INDEX(G:G,ROW())&lt;&gt;"",INDEX(G:G,ROW()),IF(INDEX(E:E,ROW())&lt;&gt;0,INDEX(D:D,ROW()-1),0))</f>
        <v>0</v>
      </c>
      <c r="E1638" s="313" cm="1">
        <f t="array" ref="E1638">IF(INDEX(I:I,ROW())&lt;&gt;"",VALUE(TRIM(LEFT(INDEX(I:I,ROW()),6))),0)</f>
        <v>0</v>
      </c>
      <c r="F1638" s="314"/>
      <c r="G1638" s="247"/>
      <c r="H1638" s="261"/>
      <c r="I1638" s="248"/>
      <c r="J1638" s="261"/>
      <c r="K1638" s="261"/>
      <c r="L1638" s="262"/>
      <c r="M1638" s="49"/>
      <c r="N1638" s="49"/>
    </row>
    <row r="1639" spans="1:14">
      <c r="A1639" s="43" cm="1">
        <f t="array" ref="A1639">IF(INDEX(B:B,ROW()), COUNTIF($B$6:INDEX(B:B,ROW()), TRUE), 0)</f>
        <v>0</v>
      </c>
      <c r="B1639" s="43" t="b" cm="1">
        <f t="array" ref="B1639">AND(分科號=INDEX(E:E,ROW()),INDEX(D:D,ROW())&gt;=分起日,INDEX(D:D,ROW())&lt;=分訖日,OR(分專案="全部",INDEX(J:J,ROW())=分專案))</f>
        <v>0</v>
      </c>
      <c r="C1639" s="44" cm="1">
        <f t="array" ref="C1639">IF(INDEX(F:F,ROW())&lt;&gt;"",INDEX(F:F,ROW()),IF(INDEX(E:E,ROW())&lt;&gt;0,INDEX(C:C,ROW()-1),0))</f>
        <v>0</v>
      </c>
      <c r="D1639" s="43" cm="1">
        <f t="array" ref="D1639">IF(INDEX(G:G,ROW())&lt;&gt;"",INDEX(G:G,ROW()),IF(INDEX(E:E,ROW())&lt;&gt;0,INDEX(D:D,ROW()-1),0))</f>
        <v>0</v>
      </c>
      <c r="E1639" s="313" cm="1">
        <f t="array" ref="E1639">IF(INDEX(I:I,ROW())&lt;&gt;"",VALUE(TRIM(LEFT(INDEX(I:I,ROW()),6))),0)</f>
        <v>0</v>
      </c>
      <c r="F1639" s="314"/>
      <c r="G1639" s="247"/>
      <c r="H1639" s="261"/>
      <c r="I1639" s="248"/>
      <c r="J1639" s="261"/>
      <c r="K1639" s="261"/>
      <c r="L1639" s="262"/>
      <c r="M1639" s="49"/>
      <c r="N1639" s="49"/>
    </row>
    <row r="1640" spans="1:14">
      <c r="A1640" s="43" cm="1">
        <f t="array" ref="A1640">IF(INDEX(B:B,ROW()), COUNTIF($B$6:INDEX(B:B,ROW()), TRUE), 0)</f>
        <v>0</v>
      </c>
      <c r="B1640" s="43" t="b" cm="1">
        <f t="array" ref="B1640">AND(分科號=INDEX(E:E,ROW()),INDEX(D:D,ROW())&gt;=分起日,INDEX(D:D,ROW())&lt;=分訖日,OR(分專案="全部",INDEX(J:J,ROW())=分專案))</f>
        <v>0</v>
      </c>
      <c r="C1640" s="44" cm="1">
        <f t="array" ref="C1640">IF(INDEX(F:F,ROW())&lt;&gt;"",INDEX(F:F,ROW()),IF(INDEX(E:E,ROW())&lt;&gt;0,INDEX(C:C,ROW()-1),0))</f>
        <v>0</v>
      </c>
      <c r="D1640" s="43" cm="1">
        <f t="array" ref="D1640">IF(INDEX(G:G,ROW())&lt;&gt;"",INDEX(G:G,ROW()),IF(INDEX(E:E,ROW())&lt;&gt;0,INDEX(D:D,ROW()-1),0))</f>
        <v>0</v>
      </c>
      <c r="E1640" s="313" cm="1">
        <f t="array" ref="E1640">IF(INDEX(I:I,ROW())&lt;&gt;"",VALUE(TRIM(LEFT(INDEX(I:I,ROW()),6))),0)</f>
        <v>0</v>
      </c>
      <c r="F1640" s="314"/>
      <c r="G1640" s="247"/>
      <c r="H1640" s="261"/>
      <c r="I1640" s="248"/>
      <c r="J1640" s="261"/>
      <c r="K1640" s="261"/>
      <c r="L1640" s="262"/>
      <c r="M1640" s="49"/>
      <c r="N1640" s="49"/>
    </row>
    <row r="1641" spans="1:14">
      <c r="A1641" s="43" cm="1">
        <f t="array" ref="A1641">IF(INDEX(B:B,ROW()), COUNTIF($B$6:INDEX(B:B,ROW()), TRUE), 0)</f>
        <v>0</v>
      </c>
      <c r="B1641" s="43" t="b" cm="1">
        <f t="array" ref="B1641">AND(分科號=INDEX(E:E,ROW()),INDEX(D:D,ROW())&gt;=分起日,INDEX(D:D,ROW())&lt;=分訖日,OR(分專案="全部",INDEX(J:J,ROW())=分專案))</f>
        <v>0</v>
      </c>
      <c r="C1641" s="44" cm="1">
        <f t="array" ref="C1641">IF(INDEX(F:F,ROW())&lt;&gt;"",INDEX(F:F,ROW()),IF(INDEX(E:E,ROW())&lt;&gt;0,INDEX(C:C,ROW()-1),0))</f>
        <v>0</v>
      </c>
      <c r="D1641" s="43" cm="1">
        <f t="array" ref="D1641">IF(INDEX(G:G,ROW())&lt;&gt;"",INDEX(G:G,ROW()),IF(INDEX(E:E,ROW())&lt;&gt;0,INDEX(D:D,ROW()-1),0))</f>
        <v>0</v>
      </c>
      <c r="E1641" s="313" cm="1">
        <f t="array" ref="E1641">IF(INDEX(I:I,ROW())&lt;&gt;"",VALUE(TRIM(LEFT(INDEX(I:I,ROW()),6))),0)</f>
        <v>0</v>
      </c>
      <c r="F1641" s="314"/>
      <c r="G1641" s="247"/>
      <c r="H1641" s="261"/>
      <c r="I1641" s="248"/>
      <c r="J1641" s="261"/>
      <c r="K1641" s="261"/>
      <c r="L1641" s="262"/>
      <c r="M1641" s="49"/>
      <c r="N1641" s="49"/>
    </row>
    <row r="1642" spans="1:14">
      <c r="A1642" s="43" cm="1">
        <f t="array" ref="A1642">IF(INDEX(B:B,ROW()), COUNTIF($B$6:INDEX(B:B,ROW()), TRUE), 0)</f>
        <v>0</v>
      </c>
      <c r="B1642" s="43" t="b" cm="1">
        <f t="array" ref="B1642">AND(分科號=INDEX(E:E,ROW()),INDEX(D:D,ROW())&gt;=分起日,INDEX(D:D,ROW())&lt;=分訖日,OR(分專案="全部",INDEX(J:J,ROW())=分專案))</f>
        <v>0</v>
      </c>
      <c r="C1642" s="44" cm="1">
        <f t="array" ref="C1642">IF(INDEX(F:F,ROW())&lt;&gt;"",INDEX(F:F,ROW()),IF(INDEX(E:E,ROW())&lt;&gt;0,INDEX(C:C,ROW()-1),0))</f>
        <v>0</v>
      </c>
      <c r="D1642" s="43" cm="1">
        <f t="array" ref="D1642">IF(INDEX(G:G,ROW())&lt;&gt;"",INDEX(G:G,ROW()),IF(INDEX(E:E,ROW())&lt;&gt;0,INDEX(D:D,ROW()-1),0))</f>
        <v>0</v>
      </c>
      <c r="E1642" s="313" cm="1">
        <f t="array" ref="E1642">IF(INDEX(I:I,ROW())&lt;&gt;"",VALUE(TRIM(LEFT(INDEX(I:I,ROW()),6))),0)</f>
        <v>0</v>
      </c>
      <c r="F1642" s="314"/>
      <c r="G1642" s="247"/>
      <c r="H1642" s="261"/>
      <c r="I1642" s="248"/>
      <c r="J1642" s="261"/>
      <c r="K1642" s="261"/>
      <c r="L1642" s="262"/>
      <c r="M1642" s="49"/>
      <c r="N1642" s="49"/>
    </row>
    <row r="1643" spans="1:14">
      <c r="A1643" s="43" cm="1">
        <f t="array" ref="A1643">IF(INDEX(B:B,ROW()), COUNTIF($B$6:INDEX(B:B,ROW()), TRUE), 0)</f>
        <v>0</v>
      </c>
      <c r="B1643" s="43" t="b" cm="1">
        <f t="array" ref="B1643">AND(分科號=INDEX(E:E,ROW()),INDEX(D:D,ROW())&gt;=分起日,INDEX(D:D,ROW())&lt;=分訖日,OR(分專案="全部",INDEX(J:J,ROW())=分專案))</f>
        <v>0</v>
      </c>
      <c r="C1643" s="44" cm="1">
        <f t="array" ref="C1643">IF(INDEX(F:F,ROW())&lt;&gt;"",INDEX(F:F,ROW()),IF(INDEX(E:E,ROW())&lt;&gt;0,INDEX(C:C,ROW()-1),0))</f>
        <v>0</v>
      </c>
      <c r="D1643" s="43" cm="1">
        <f t="array" ref="D1643">IF(INDEX(G:G,ROW())&lt;&gt;"",INDEX(G:G,ROW()),IF(INDEX(E:E,ROW())&lt;&gt;0,INDEX(D:D,ROW()-1),0))</f>
        <v>0</v>
      </c>
      <c r="E1643" s="313" cm="1">
        <f t="array" ref="E1643">IF(INDEX(I:I,ROW())&lt;&gt;"",VALUE(TRIM(LEFT(INDEX(I:I,ROW()),6))),0)</f>
        <v>0</v>
      </c>
      <c r="F1643" s="314"/>
      <c r="G1643" s="247"/>
      <c r="H1643" s="261"/>
      <c r="I1643" s="248"/>
      <c r="J1643" s="261"/>
      <c r="K1643" s="261"/>
      <c r="L1643" s="262"/>
      <c r="M1643" s="49"/>
      <c r="N1643" s="49"/>
    </row>
    <row r="1644" spans="1:14">
      <c r="A1644" s="43" cm="1">
        <f t="array" ref="A1644">IF(INDEX(B:B,ROW()), COUNTIF($B$6:INDEX(B:B,ROW()), TRUE), 0)</f>
        <v>0</v>
      </c>
      <c r="B1644" s="43" t="b" cm="1">
        <f t="array" ref="B1644">AND(分科號=INDEX(E:E,ROW()),INDEX(D:D,ROW())&gt;=分起日,INDEX(D:D,ROW())&lt;=分訖日,OR(分專案="全部",INDEX(J:J,ROW())=分專案))</f>
        <v>0</v>
      </c>
      <c r="C1644" s="44" cm="1">
        <f t="array" ref="C1644">IF(INDEX(F:F,ROW())&lt;&gt;"",INDEX(F:F,ROW()),IF(INDEX(E:E,ROW())&lt;&gt;0,INDEX(C:C,ROW()-1),0))</f>
        <v>0</v>
      </c>
      <c r="D1644" s="43" cm="1">
        <f t="array" ref="D1644">IF(INDEX(G:G,ROW())&lt;&gt;"",INDEX(G:G,ROW()),IF(INDEX(E:E,ROW())&lt;&gt;0,INDEX(D:D,ROW()-1),0))</f>
        <v>0</v>
      </c>
      <c r="E1644" s="313" cm="1">
        <f t="array" ref="E1644">IF(INDEX(I:I,ROW())&lt;&gt;"",VALUE(TRIM(LEFT(INDEX(I:I,ROW()),6))),0)</f>
        <v>0</v>
      </c>
      <c r="F1644" s="314"/>
      <c r="G1644" s="247"/>
      <c r="H1644" s="261"/>
      <c r="I1644" s="248"/>
      <c r="J1644" s="261"/>
      <c r="K1644" s="261"/>
      <c r="L1644" s="262"/>
      <c r="M1644" s="49"/>
      <c r="N1644" s="49"/>
    </row>
    <row r="1645" spans="1:14">
      <c r="A1645" s="43" cm="1">
        <f t="array" ref="A1645">IF(INDEX(B:B,ROW()), COUNTIF($B$6:INDEX(B:B,ROW()), TRUE), 0)</f>
        <v>0</v>
      </c>
      <c r="B1645" s="43" t="b" cm="1">
        <f t="array" ref="B1645">AND(分科號=INDEX(E:E,ROW()),INDEX(D:D,ROW())&gt;=分起日,INDEX(D:D,ROW())&lt;=分訖日,OR(分專案="全部",INDEX(J:J,ROW())=分專案))</f>
        <v>0</v>
      </c>
      <c r="C1645" s="44" cm="1">
        <f t="array" ref="C1645">IF(INDEX(F:F,ROW())&lt;&gt;"",INDEX(F:F,ROW()),IF(INDEX(E:E,ROW())&lt;&gt;0,INDEX(C:C,ROW()-1),0))</f>
        <v>0</v>
      </c>
      <c r="D1645" s="43" cm="1">
        <f t="array" ref="D1645">IF(INDEX(G:G,ROW())&lt;&gt;"",INDEX(G:G,ROW()),IF(INDEX(E:E,ROW())&lt;&gt;0,INDEX(D:D,ROW()-1),0))</f>
        <v>0</v>
      </c>
      <c r="E1645" s="313" cm="1">
        <f t="array" ref="E1645">IF(INDEX(I:I,ROW())&lt;&gt;"",VALUE(TRIM(LEFT(INDEX(I:I,ROW()),6))),0)</f>
        <v>0</v>
      </c>
      <c r="F1645" s="314"/>
      <c r="G1645" s="247"/>
      <c r="H1645" s="261"/>
      <c r="I1645" s="248"/>
      <c r="J1645" s="261"/>
      <c r="K1645" s="261"/>
      <c r="L1645" s="262"/>
      <c r="M1645" s="49"/>
      <c r="N1645" s="49"/>
    </row>
    <row r="1646" spans="1:14">
      <c r="A1646" s="43" cm="1">
        <f t="array" ref="A1646">IF(INDEX(B:B,ROW()), COUNTIF($B$6:INDEX(B:B,ROW()), TRUE), 0)</f>
        <v>0</v>
      </c>
      <c r="B1646" s="43" t="b" cm="1">
        <f t="array" ref="B1646">AND(分科號=INDEX(E:E,ROW()),INDEX(D:D,ROW())&gt;=分起日,INDEX(D:D,ROW())&lt;=分訖日,OR(分專案="全部",INDEX(J:J,ROW())=分專案))</f>
        <v>0</v>
      </c>
      <c r="C1646" s="44" cm="1">
        <f t="array" ref="C1646">IF(INDEX(F:F,ROW())&lt;&gt;"",INDEX(F:F,ROW()),IF(INDEX(E:E,ROW())&lt;&gt;0,INDEX(C:C,ROW()-1),0))</f>
        <v>0</v>
      </c>
      <c r="D1646" s="43" cm="1">
        <f t="array" ref="D1646">IF(INDEX(G:G,ROW())&lt;&gt;"",INDEX(G:G,ROW()),IF(INDEX(E:E,ROW())&lt;&gt;0,INDEX(D:D,ROW()-1),0))</f>
        <v>0</v>
      </c>
      <c r="E1646" s="313" cm="1">
        <f t="array" ref="E1646">IF(INDEX(I:I,ROW())&lt;&gt;"",VALUE(TRIM(LEFT(INDEX(I:I,ROW()),6))),0)</f>
        <v>0</v>
      </c>
      <c r="F1646" s="314"/>
      <c r="G1646" s="247"/>
      <c r="H1646" s="261"/>
      <c r="I1646" s="248"/>
      <c r="J1646" s="261"/>
      <c r="K1646" s="261"/>
      <c r="L1646" s="262"/>
      <c r="M1646" s="49"/>
      <c r="N1646" s="49"/>
    </row>
    <row r="1647" spans="1:14">
      <c r="A1647" s="43" cm="1">
        <f t="array" ref="A1647">IF(INDEX(B:B,ROW()), COUNTIF($B$6:INDEX(B:B,ROW()), TRUE), 0)</f>
        <v>0</v>
      </c>
      <c r="B1647" s="43" t="b" cm="1">
        <f t="array" ref="B1647">AND(分科號=INDEX(E:E,ROW()),INDEX(D:D,ROW())&gt;=分起日,INDEX(D:D,ROW())&lt;=分訖日,OR(分專案="全部",INDEX(J:J,ROW())=分專案))</f>
        <v>0</v>
      </c>
      <c r="C1647" s="44" cm="1">
        <f t="array" ref="C1647">IF(INDEX(F:F,ROW())&lt;&gt;"",INDEX(F:F,ROW()),IF(INDEX(E:E,ROW())&lt;&gt;0,INDEX(C:C,ROW()-1),0))</f>
        <v>0</v>
      </c>
      <c r="D1647" s="43" cm="1">
        <f t="array" ref="D1647">IF(INDEX(G:G,ROW())&lt;&gt;"",INDEX(G:G,ROW()),IF(INDEX(E:E,ROW())&lt;&gt;0,INDEX(D:D,ROW()-1),0))</f>
        <v>0</v>
      </c>
      <c r="E1647" s="313" cm="1">
        <f t="array" ref="E1647">IF(INDEX(I:I,ROW())&lt;&gt;"",VALUE(TRIM(LEFT(INDEX(I:I,ROW()),6))),0)</f>
        <v>0</v>
      </c>
      <c r="F1647" s="314"/>
      <c r="G1647" s="247"/>
      <c r="H1647" s="261"/>
      <c r="I1647" s="248"/>
      <c r="J1647" s="261"/>
      <c r="K1647" s="261"/>
      <c r="L1647" s="262"/>
      <c r="M1647" s="49"/>
      <c r="N1647" s="49"/>
    </row>
    <row r="1648" spans="1:14">
      <c r="A1648" s="43" cm="1">
        <f t="array" ref="A1648">IF(INDEX(B:B,ROW()), COUNTIF($B$6:INDEX(B:B,ROW()), TRUE), 0)</f>
        <v>0</v>
      </c>
      <c r="B1648" s="43" t="b" cm="1">
        <f t="array" ref="B1648">AND(分科號=INDEX(E:E,ROW()),INDEX(D:D,ROW())&gt;=分起日,INDEX(D:D,ROW())&lt;=分訖日,OR(分專案="全部",INDEX(J:J,ROW())=分專案))</f>
        <v>0</v>
      </c>
      <c r="C1648" s="44" cm="1">
        <f t="array" ref="C1648">IF(INDEX(F:F,ROW())&lt;&gt;"",INDEX(F:F,ROW()),IF(INDEX(E:E,ROW())&lt;&gt;0,INDEX(C:C,ROW()-1),0))</f>
        <v>0</v>
      </c>
      <c r="D1648" s="43" cm="1">
        <f t="array" ref="D1648">IF(INDEX(G:G,ROW())&lt;&gt;"",INDEX(G:G,ROW()),IF(INDEX(E:E,ROW())&lt;&gt;0,INDEX(D:D,ROW()-1),0))</f>
        <v>0</v>
      </c>
      <c r="E1648" s="313" cm="1">
        <f t="array" ref="E1648">IF(INDEX(I:I,ROW())&lt;&gt;"",VALUE(TRIM(LEFT(INDEX(I:I,ROW()),6))),0)</f>
        <v>0</v>
      </c>
      <c r="F1648" s="314"/>
      <c r="G1648" s="247"/>
      <c r="H1648" s="261"/>
      <c r="I1648" s="248"/>
      <c r="J1648" s="261"/>
      <c r="K1648" s="261"/>
      <c r="L1648" s="262"/>
      <c r="M1648" s="49"/>
      <c r="N1648" s="49"/>
    </row>
    <row r="1649" spans="1:14">
      <c r="A1649" s="43" cm="1">
        <f t="array" ref="A1649">IF(INDEX(B:B,ROW()), COUNTIF($B$6:INDEX(B:B,ROW()), TRUE), 0)</f>
        <v>0</v>
      </c>
      <c r="B1649" s="43" t="b" cm="1">
        <f t="array" ref="B1649">AND(分科號=INDEX(E:E,ROW()),INDEX(D:D,ROW())&gt;=分起日,INDEX(D:D,ROW())&lt;=分訖日,OR(分專案="全部",INDEX(J:J,ROW())=分專案))</f>
        <v>0</v>
      </c>
      <c r="C1649" s="44" cm="1">
        <f t="array" ref="C1649">IF(INDEX(F:F,ROW())&lt;&gt;"",INDEX(F:F,ROW()),IF(INDEX(E:E,ROW())&lt;&gt;0,INDEX(C:C,ROW()-1),0))</f>
        <v>0</v>
      </c>
      <c r="D1649" s="43" cm="1">
        <f t="array" ref="D1649">IF(INDEX(G:G,ROW())&lt;&gt;"",INDEX(G:G,ROW()),IF(INDEX(E:E,ROW())&lt;&gt;0,INDEX(D:D,ROW()-1),0))</f>
        <v>0</v>
      </c>
      <c r="E1649" s="313" cm="1">
        <f t="array" ref="E1649">IF(INDEX(I:I,ROW())&lt;&gt;"",VALUE(TRIM(LEFT(INDEX(I:I,ROW()),6))),0)</f>
        <v>0</v>
      </c>
      <c r="F1649" s="314"/>
      <c r="G1649" s="247"/>
      <c r="H1649" s="261"/>
      <c r="I1649" s="248"/>
      <c r="J1649" s="261"/>
      <c r="K1649" s="261"/>
      <c r="L1649" s="262"/>
      <c r="M1649" s="49"/>
      <c r="N1649" s="49"/>
    </row>
    <row r="1650" spans="1:14">
      <c r="A1650" s="43" cm="1">
        <f t="array" ref="A1650">IF(INDEX(B:B,ROW()), COUNTIF($B$6:INDEX(B:B,ROW()), TRUE), 0)</f>
        <v>0</v>
      </c>
      <c r="B1650" s="43" t="b" cm="1">
        <f t="array" ref="B1650">AND(分科號=INDEX(E:E,ROW()),INDEX(D:D,ROW())&gt;=分起日,INDEX(D:D,ROW())&lt;=分訖日,OR(分專案="全部",INDEX(J:J,ROW())=分專案))</f>
        <v>0</v>
      </c>
      <c r="C1650" s="44" cm="1">
        <f t="array" ref="C1650">IF(INDEX(F:F,ROW())&lt;&gt;"",INDEX(F:F,ROW()),IF(INDEX(E:E,ROW())&lt;&gt;0,INDEX(C:C,ROW()-1),0))</f>
        <v>0</v>
      </c>
      <c r="D1650" s="43" cm="1">
        <f t="array" ref="D1650">IF(INDEX(G:G,ROW())&lt;&gt;"",INDEX(G:G,ROW()),IF(INDEX(E:E,ROW())&lt;&gt;0,INDEX(D:D,ROW()-1),0))</f>
        <v>0</v>
      </c>
      <c r="E1650" s="313" cm="1">
        <f t="array" ref="E1650">IF(INDEX(I:I,ROW())&lt;&gt;"",VALUE(TRIM(LEFT(INDEX(I:I,ROW()),6))),0)</f>
        <v>0</v>
      </c>
      <c r="F1650" s="314"/>
      <c r="G1650" s="247"/>
      <c r="H1650" s="261"/>
      <c r="I1650" s="248"/>
      <c r="J1650" s="261"/>
      <c r="K1650" s="261"/>
      <c r="L1650" s="262"/>
      <c r="M1650" s="49"/>
      <c r="N1650" s="49"/>
    </row>
    <row r="1651" spans="1:14">
      <c r="A1651" s="43" cm="1">
        <f t="array" ref="A1651">IF(INDEX(B:B,ROW()), COUNTIF($B$6:INDEX(B:B,ROW()), TRUE), 0)</f>
        <v>0</v>
      </c>
      <c r="B1651" s="43" t="b" cm="1">
        <f t="array" ref="B1651">AND(分科號=INDEX(E:E,ROW()),INDEX(D:D,ROW())&gt;=分起日,INDEX(D:D,ROW())&lt;=分訖日,OR(分專案="全部",INDEX(J:J,ROW())=分專案))</f>
        <v>0</v>
      </c>
      <c r="C1651" s="44" cm="1">
        <f t="array" ref="C1651">IF(INDEX(F:F,ROW())&lt;&gt;"",INDEX(F:F,ROW()),IF(INDEX(E:E,ROW())&lt;&gt;0,INDEX(C:C,ROW()-1),0))</f>
        <v>0</v>
      </c>
      <c r="D1651" s="43" cm="1">
        <f t="array" ref="D1651">IF(INDEX(G:G,ROW())&lt;&gt;"",INDEX(G:G,ROW()),IF(INDEX(E:E,ROW())&lt;&gt;0,INDEX(D:D,ROW()-1),0))</f>
        <v>0</v>
      </c>
      <c r="E1651" s="313" cm="1">
        <f t="array" ref="E1651">IF(INDEX(I:I,ROW())&lt;&gt;"",VALUE(TRIM(LEFT(INDEX(I:I,ROW()),6))),0)</f>
        <v>0</v>
      </c>
      <c r="F1651" s="314"/>
      <c r="G1651" s="247"/>
      <c r="H1651" s="261"/>
      <c r="I1651" s="248"/>
      <c r="J1651" s="261"/>
      <c r="K1651" s="261"/>
      <c r="L1651" s="262"/>
      <c r="M1651" s="49"/>
      <c r="N1651" s="49"/>
    </row>
    <row r="1652" spans="1:14">
      <c r="A1652" s="43" cm="1">
        <f t="array" ref="A1652">IF(INDEX(B:B,ROW()), COUNTIF($B$6:INDEX(B:B,ROW()), TRUE), 0)</f>
        <v>0</v>
      </c>
      <c r="B1652" s="43" t="b" cm="1">
        <f t="array" ref="B1652">AND(分科號=INDEX(E:E,ROW()),INDEX(D:D,ROW())&gt;=分起日,INDEX(D:D,ROW())&lt;=分訖日,OR(分專案="全部",INDEX(J:J,ROW())=分專案))</f>
        <v>0</v>
      </c>
      <c r="C1652" s="44" cm="1">
        <f t="array" ref="C1652">IF(INDEX(F:F,ROW())&lt;&gt;"",INDEX(F:F,ROW()),IF(INDEX(E:E,ROW())&lt;&gt;0,INDEX(C:C,ROW()-1),0))</f>
        <v>0</v>
      </c>
      <c r="D1652" s="43" cm="1">
        <f t="array" ref="D1652">IF(INDEX(G:G,ROW())&lt;&gt;"",INDEX(G:G,ROW()),IF(INDEX(E:E,ROW())&lt;&gt;0,INDEX(D:D,ROW()-1),0))</f>
        <v>0</v>
      </c>
      <c r="E1652" s="313" cm="1">
        <f t="array" ref="E1652">IF(INDEX(I:I,ROW())&lt;&gt;"",VALUE(TRIM(LEFT(INDEX(I:I,ROW()),6))),0)</f>
        <v>0</v>
      </c>
      <c r="F1652" s="314"/>
      <c r="G1652" s="247"/>
      <c r="H1652" s="261"/>
      <c r="I1652" s="248"/>
      <c r="J1652" s="261"/>
      <c r="K1652" s="261"/>
      <c r="L1652" s="262"/>
      <c r="M1652" s="49"/>
      <c r="N1652" s="49"/>
    </row>
    <row r="1653" spans="1:14">
      <c r="A1653" s="43" cm="1">
        <f t="array" ref="A1653">IF(INDEX(B:B,ROW()), COUNTIF($B$6:INDEX(B:B,ROW()), TRUE), 0)</f>
        <v>0</v>
      </c>
      <c r="B1653" s="43" t="b" cm="1">
        <f t="array" ref="B1653">AND(分科號=INDEX(E:E,ROW()),INDEX(D:D,ROW())&gt;=分起日,INDEX(D:D,ROW())&lt;=分訖日,OR(分專案="全部",INDEX(J:J,ROW())=分專案))</f>
        <v>0</v>
      </c>
      <c r="C1653" s="44" cm="1">
        <f t="array" ref="C1653">IF(INDEX(F:F,ROW())&lt;&gt;"",INDEX(F:F,ROW()),IF(INDEX(E:E,ROW())&lt;&gt;0,INDEX(C:C,ROW()-1),0))</f>
        <v>0</v>
      </c>
      <c r="D1653" s="43" cm="1">
        <f t="array" ref="D1653">IF(INDEX(G:G,ROW())&lt;&gt;"",INDEX(G:G,ROW()),IF(INDEX(E:E,ROW())&lt;&gt;0,INDEX(D:D,ROW()-1),0))</f>
        <v>0</v>
      </c>
      <c r="E1653" s="313" cm="1">
        <f t="array" ref="E1653">IF(INDEX(I:I,ROW())&lt;&gt;"",VALUE(TRIM(LEFT(INDEX(I:I,ROW()),6))),0)</f>
        <v>0</v>
      </c>
      <c r="F1653" s="314"/>
      <c r="G1653" s="247"/>
      <c r="H1653" s="261"/>
      <c r="I1653" s="248"/>
      <c r="J1653" s="261"/>
      <c r="K1653" s="261"/>
      <c r="L1653" s="262"/>
      <c r="M1653" s="49"/>
      <c r="N1653" s="49"/>
    </row>
    <row r="1654" spans="1:14">
      <c r="A1654" s="43" cm="1">
        <f t="array" ref="A1654">IF(INDEX(B:B,ROW()), COUNTIF($B$6:INDEX(B:B,ROW()), TRUE), 0)</f>
        <v>0</v>
      </c>
      <c r="B1654" s="43" t="b" cm="1">
        <f t="array" ref="B1654">AND(分科號=INDEX(E:E,ROW()),INDEX(D:D,ROW())&gt;=分起日,INDEX(D:D,ROW())&lt;=分訖日,OR(分專案="全部",INDEX(J:J,ROW())=分專案))</f>
        <v>0</v>
      </c>
      <c r="C1654" s="44" cm="1">
        <f t="array" ref="C1654">IF(INDEX(F:F,ROW())&lt;&gt;"",INDEX(F:F,ROW()),IF(INDEX(E:E,ROW())&lt;&gt;0,INDEX(C:C,ROW()-1),0))</f>
        <v>0</v>
      </c>
      <c r="D1654" s="43" cm="1">
        <f t="array" ref="D1654">IF(INDEX(G:G,ROW())&lt;&gt;"",INDEX(G:G,ROW()),IF(INDEX(E:E,ROW())&lt;&gt;0,INDEX(D:D,ROW()-1),0))</f>
        <v>0</v>
      </c>
      <c r="E1654" s="313" cm="1">
        <f t="array" ref="E1654">IF(INDEX(I:I,ROW())&lt;&gt;"",VALUE(TRIM(LEFT(INDEX(I:I,ROW()),6))),0)</f>
        <v>0</v>
      </c>
      <c r="F1654" s="314"/>
      <c r="G1654" s="247"/>
      <c r="H1654" s="261"/>
      <c r="I1654" s="248"/>
      <c r="J1654" s="261"/>
      <c r="K1654" s="261"/>
      <c r="L1654" s="262"/>
      <c r="M1654" s="49"/>
      <c r="N1654" s="49"/>
    </row>
    <row r="1655" spans="1:14">
      <c r="A1655" s="43" cm="1">
        <f t="array" ref="A1655">IF(INDEX(B:B,ROW()), COUNTIF($B$6:INDEX(B:B,ROW()), TRUE), 0)</f>
        <v>0</v>
      </c>
      <c r="B1655" s="43" t="b" cm="1">
        <f t="array" ref="B1655">AND(分科號=INDEX(E:E,ROW()),INDEX(D:D,ROW())&gt;=分起日,INDEX(D:D,ROW())&lt;=分訖日,OR(分專案="全部",INDEX(J:J,ROW())=分專案))</f>
        <v>0</v>
      </c>
      <c r="C1655" s="44" cm="1">
        <f t="array" ref="C1655">IF(INDEX(F:F,ROW())&lt;&gt;"",INDEX(F:F,ROW()),IF(INDEX(E:E,ROW())&lt;&gt;0,INDEX(C:C,ROW()-1),0))</f>
        <v>0</v>
      </c>
      <c r="D1655" s="43" cm="1">
        <f t="array" ref="D1655">IF(INDEX(G:G,ROW())&lt;&gt;"",INDEX(G:G,ROW()),IF(INDEX(E:E,ROW())&lt;&gt;0,INDEX(D:D,ROW()-1),0))</f>
        <v>0</v>
      </c>
      <c r="E1655" s="313" cm="1">
        <f t="array" ref="E1655">IF(INDEX(I:I,ROW())&lt;&gt;"",VALUE(TRIM(LEFT(INDEX(I:I,ROW()),6))),0)</f>
        <v>0</v>
      </c>
      <c r="F1655" s="314"/>
      <c r="G1655" s="247"/>
      <c r="H1655" s="261"/>
      <c r="I1655" s="248"/>
      <c r="J1655" s="261"/>
      <c r="K1655" s="261"/>
      <c r="L1655" s="262"/>
      <c r="M1655" s="49"/>
      <c r="N1655" s="49"/>
    </row>
    <row r="1656" spans="1:14">
      <c r="A1656" s="43" cm="1">
        <f t="array" ref="A1656">IF(INDEX(B:B,ROW()), COUNTIF($B$6:INDEX(B:B,ROW()), TRUE), 0)</f>
        <v>0</v>
      </c>
      <c r="B1656" s="43" t="b" cm="1">
        <f t="array" ref="B1656">AND(分科號=INDEX(E:E,ROW()),INDEX(D:D,ROW())&gt;=分起日,INDEX(D:D,ROW())&lt;=分訖日,OR(分專案="全部",INDEX(J:J,ROW())=分專案))</f>
        <v>0</v>
      </c>
      <c r="C1656" s="44" cm="1">
        <f t="array" ref="C1656">IF(INDEX(F:F,ROW())&lt;&gt;"",INDEX(F:F,ROW()),IF(INDEX(E:E,ROW())&lt;&gt;0,INDEX(C:C,ROW()-1),0))</f>
        <v>0</v>
      </c>
      <c r="D1656" s="43" cm="1">
        <f t="array" ref="D1656">IF(INDEX(G:G,ROW())&lt;&gt;"",INDEX(G:G,ROW()),IF(INDEX(E:E,ROW())&lt;&gt;0,INDEX(D:D,ROW()-1),0))</f>
        <v>0</v>
      </c>
      <c r="E1656" s="313" cm="1">
        <f t="array" ref="E1656">IF(INDEX(I:I,ROW())&lt;&gt;"",VALUE(TRIM(LEFT(INDEX(I:I,ROW()),6))),0)</f>
        <v>0</v>
      </c>
      <c r="F1656" s="314"/>
      <c r="G1656" s="247"/>
      <c r="H1656" s="261"/>
      <c r="I1656" s="248"/>
      <c r="J1656" s="261"/>
      <c r="K1656" s="261"/>
      <c r="L1656" s="262"/>
      <c r="M1656" s="49"/>
      <c r="N1656" s="49"/>
    </row>
    <row r="1657" spans="1:14">
      <c r="A1657" s="43" cm="1">
        <f t="array" ref="A1657">IF(INDEX(B:B,ROW()), COUNTIF($B$6:INDEX(B:B,ROW()), TRUE), 0)</f>
        <v>0</v>
      </c>
      <c r="B1657" s="43" t="b" cm="1">
        <f t="array" ref="B1657">AND(分科號=INDEX(E:E,ROW()),INDEX(D:D,ROW())&gt;=分起日,INDEX(D:D,ROW())&lt;=分訖日,OR(分專案="全部",INDEX(J:J,ROW())=分專案))</f>
        <v>0</v>
      </c>
      <c r="C1657" s="44" cm="1">
        <f t="array" ref="C1657">IF(INDEX(F:F,ROW())&lt;&gt;"",INDEX(F:F,ROW()),IF(INDEX(E:E,ROW())&lt;&gt;0,INDEX(C:C,ROW()-1),0))</f>
        <v>0</v>
      </c>
      <c r="D1657" s="43" cm="1">
        <f t="array" ref="D1657">IF(INDEX(G:G,ROW())&lt;&gt;"",INDEX(G:G,ROW()),IF(INDEX(E:E,ROW())&lt;&gt;0,INDEX(D:D,ROW()-1),0))</f>
        <v>0</v>
      </c>
      <c r="E1657" s="313" cm="1">
        <f t="array" ref="E1657">IF(INDEX(I:I,ROW())&lt;&gt;"",VALUE(TRIM(LEFT(INDEX(I:I,ROW()),6))),0)</f>
        <v>0</v>
      </c>
      <c r="F1657" s="314"/>
      <c r="G1657" s="247"/>
      <c r="H1657" s="261"/>
      <c r="I1657" s="248"/>
      <c r="J1657" s="261"/>
      <c r="K1657" s="261"/>
      <c r="L1657" s="262"/>
      <c r="M1657" s="49"/>
      <c r="N1657" s="49"/>
    </row>
    <row r="1658" spans="1:14">
      <c r="A1658" s="43" cm="1">
        <f t="array" ref="A1658">IF(INDEX(B:B,ROW()), COUNTIF($B$6:INDEX(B:B,ROW()), TRUE), 0)</f>
        <v>0</v>
      </c>
      <c r="B1658" s="43" t="b" cm="1">
        <f t="array" ref="B1658">AND(分科號=INDEX(E:E,ROW()),INDEX(D:D,ROW())&gt;=分起日,INDEX(D:D,ROW())&lt;=分訖日,OR(分專案="全部",INDEX(J:J,ROW())=分專案))</f>
        <v>0</v>
      </c>
      <c r="C1658" s="44" cm="1">
        <f t="array" ref="C1658">IF(INDEX(F:F,ROW())&lt;&gt;"",INDEX(F:F,ROW()),IF(INDEX(E:E,ROW())&lt;&gt;0,INDEX(C:C,ROW()-1),0))</f>
        <v>0</v>
      </c>
      <c r="D1658" s="43" cm="1">
        <f t="array" ref="D1658">IF(INDEX(G:G,ROW())&lt;&gt;"",INDEX(G:G,ROW()),IF(INDEX(E:E,ROW())&lt;&gt;0,INDEX(D:D,ROW()-1),0))</f>
        <v>0</v>
      </c>
      <c r="E1658" s="313" cm="1">
        <f t="array" ref="E1658">IF(INDEX(I:I,ROW())&lt;&gt;"",VALUE(TRIM(LEFT(INDEX(I:I,ROW()),6))),0)</f>
        <v>0</v>
      </c>
      <c r="F1658" s="314"/>
      <c r="G1658" s="247"/>
      <c r="H1658" s="261"/>
      <c r="I1658" s="248"/>
      <c r="J1658" s="261"/>
      <c r="K1658" s="261"/>
      <c r="L1658" s="262"/>
      <c r="M1658" s="49"/>
      <c r="N1658" s="49"/>
    </row>
    <row r="1659" spans="1:14">
      <c r="A1659" s="43" cm="1">
        <f t="array" ref="A1659">IF(INDEX(B:B,ROW()), COUNTIF($B$6:INDEX(B:B,ROW()), TRUE), 0)</f>
        <v>0</v>
      </c>
      <c r="B1659" s="43" t="b" cm="1">
        <f t="array" ref="B1659">AND(分科號=INDEX(E:E,ROW()),INDEX(D:D,ROW())&gt;=分起日,INDEX(D:D,ROW())&lt;=分訖日,OR(分專案="全部",INDEX(J:J,ROW())=分專案))</f>
        <v>0</v>
      </c>
      <c r="C1659" s="44" cm="1">
        <f t="array" ref="C1659">IF(INDEX(F:F,ROW())&lt;&gt;"",INDEX(F:F,ROW()),IF(INDEX(E:E,ROW())&lt;&gt;0,INDEX(C:C,ROW()-1),0))</f>
        <v>0</v>
      </c>
      <c r="D1659" s="43" cm="1">
        <f t="array" ref="D1659">IF(INDEX(G:G,ROW())&lt;&gt;"",INDEX(G:G,ROW()),IF(INDEX(E:E,ROW())&lt;&gt;0,INDEX(D:D,ROW()-1),0))</f>
        <v>0</v>
      </c>
      <c r="E1659" s="313" cm="1">
        <f t="array" ref="E1659">IF(INDEX(I:I,ROW())&lt;&gt;"",VALUE(TRIM(LEFT(INDEX(I:I,ROW()),6))),0)</f>
        <v>0</v>
      </c>
      <c r="F1659" s="314"/>
      <c r="G1659" s="247"/>
      <c r="H1659" s="261"/>
      <c r="I1659" s="248"/>
      <c r="J1659" s="261"/>
      <c r="K1659" s="261"/>
      <c r="L1659" s="262"/>
      <c r="M1659" s="49"/>
      <c r="N1659" s="49"/>
    </row>
    <row r="1660" spans="1:14">
      <c r="A1660" s="43" cm="1">
        <f t="array" ref="A1660">IF(INDEX(B:B,ROW()), COUNTIF($B$6:INDEX(B:B,ROW()), TRUE), 0)</f>
        <v>0</v>
      </c>
      <c r="B1660" s="43" t="b" cm="1">
        <f t="array" ref="B1660">AND(分科號=INDEX(E:E,ROW()),INDEX(D:D,ROW())&gt;=分起日,INDEX(D:D,ROW())&lt;=分訖日,OR(分專案="全部",INDEX(J:J,ROW())=分專案))</f>
        <v>0</v>
      </c>
      <c r="C1660" s="44" cm="1">
        <f t="array" ref="C1660">IF(INDEX(F:F,ROW())&lt;&gt;"",INDEX(F:F,ROW()),IF(INDEX(E:E,ROW())&lt;&gt;0,INDEX(C:C,ROW()-1),0))</f>
        <v>0</v>
      </c>
      <c r="D1660" s="43" cm="1">
        <f t="array" ref="D1660">IF(INDEX(G:G,ROW())&lt;&gt;"",INDEX(G:G,ROW()),IF(INDEX(E:E,ROW())&lt;&gt;0,INDEX(D:D,ROW()-1),0))</f>
        <v>0</v>
      </c>
      <c r="E1660" s="313" cm="1">
        <f t="array" ref="E1660">IF(INDEX(I:I,ROW())&lt;&gt;"",VALUE(TRIM(LEFT(INDEX(I:I,ROW()),6))),0)</f>
        <v>0</v>
      </c>
      <c r="F1660" s="314"/>
      <c r="G1660" s="247"/>
      <c r="H1660" s="261"/>
      <c r="I1660" s="248"/>
      <c r="J1660" s="261"/>
      <c r="K1660" s="261"/>
      <c r="L1660" s="262"/>
      <c r="M1660" s="49"/>
      <c r="N1660" s="49"/>
    </row>
    <row r="1661" spans="1:14">
      <c r="A1661" s="43" cm="1">
        <f t="array" ref="A1661">IF(INDEX(B:B,ROW()), COUNTIF($B$6:INDEX(B:B,ROW()), TRUE), 0)</f>
        <v>0</v>
      </c>
      <c r="B1661" s="43" t="b" cm="1">
        <f t="array" ref="B1661">AND(分科號=INDEX(E:E,ROW()),INDEX(D:D,ROW())&gt;=分起日,INDEX(D:D,ROW())&lt;=分訖日,OR(分專案="全部",INDEX(J:J,ROW())=分專案))</f>
        <v>0</v>
      </c>
      <c r="C1661" s="44" cm="1">
        <f t="array" ref="C1661">IF(INDEX(F:F,ROW())&lt;&gt;"",INDEX(F:F,ROW()),IF(INDEX(E:E,ROW())&lt;&gt;0,INDEX(C:C,ROW()-1),0))</f>
        <v>0</v>
      </c>
      <c r="D1661" s="43" cm="1">
        <f t="array" ref="D1661">IF(INDEX(G:G,ROW())&lt;&gt;"",INDEX(G:G,ROW()),IF(INDEX(E:E,ROW())&lt;&gt;0,INDEX(D:D,ROW()-1),0))</f>
        <v>0</v>
      </c>
      <c r="E1661" s="313" cm="1">
        <f t="array" ref="E1661">IF(INDEX(I:I,ROW())&lt;&gt;"",VALUE(TRIM(LEFT(INDEX(I:I,ROW()),6))),0)</f>
        <v>0</v>
      </c>
      <c r="F1661" s="314"/>
      <c r="G1661" s="247"/>
      <c r="H1661" s="261"/>
      <c r="I1661" s="248"/>
      <c r="J1661" s="261"/>
      <c r="K1661" s="261"/>
      <c r="L1661" s="262"/>
      <c r="M1661" s="49"/>
      <c r="N1661" s="49"/>
    </row>
    <row r="1662" spans="1:14">
      <c r="A1662" s="43" cm="1">
        <f t="array" ref="A1662">IF(INDEX(B:B,ROW()), COUNTIF($B$6:INDEX(B:B,ROW()), TRUE), 0)</f>
        <v>0</v>
      </c>
      <c r="B1662" s="43" t="b" cm="1">
        <f t="array" ref="B1662">AND(分科號=INDEX(E:E,ROW()),INDEX(D:D,ROW())&gt;=分起日,INDEX(D:D,ROW())&lt;=分訖日,OR(分專案="全部",INDEX(J:J,ROW())=分專案))</f>
        <v>0</v>
      </c>
      <c r="C1662" s="44" cm="1">
        <f t="array" ref="C1662">IF(INDEX(F:F,ROW())&lt;&gt;"",INDEX(F:F,ROW()),IF(INDEX(E:E,ROW())&lt;&gt;0,INDEX(C:C,ROW()-1),0))</f>
        <v>0</v>
      </c>
      <c r="D1662" s="43" cm="1">
        <f t="array" ref="D1662">IF(INDEX(G:G,ROW())&lt;&gt;"",INDEX(G:G,ROW()),IF(INDEX(E:E,ROW())&lt;&gt;0,INDEX(D:D,ROW()-1),0))</f>
        <v>0</v>
      </c>
      <c r="E1662" s="313" cm="1">
        <f t="array" ref="E1662">IF(INDEX(I:I,ROW())&lt;&gt;"",VALUE(TRIM(LEFT(INDEX(I:I,ROW()),6))),0)</f>
        <v>0</v>
      </c>
      <c r="F1662" s="314"/>
      <c r="G1662" s="247"/>
      <c r="H1662" s="261"/>
      <c r="I1662" s="248"/>
      <c r="J1662" s="261"/>
      <c r="K1662" s="261"/>
      <c r="L1662" s="262"/>
      <c r="M1662" s="49"/>
      <c r="N1662" s="49"/>
    </row>
    <row r="1663" spans="1:14">
      <c r="A1663" s="43" cm="1">
        <f t="array" ref="A1663">IF(INDEX(B:B,ROW()), COUNTIF($B$6:INDEX(B:B,ROW()), TRUE), 0)</f>
        <v>0</v>
      </c>
      <c r="B1663" s="43" t="b" cm="1">
        <f t="array" ref="B1663">AND(分科號=INDEX(E:E,ROW()),INDEX(D:D,ROW())&gt;=分起日,INDEX(D:D,ROW())&lt;=分訖日,OR(分專案="全部",INDEX(J:J,ROW())=分專案))</f>
        <v>0</v>
      </c>
      <c r="C1663" s="44" cm="1">
        <f t="array" ref="C1663">IF(INDEX(F:F,ROW())&lt;&gt;"",INDEX(F:F,ROW()),IF(INDEX(E:E,ROW())&lt;&gt;0,INDEX(C:C,ROW()-1),0))</f>
        <v>0</v>
      </c>
      <c r="D1663" s="43" cm="1">
        <f t="array" ref="D1663">IF(INDEX(G:G,ROW())&lt;&gt;"",INDEX(G:G,ROW()),IF(INDEX(E:E,ROW())&lt;&gt;0,INDEX(D:D,ROW()-1),0))</f>
        <v>0</v>
      </c>
      <c r="E1663" s="313" cm="1">
        <f t="array" ref="E1663">IF(INDEX(I:I,ROW())&lt;&gt;"",VALUE(TRIM(LEFT(INDEX(I:I,ROW()),6))),0)</f>
        <v>0</v>
      </c>
      <c r="F1663" s="314"/>
      <c r="G1663" s="247"/>
      <c r="H1663" s="261"/>
      <c r="I1663" s="248"/>
      <c r="J1663" s="261"/>
      <c r="K1663" s="261"/>
      <c r="L1663" s="262"/>
      <c r="M1663" s="49"/>
      <c r="N1663" s="49"/>
    </row>
    <row r="1664" spans="1:14">
      <c r="A1664" s="43" cm="1">
        <f t="array" ref="A1664">IF(INDEX(B:B,ROW()), COUNTIF($B$6:INDEX(B:B,ROW()), TRUE), 0)</f>
        <v>0</v>
      </c>
      <c r="B1664" s="43" t="b" cm="1">
        <f t="array" ref="B1664">AND(分科號=INDEX(E:E,ROW()),INDEX(D:D,ROW())&gt;=分起日,INDEX(D:D,ROW())&lt;=分訖日,OR(分專案="全部",INDEX(J:J,ROW())=分專案))</f>
        <v>0</v>
      </c>
      <c r="C1664" s="44" cm="1">
        <f t="array" ref="C1664">IF(INDEX(F:F,ROW())&lt;&gt;"",INDEX(F:F,ROW()),IF(INDEX(E:E,ROW())&lt;&gt;0,INDEX(C:C,ROW()-1),0))</f>
        <v>0</v>
      </c>
      <c r="D1664" s="43" cm="1">
        <f t="array" ref="D1664">IF(INDEX(G:G,ROW())&lt;&gt;"",INDEX(G:G,ROW()),IF(INDEX(E:E,ROW())&lt;&gt;0,INDEX(D:D,ROW()-1),0))</f>
        <v>0</v>
      </c>
      <c r="E1664" s="313" cm="1">
        <f t="array" ref="E1664">IF(INDEX(I:I,ROW())&lt;&gt;"",VALUE(TRIM(LEFT(INDEX(I:I,ROW()),6))),0)</f>
        <v>0</v>
      </c>
      <c r="F1664" s="314"/>
      <c r="G1664" s="247"/>
      <c r="H1664" s="261"/>
      <c r="I1664" s="248"/>
      <c r="J1664" s="261"/>
      <c r="K1664" s="261"/>
      <c r="L1664" s="262"/>
      <c r="M1664" s="49"/>
      <c r="N1664" s="49"/>
    </row>
    <row r="1665" spans="1:14">
      <c r="A1665" s="43" cm="1">
        <f t="array" ref="A1665">IF(INDEX(B:B,ROW()), COUNTIF($B$6:INDEX(B:B,ROW()), TRUE), 0)</f>
        <v>0</v>
      </c>
      <c r="B1665" s="43" t="b" cm="1">
        <f t="array" ref="B1665">AND(分科號=INDEX(E:E,ROW()),INDEX(D:D,ROW())&gt;=分起日,INDEX(D:D,ROW())&lt;=分訖日,OR(分專案="全部",INDEX(J:J,ROW())=分專案))</f>
        <v>0</v>
      </c>
      <c r="C1665" s="44" cm="1">
        <f t="array" ref="C1665">IF(INDEX(F:F,ROW())&lt;&gt;"",INDEX(F:F,ROW()),IF(INDEX(E:E,ROW())&lt;&gt;0,INDEX(C:C,ROW()-1),0))</f>
        <v>0</v>
      </c>
      <c r="D1665" s="43" cm="1">
        <f t="array" ref="D1665">IF(INDEX(G:G,ROW())&lt;&gt;"",INDEX(G:G,ROW()),IF(INDEX(E:E,ROW())&lt;&gt;0,INDEX(D:D,ROW()-1),0))</f>
        <v>0</v>
      </c>
      <c r="E1665" s="313" cm="1">
        <f t="array" ref="E1665">IF(INDEX(I:I,ROW())&lt;&gt;"",VALUE(TRIM(LEFT(INDEX(I:I,ROW()),6))),0)</f>
        <v>0</v>
      </c>
      <c r="F1665" s="314"/>
      <c r="G1665" s="247"/>
      <c r="H1665" s="261"/>
      <c r="I1665" s="248"/>
      <c r="J1665" s="261"/>
      <c r="K1665" s="261"/>
      <c r="L1665" s="262"/>
      <c r="M1665" s="49"/>
      <c r="N1665" s="49"/>
    </row>
    <row r="1666" spans="1:14">
      <c r="A1666" s="43" cm="1">
        <f t="array" ref="A1666">IF(INDEX(B:B,ROW()), COUNTIF($B$6:INDEX(B:B,ROW()), TRUE), 0)</f>
        <v>0</v>
      </c>
      <c r="B1666" s="43" t="b" cm="1">
        <f t="array" ref="B1666">AND(分科號=INDEX(E:E,ROW()),INDEX(D:D,ROW())&gt;=分起日,INDEX(D:D,ROW())&lt;=分訖日,OR(分專案="全部",INDEX(J:J,ROW())=分專案))</f>
        <v>0</v>
      </c>
      <c r="C1666" s="44" cm="1">
        <f t="array" ref="C1666">IF(INDEX(F:F,ROW())&lt;&gt;"",INDEX(F:F,ROW()),IF(INDEX(E:E,ROW())&lt;&gt;0,INDEX(C:C,ROW()-1),0))</f>
        <v>0</v>
      </c>
      <c r="D1666" s="43" cm="1">
        <f t="array" ref="D1666">IF(INDEX(G:G,ROW())&lt;&gt;"",INDEX(G:G,ROW()),IF(INDEX(E:E,ROW())&lt;&gt;0,INDEX(D:D,ROW()-1),0))</f>
        <v>0</v>
      </c>
      <c r="E1666" s="313" cm="1">
        <f t="array" ref="E1666">IF(INDEX(I:I,ROW())&lt;&gt;"",VALUE(TRIM(LEFT(INDEX(I:I,ROW()),6))),0)</f>
        <v>0</v>
      </c>
      <c r="F1666" s="314"/>
      <c r="G1666" s="247"/>
      <c r="H1666" s="261"/>
      <c r="I1666" s="248"/>
      <c r="J1666" s="261"/>
      <c r="K1666" s="261"/>
      <c r="L1666" s="262"/>
      <c r="M1666" s="49"/>
      <c r="N1666" s="49"/>
    </row>
    <row r="1667" spans="1:14">
      <c r="A1667" s="43" cm="1">
        <f t="array" ref="A1667">IF(INDEX(B:B,ROW()), COUNTIF($B$6:INDEX(B:B,ROW()), TRUE), 0)</f>
        <v>0</v>
      </c>
      <c r="B1667" s="43" t="b" cm="1">
        <f t="array" ref="B1667">AND(分科號=INDEX(E:E,ROW()),INDEX(D:D,ROW())&gt;=分起日,INDEX(D:D,ROW())&lt;=分訖日,OR(分專案="全部",INDEX(J:J,ROW())=分專案))</f>
        <v>0</v>
      </c>
      <c r="C1667" s="44" cm="1">
        <f t="array" ref="C1667">IF(INDEX(F:F,ROW())&lt;&gt;"",INDEX(F:F,ROW()),IF(INDEX(E:E,ROW())&lt;&gt;0,INDEX(C:C,ROW()-1),0))</f>
        <v>0</v>
      </c>
      <c r="D1667" s="43" cm="1">
        <f t="array" ref="D1667">IF(INDEX(G:G,ROW())&lt;&gt;"",INDEX(G:G,ROW()),IF(INDEX(E:E,ROW())&lt;&gt;0,INDEX(D:D,ROW()-1),0))</f>
        <v>0</v>
      </c>
      <c r="E1667" s="313" cm="1">
        <f t="array" ref="E1667">IF(INDEX(I:I,ROW())&lt;&gt;"",VALUE(TRIM(LEFT(INDEX(I:I,ROW()),6))),0)</f>
        <v>0</v>
      </c>
      <c r="F1667" s="314"/>
      <c r="G1667" s="247"/>
      <c r="H1667" s="261"/>
      <c r="I1667" s="248"/>
      <c r="J1667" s="261"/>
      <c r="K1667" s="261"/>
      <c r="L1667" s="262"/>
      <c r="M1667" s="49"/>
      <c r="N1667" s="49"/>
    </row>
    <row r="1668" spans="1:14">
      <c r="A1668" s="43" cm="1">
        <f t="array" ref="A1668">IF(INDEX(B:B,ROW()), COUNTIF($B$6:INDEX(B:B,ROW()), TRUE), 0)</f>
        <v>0</v>
      </c>
      <c r="B1668" s="43" t="b" cm="1">
        <f t="array" ref="B1668">AND(分科號=INDEX(E:E,ROW()),INDEX(D:D,ROW())&gt;=分起日,INDEX(D:D,ROW())&lt;=分訖日,OR(分專案="全部",INDEX(J:J,ROW())=分專案))</f>
        <v>0</v>
      </c>
      <c r="C1668" s="44" cm="1">
        <f t="array" ref="C1668">IF(INDEX(F:F,ROW())&lt;&gt;"",INDEX(F:F,ROW()),IF(INDEX(E:E,ROW())&lt;&gt;0,INDEX(C:C,ROW()-1),0))</f>
        <v>0</v>
      </c>
      <c r="D1668" s="43" cm="1">
        <f t="array" ref="D1668">IF(INDEX(G:G,ROW())&lt;&gt;"",INDEX(G:G,ROW()),IF(INDEX(E:E,ROW())&lt;&gt;0,INDEX(D:D,ROW()-1),0))</f>
        <v>0</v>
      </c>
      <c r="E1668" s="313" cm="1">
        <f t="array" ref="E1668">IF(INDEX(I:I,ROW())&lt;&gt;"",VALUE(TRIM(LEFT(INDEX(I:I,ROW()),6))),0)</f>
        <v>0</v>
      </c>
      <c r="F1668" s="314"/>
      <c r="G1668" s="247"/>
      <c r="H1668" s="261"/>
      <c r="I1668" s="248"/>
      <c r="J1668" s="261"/>
      <c r="K1668" s="261"/>
      <c r="L1668" s="262"/>
      <c r="M1668" s="49"/>
      <c r="N1668" s="49"/>
    </row>
    <row r="1669" spans="1:14">
      <c r="A1669" s="43" cm="1">
        <f t="array" ref="A1669">IF(INDEX(B:B,ROW()), COUNTIF($B$6:INDEX(B:B,ROW()), TRUE), 0)</f>
        <v>0</v>
      </c>
      <c r="B1669" s="43" t="b" cm="1">
        <f t="array" ref="B1669">AND(分科號=INDEX(E:E,ROW()),INDEX(D:D,ROW())&gt;=分起日,INDEX(D:D,ROW())&lt;=分訖日,OR(分專案="全部",INDEX(J:J,ROW())=分專案))</f>
        <v>0</v>
      </c>
      <c r="C1669" s="44" cm="1">
        <f t="array" ref="C1669">IF(INDEX(F:F,ROW())&lt;&gt;"",INDEX(F:F,ROW()),IF(INDEX(E:E,ROW())&lt;&gt;0,INDEX(C:C,ROW()-1),0))</f>
        <v>0</v>
      </c>
      <c r="D1669" s="43" cm="1">
        <f t="array" ref="D1669">IF(INDEX(G:G,ROW())&lt;&gt;"",INDEX(G:G,ROW()),IF(INDEX(E:E,ROW())&lt;&gt;0,INDEX(D:D,ROW()-1),0))</f>
        <v>0</v>
      </c>
      <c r="E1669" s="313" cm="1">
        <f t="array" ref="E1669">IF(INDEX(I:I,ROW())&lt;&gt;"",VALUE(TRIM(LEFT(INDEX(I:I,ROW()),6))),0)</f>
        <v>0</v>
      </c>
      <c r="F1669" s="314"/>
      <c r="G1669" s="247"/>
      <c r="H1669" s="261"/>
      <c r="I1669" s="248"/>
      <c r="J1669" s="261"/>
      <c r="K1669" s="261"/>
      <c r="L1669" s="262"/>
      <c r="M1669" s="49"/>
      <c r="N1669" s="49"/>
    </row>
    <row r="1670" spans="1:14">
      <c r="A1670" s="43" cm="1">
        <f t="array" ref="A1670">IF(INDEX(B:B,ROW()), COUNTIF($B$6:INDEX(B:B,ROW()), TRUE), 0)</f>
        <v>0</v>
      </c>
      <c r="B1670" s="43" t="b" cm="1">
        <f t="array" ref="B1670">AND(分科號=INDEX(E:E,ROW()),INDEX(D:D,ROW())&gt;=分起日,INDEX(D:D,ROW())&lt;=分訖日,OR(分專案="全部",INDEX(J:J,ROW())=分專案))</f>
        <v>0</v>
      </c>
      <c r="C1670" s="44" cm="1">
        <f t="array" ref="C1670">IF(INDEX(F:F,ROW())&lt;&gt;"",INDEX(F:F,ROW()),IF(INDEX(E:E,ROW())&lt;&gt;0,INDEX(C:C,ROW()-1),0))</f>
        <v>0</v>
      </c>
      <c r="D1670" s="43" cm="1">
        <f t="array" ref="D1670">IF(INDEX(G:G,ROW())&lt;&gt;"",INDEX(G:G,ROW()),IF(INDEX(E:E,ROW())&lt;&gt;0,INDEX(D:D,ROW()-1),0))</f>
        <v>0</v>
      </c>
      <c r="E1670" s="313" cm="1">
        <f t="array" ref="E1670">IF(INDEX(I:I,ROW())&lt;&gt;"",VALUE(TRIM(LEFT(INDEX(I:I,ROW()),6))),0)</f>
        <v>0</v>
      </c>
      <c r="F1670" s="314"/>
      <c r="G1670" s="247"/>
      <c r="H1670" s="261"/>
      <c r="I1670" s="248"/>
      <c r="J1670" s="261"/>
      <c r="K1670" s="261"/>
      <c r="L1670" s="262"/>
      <c r="M1670" s="49"/>
      <c r="N1670" s="49"/>
    </row>
    <row r="1671" spans="1:14">
      <c r="A1671" s="43" cm="1">
        <f t="array" ref="A1671">IF(INDEX(B:B,ROW()), COUNTIF($B$6:INDEX(B:B,ROW()), TRUE), 0)</f>
        <v>0</v>
      </c>
      <c r="B1671" s="43" t="b" cm="1">
        <f t="array" ref="B1671">AND(分科號=INDEX(E:E,ROW()),INDEX(D:D,ROW())&gt;=分起日,INDEX(D:D,ROW())&lt;=分訖日,OR(分專案="全部",INDEX(J:J,ROW())=分專案))</f>
        <v>0</v>
      </c>
      <c r="C1671" s="44" cm="1">
        <f t="array" ref="C1671">IF(INDEX(F:F,ROW())&lt;&gt;"",INDEX(F:F,ROW()),IF(INDEX(E:E,ROW())&lt;&gt;0,INDEX(C:C,ROW()-1),0))</f>
        <v>0</v>
      </c>
      <c r="D1671" s="43" cm="1">
        <f t="array" ref="D1671">IF(INDEX(G:G,ROW())&lt;&gt;"",INDEX(G:G,ROW()),IF(INDEX(E:E,ROW())&lt;&gt;0,INDEX(D:D,ROW()-1),0))</f>
        <v>0</v>
      </c>
      <c r="E1671" s="313" cm="1">
        <f t="array" ref="E1671">IF(INDEX(I:I,ROW())&lt;&gt;"",VALUE(TRIM(LEFT(INDEX(I:I,ROW()),6))),0)</f>
        <v>0</v>
      </c>
      <c r="F1671" s="314"/>
      <c r="G1671" s="247"/>
      <c r="H1671" s="261"/>
      <c r="I1671" s="248"/>
      <c r="J1671" s="261"/>
      <c r="K1671" s="261"/>
      <c r="L1671" s="262"/>
      <c r="M1671" s="49"/>
      <c r="N1671" s="49"/>
    </row>
    <row r="1672" spans="1:14">
      <c r="A1672" s="43" cm="1">
        <f t="array" ref="A1672">IF(INDEX(B:B,ROW()), COUNTIF($B$6:INDEX(B:B,ROW()), TRUE), 0)</f>
        <v>0</v>
      </c>
      <c r="B1672" s="43" t="b" cm="1">
        <f t="array" ref="B1672">AND(分科號=INDEX(E:E,ROW()),INDEX(D:D,ROW())&gt;=分起日,INDEX(D:D,ROW())&lt;=分訖日,OR(分專案="全部",INDEX(J:J,ROW())=分專案))</f>
        <v>0</v>
      </c>
      <c r="C1672" s="44" cm="1">
        <f t="array" ref="C1672">IF(INDEX(F:F,ROW())&lt;&gt;"",INDEX(F:F,ROW()),IF(INDEX(E:E,ROW())&lt;&gt;0,INDEX(C:C,ROW()-1),0))</f>
        <v>0</v>
      </c>
      <c r="D1672" s="43" cm="1">
        <f t="array" ref="D1672">IF(INDEX(G:G,ROW())&lt;&gt;"",INDEX(G:G,ROW()),IF(INDEX(E:E,ROW())&lt;&gt;0,INDEX(D:D,ROW()-1),0))</f>
        <v>0</v>
      </c>
      <c r="E1672" s="313" cm="1">
        <f t="array" ref="E1672">IF(INDEX(I:I,ROW())&lt;&gt;"",VALUE(TRIM(LEFT(INDEX(I:I,ROW()),6))),0)</f>
        <v>0</v>
      </c>
      <c r="F1672" s="314"/>
      <c r="G1672" s="247"/>
      <c r="H1672" s="261"/>
      <c r="I1672" s="248"/>
      <c r="J1672" s="261"/>
      <c r="K1672" s="261"/>
      <c r="L1672" s="262"/>
      <c r="M1672" s="49"/>
      <c r="N1672" s="49"/>
    </row>
    <row r="1673" spans="1:14">
      <c r="A1673" s="43" cm="1">
        <f t="array" ref="A1673">IF(INDEX(B:B,ROW()), COUNTIF($B$6:INDEX(B:B,ROW()), TRUE), 0)</f>
        <v>0</v>
      </c>
      <c r="B1673" s="43" t="b" cm="1">
        <f t="array" ref="B1673">AND(分科號=INDEX(E:E,ROW()),INDEX(D:D,ROW())&gt;=分起日,INDEX(D:D,ROW())&lt;=分訖日,OR(分專案="全部",INDEX(J:J,ROW())=分專案))</f>
        <v>0</v>
      </c>
      <c r="C1673" s="44" cm="1">
        <f t="array" ref="C1673">IF(INDEX(F:F,ROW())&lt;&gt;"",INDEX(F:F,ROW()),IF(INDEX(E:E,ROW())&lt;&gt;0,INDEX(C:C,ROW()-1),0))</f>
        <v>0</v>
      </c>
      <c r="D1673" s="43" cm="1">
        <f t="array" ref="D1673">IF(INDEX(G:G,ROW())&lt;&gt;"",INDEX(G:G,ROW()),IF(INDEX(E:E,ROW())&lt;&gt;0,INDEX(D:D,ROW()-1),0))</f>
        <v>0</v>
      </c>
      <c r="E1673" s="313" cm="1">
        <f t="array" ref="E1673">IF(INDEX(I:I,ROW())&lt;&gt;"",VALUE(TRIM(LEFT(INDEX(I:I,ROW()),6))),0)</f>
        <v>0</v>
      </c>
      <c r="F1673" s="314"/>
      <c r="G1673" s="247"/>
      <c r="H1673" s="261"/>
      <c r="I1673" s="248"/>
      <c r="J1673" s="261"/>
      <c r="K1673" s="261"/>
      <c r="L1673" s="262"/>
      <c r="M1673" s="49"/>
      <c r="N1673" s="49"/>
    </row>
    <row r="1674" spans="1:14">
      <c r="A1674" s="43" cm="1">
        <f t="array" ref="A1674">IF(INDEX(B:B,ROW()), COUNTIF($B$6:INDEX(B:B,ROW()), TRUE), 0)</f>
        <v>0</v>
      </c>
      <c r="B1674" s="43" t="b" cm="1">
        <f t="array" ref="B1674">AND(分科號=INDEX(E:E,ROW()),INDEX(D:D,ROW())&gt;=分起日,INDEX(D:D,ROW())&lt;=分訖日,OR(分專案="全部",INDEX(J:J,ROW())=分專案))</f>
        <v>0</v>
      </c>
      <c r="C1674" s="44" cm="1">
        <f t="array" ref="C1674">IF(INDEX(F:F,ROW())&lt;&gt;"",INDEX(F:F,ROW()),IF(INDEX(E:E,ROW())&lt;&gt;0,INDEX(C:C,ROW()-1),0))</f>
        <v>0</v>
      </c>
      <c r="D1674" s="43" cm="1">
        <f t="array" ref="D1674">IF(INDEX(G:G,ROW())&lt;&gt;"",INDEX(G:G,ROW()),IF(INDEX(E:E,ROW())&lt;&gt;0,INDEX(D:D,ROW()-1),0))</f>
        <v>0</v>
      </c>
      <c r="E1674" s="313" cm="1">
        <f t="array" ref="E1674">IF(INDEX(I:I,ROW())&lt;&gt;"",VALUE(TRIM(LEFT(INDEX(I:I,ROW()),6))),0)</f>
        <v>0</v>
      </c>
      <c r="F1674" s="314"/>
      <c r="G1674" s="247"/>
      <c r="H1674" s="261"/>
      <c r="I1674" s="248"/>
      <c r="J1674" s="261"/>
      <c r="K1674" s="261"/>
      <c r="L1674" s="262"/>
      <c r="M1674" s="49"/>
      <c r="N1674" s="49"/>
    </row>
    <row r="1675" spans="1:14">
      <c r="A1675" s="43" cm="1">
        <f t="array" ref="A1675">IF(INDEX(B:B,ROW()), COUNTIF($B$6:INDEX(B:B,ROW()), TRUE), 0)</f>
        <v>0</v>
      </c>
      <c r="B1675" s="43" t="b" cm="1">
        <f t="array" ref="B1675">AND(分科號=INDEX(E:E,ROW()),INDEX(D:D,ROW())&gt;=分起日,INDEX(D:D,ROW())&lt;=分訖日,OR(分專案="全部",INDEX(J:J,ROW())=分專案))</f>
        <v>0</v>
      </c>
      <c r="C1675" s="44" cm="1">
        <f t="array" ref="C1675">IF(INDEX(F:F,ROW())&lt;&gt;"",INDEX(F:F,ROW()),IF(INDEX(E:E,ROW())&lt;&gt;0,INDEX(C:C,ROW()-1),0))</f>
        <v>0</v>
      </c>
      <c r="D1675" s="43" cm="1">
        <f t="array" ref="D1675">IF(INDEX(G:G,ROW())&lt;&gt;"",INDEX(G:G,ROW()),IF(INDEX(E:E,ROW())&lt;&gt;0,INDEX(D:D,ROW()-1),0))</f>
        <v>0</v>
      </c>
      <c r="E1675" s="313" cm="1">
        <f t="array" ref="E1675">IF(INDEX(I:I,ROW())&lt;&gt;"",VALUE(TRIM(LEFT(INDEX(I:I,ROW()),6))),0)</f>
        <v>0</v>
      </c>
      <c r="F1675" s="314"/>
      <c r="G1675" s="247"/>
      <c r="H1675" s="261"/>
      <c r="I1675" s="248"/>
      <c r="J1675" s="261"/>
      <c r="K1675" s="261"/>
      <c r="L1675" s="262"/>
      <c r="M1675" s="49"/>
      <c r="N1675" s="49"/>
    </row>
    <row r="1676" spans="1:14">
      <c r="A1676" s="43" cm="1">
        <f t="array" ref="A1676">IF(INDEX(B:B,ROW()), COUNTIF($B$6:INDEX(B:B,ROW()), TRUE), 0)</f>
        <v>0</v>
      </c>
      <c r="B1676" s="43" t="b" cm="1">
        <f t="array" ref="B1676">AND(分科號=INDEX(E:E,ROW()),INDEX(D:D,ROW())&gt;=分起日,INDEX(D:D,ROW())&lt;=分訖日,OR(分專案="全部",INDEX(J:J,ROW())=分專案))</f>
        <v>0</v>
      </c>
      <c r="C1676" s="44" cm="1">
        <f t="array" ref="C1676">IF(INDEX(F:F,ROW())&lt;&gt;"",INDEX(F:F,ROW()),IF(INDEX(E:E,ROW())&lt;&gt;0,INDEX(C:C,ROW()-1),0))</f>
        <v>0</v>
      </c>
      <c r="D1676" s="43" cm="1">
        <f t="array" ref="D1676">IF(INDEX(G:G,ROW())&lt;&gt;"",INDEX(G:G,ROW()),IF(INDEX(E:E,ROW())&lt;&gt;0,INDEX(D:D,ROW()-1),0))</f>
        <v>0</v>
      </c>
      <c r="E1676" s="313" cm="1">
        <f t="array" ref="E1676">IF(INDEX(I:I,ROW())&lt;&gt;"",VALUE(TRIM(LEFT(INDEX(I:I,ROW()),6))),0)</f>
        <v>0</v>
      </c>
      <c r="F1676" s="314"/>
      <c r="G1676" s="247"/>
      <c r="H1676" s="261"/>
      <c r="I1676" s="248"/>
      <c r="J1676" s="261"/>
      <c r="K1676" s="261"/>
      <c r="L1676" s="262"/>
      <c r="M1676" s="49"/>
      <c r="N1676" s="49"/>
    </row>
    <row r="1677" spans="1:14">
      <c r="A1677" s="43" cm="1">
        <f t="array" ref="A1677">IF(INDEX(B:B,ROW()), COUNTIF($B$6:INDEX(B:B,ROW()), TRUE), 0)</f>
        <v>0</v>
      </c>
      <c r="B1677" s="43" t="b" cm="1">
        <f t="array" ref="B1677">AND(分科號=INDEX(E:E,ROW()),INDEX(D:D,ROW())&gt;=分起日,INDEX(D:D,ROW())&lt;=分訖日,OR(分專案="全部",INDEX(J:J,ROW())=分專案))</f>
        <v>0</v>
      </c>
      <c r="C1677" s="44" cm="1">
        <f t="array" ref="C1677">IF(INDEX(F:F,ROW())&lt;&gt;"",INDEX(F:F,ROW()),IF(INDEX(E:E,ROW())&lt;&gt;0,INDEX(C:C,ROW()-1),0))</f>
        <v>0</v>
      </c>
      <c r="D1677" s="43" cm="1">
        <f t="array" ref="D1677">IF(INDEX(G:G,ROW())&lt;&gt;"",INDEX(G:G,ROW()),IF(INDEX(E:E,ROW())&lt;&gt;0,INDEX(D:D,ROW()-1),0))</f>
        <v>0</v>
      </c>
      <c r="E1677" s="313" cm="1">
        <f t="array" ref="E1677">IF(INDEX(I:I,ROW())&lt;&gt;"",VALUE(TRIM(LEFT(INDEX(I:I,ROW()),6))),0)</f>
        <v>0</v>
      </c>
      <c r="F1677" s="314"/>
      <c r="G1677" s="247"/>
      <c r="H1677" s="261"/>
      <c r="I1677" s="248"/>
      <c r="J1677" s="261"/>
      <c r="K1677" s="261"/>
      <c r="L1677" s="262"/>
      <c r="M1677" s="49"/>
      <c r="N1677" s="49"/>
    </row>
    <row r="1678" spans="1:14">
      <c r="A1678" s="43" cm="1">
        <f t="array" ref="A1678">IF(INDEX(B:B,ROW()), COUNTIF($B$6:INDEX(B:B,ROW()), TRUE), 0)</f>
        <v>0</v>
      </c>
      <c r="B1678" s="43" t="b" cm="1">
        <f t="array" ref="B1678">AND(分科號=INDEX(E:E,ROW()),INDEX(D:D,ROW())&gt;=分起日,INDEX(D:D,ROW())&lt;=分訖日,OR(分專案="全部",INDEX(J:J,ROW())=分專案))</f>
        <v>0</v>
      </c>
      <c r="C1678" s="44" cm="1">
        <f t="array" ref="C1678">IF(INDEX(F:F,ROW())&lt;&gt;"",INDEX(F:F,ROW()),IF(INDEX(E:E,ROW())&lt;&gt;0,INDEX(C:C,ROW()-1),0))</f>
        <v>0</v>
      </c>
      <c r="D1678" s="43" cm="1">
        <f t="array" ref="D1678">IF(INDEX(G:G,ROW())&lt;&gt;"",INDEX(G:G,ROW()),IF(INDEX(E:E,ROW())&lt;&gt;0,INDEX(D:D,ROW()-1),0))</f>
        <v>0</v>
      </c>
      <c r="E1678" s="313" cm="1">
        <f t="array" ref="E1678">IF(INDEX(I:I,ROW())&lt;&gt;"",VALUE(TRIM(LEFT(INDEX(I:I,ROW()),6))),0)</f>
        <v>0</v>
      </c>
      <c r="F1678" s="314"/>
      <c r="G1678" s="247"/>
      <c r="H1678" s="261"/>
      <c r="I1678" s="248"/>
      <c r="J1678" s="261"/>
      <c r="K1678" s="261"/>
      <c r="L1678" s="262"/>
      <c r="M1678" s="49"/>
      <c r="N1678" s="49"/>
    </row>
    <row r="1679" spans="1:14">
      <c r="A1679" s="43" cm="1">
        <f t="array" ref="A1679">IF(INDEX(B:B,ROW()), COUNTIF($B$6:INDEX(B:B,ROW()), TRUE), 0)</f>
        <v>0</v>
      </c>
      <c r="B1679" s="43" t="b" cm="1">
        <f t="array" ref="B1679">AND(分科號=INDEX(E:E,ROW()),INDEX(D:D,ROW())&gt;=分起日,INDEX(D:D,ROW())&lt;=分訖日,OR(分專案="全部",INDEX(J:J,ROW())=分專案))</f>
        <v>0</v>
      </c>
      <c r="C1679" s="44" cm="1">
        <f t="array" ref="C1679">IF(INDEX(F:F,ROW())&lt;&gt;"",INDEX(F:F,ROW()),IF(INDEX(E:E,ROW())&lt;&gt;0,INDEX(C:C,ROW()-1),0))</f>
        <v>0</v>
      </c>
      <c r="D1679" s="43" cm="1">
        <f t="array" ref="D1679">IF(INDEX(G:G,ROW())&lt;&gt;"",INDEX(G:G,ROW()),IF(INDEX(E:E,ROW())&lt;&gt;0,INDEX(D:D,ROW()-1),0))</f>
        <v>0</v>
      </c>
      <c r="E1679" s="313" cm="1">
        <f t="array" ref="E1679">IF(INDEX(I:I,ROW())&lt;&gt;"",VALUE(TRIM(LEFT(INDEX(I:I,ROW()),6))),0)</f>
        <v>0</v>
      </c>
      <c r="F1679" s="314"/>
      <c r="G1679" s="247"/>
      <c r="H1679" s="261"/>
      <c r="I1679" s="248"/>
      <c r="J1679" s="261"/>
      <c r="K1679" s="261"/>
      <c r="L1679" s="262"/>
      <c r="M1679" s="49"/>
      <c r="N1679" s="49"/>
    </row>
    <row r="1680" spans="1:14">
      <c r="A1680" s="43" cm="1">
        <f t="array" ref="A1680">IF(INDEX(B:B,ROW()), COUNTIF($B$6:INDEX(B:B,ROW()), TRUE), 0)</f>
        <v>0</v>
      </c>
      <c r="B1680" s="43" t="b" cm="1">
        <f t="array" ref="B1680">AND(分科號=INDEX(E:E,ROW()),INDEX(D:D,ROW())&gt;=分起日,INDEX(D:D,ROW())&lt;=分訖日,OR(分專案="全部",INDEX(J:J,ROW())=分專案))</f>
        <v>0</v>
      </c>
      <c r="C1680" s="44" cm="1">
        <f t="array" ref="C1680">IF(INDEX(F:F,ROW())&lt;&gt;"",INDEX(F:F,ROW()),IF(INDEX(E:E,ROW())&lt;&gt;0,INDEX(C:C,ROW()-1),0))</f>
        <v>0</v>
      </c>
      <c r="D1680" s="43" cm="1">
        <f t="array" ref="D1680">IF(INDEX(G:G,ROW())&lt;&gt;"",INDEX(G:G,ROW()),IF(INDEX(E:E,ROW())&lt;&gt;0,INDEX(D:D,ROW()-1),0))</f>
        <v>0</v>
      </c>
      <c r="E1680" s="313" cm="1">
        <f t="array" ref="E1680">IF(INDEX(I:I,ROW())&lt;&gt;"",VALUE(TRIM(LEFT(INDEX(I:I,ROW()),6))),0)</f>
        <v>0</v>
      </c>
      <c r="F1680" s="314"/>
      <c r="G1680" s="247"/>
      <c r="H1680" s="261"/>
      <c r="I1680" s="248"/>
      <c r="J1680" s="261"/>
      <c r="K1680" s="261"/>
      <c r="L1680" s="262"/>
      <c r="M1680" s="49"/>
      <c r="N1680" s="49"/>
    </row>
    <row r="1681" spans="1:14">
      <c r="A1681" s="43" cm="1">
        <f t="array" ref="A1681">IF(INDEX(B:B,ROW()), COUNTIF($B$6:INDEX(B:B,ROW()), TRUE), 0)</f>
        <v>0</v>
      </c>
      <c r="B1681" s="43" t="b" cm="1">
        <f t="array" ref="B1681">AND(分科號=INDEX(E:E,ROW()),INDEX(D:D,ROW())&gt;=分起日,INDEX(D:D,ROW())&lt;=分訖日,OR(分專案="全部",INDEX(J:J,ROW())=分專案))</f>
        <v>0</v>
      </c>
      <c r="C1681" s="44" cm="1">
        <f t="array" ref="C1681">IF(INDEX(F:F,ROW())&lt;&gt;"",INDEX(F:F,ROW()),IF(INDEX(E:E,ROW())&lt;&gt;0,INDEX(C:C,ROW()-1),0))</f>
        <v>0</v>
      </c>
      <c r="D1681" s="43" cm="1">
        <f t="array" ref="D1681">IF(INDEX(G:G,ROW())&lt;&gt;"",INDEX(G:G,ROW()),IF(INDEX(E:E,ROW())&lt;&gt;0,INDEX(D:D,ROW()-1),0))</f>
        <v>0</v>
      </c>
      <c r="E1681" s="313" cm="1">
        <f t="array" ref="E1681">IF(INDEX(I:I,ROW())&lt;&gt;"",VALUE(TRIM(LEFT(INDEX(I:I,ROW()),6))),0)</f>
        <v>0</v>
      </c>
      <c r="F1681" s="314"/>
      <c r="G1681" s="247"/>
      <c r="H1681" s="261"/>
      <c r="I1681" s="248"/>
      <c r="J1681" s="261"/>
      <c r="K1681" s="261"/>
      <c r="L1681" s="262"/>
      <c r="M1681" s="49"/>
      <c r="N1681" s="49"/>
    </row>
    <row r="1682" spans="1:14">
      <c r="A1682" s="43" cm="1">
        <f t="array" ref="A1682">IF(INDEX(B:B,ROW()), COUNTIF($B$6:INDEX(B:B,ROW()), TRUE), 0)</f>
        <v>0</v>
      </c>
      <c r="B1682" s="43" t="b" cm="1">
        <f t="array" ref="B1682">AND(分科號=INDEX(E:E,ROW()),INDEX(D:D,ROW())&gt;=分起日,INDEX(D:D,ROW())&lt;=分訖日,OR(分專案="全部",INDEX(J:J,ROW())=分專案))</f>
        <v>0</v>
      </c>
      <c r="C1682" s="44" cm="1">
        <f t="array" ref="C1682">IF(INDEX(F:F,ROW())&lt;&gt;"",INDEX(F:F,ROW()),IF(INDEX(E:E,ROW())&lt;&gt;0,INDEX(C:C,ROW()-1),0))</f>
        <v>0</v>
      </c>
      <c r="D1682" s="43" cm="1">
        <f t="array" ref="D1682">IF(INDEX(G:G,ROW())&lt;&gt;"",INDEX(G:G,ROW()),IF(INDEX(E:E,ROW())&lt;&gt;0,INDEX(D:D,ROW()-1),0))</f>
        <v>0</v>
      </c>
      <c r="E1682" s="313" cm="1">
        <f t="array" ref="E1682">IF(INDEX(I:I,ROW())&lt;&gt;"",VALUE(TRIM(LEFT(INDEX(I:I,ROW()),6))),0)</f>
        <v>0</v>
      </c>
      <c r="F1682" s="314"/>
      <c r="G1682" s="247"/>
      <c r="H1682" s="261"/>
      <c r="I1682" s="248"/>
      <c r="J1682" s="261"/>
      <c r="K1682" s="261"/>
      <c r="L1682" s="262"/>
      <c r="M1682" s="49"/>
      <c r="N1682" s="49"/>
    </row>
    <row r="1683" spans="1:14">
      <c r="A1683" s="43" cm="1">
        <f t="array" ref="A1683">IF(INDEX(B:B,ROW()), COUNTIF($B$6:INDEX(B:B,ROW()), TRUE), 0)</f>
        <v>0</v>
      </c>
      <c r="B1683" s="43" t="b" cm="1">
        <f t="array" ref="B1683">AND(分科號=INDEX(E:E,ROW()),INDEX(D:D,ROW())&gt;=分起日,INDEX(D:D,ROW())&lt;=分訖日,OR(分專案="全部",INDEX(J:J,ROW())=分專案))</f>
        <v>0</v>
      </c>
      <c r="C1683" s="44" cm="1">
        <f t="array" ref="C1683">IF(INDEX(F:F,ROW())&lt;&gt;"",INDEX(F:F,ROW()),IF(INDEX(E:E,ROW())&lt;&gt;0,INDEX(C:C,ROW()-1),0))</f>
        <v>0</v>
      </c>
      <c r="D1683" s="43" cm="1">
        <f t="array" ref="D1683">IF(INDEX(G:G,ROW())&lt;&gt;"",INDEX(G:G,ROW()),IF(INDEX(E:E,ROW())&lt;&gt;0,INDEX(D:D,ROW()-1),0))</f>
        <v>0</v>
      </c>
      <c r="E1683" s="313" cm="1">
        <f t="array" ref="E1683">IF(INDEX(I:I,ROW())&lt;&gt;"",VALUE(TRIM(LEFT(INDEX(I:I,ROW()),6))),0)</f>
        <v>0</v>
      </c>
      <c r="F1683" s="314"/>
      <c r="G1683" s="247"/>
      <c r="H1683" s="261"/>
      <c r="I1683" s="248"/>
      <c r="J1683" s="261"/>
      <c r="K1683" s="261"/>
      <c r="L1683" s="262"/>
      <c r="M1683" s="49"/>
      <c r="N1683" s="49"/>
    </row>
    <row r="1684" spans="1:14">
      <c r="A1684" s="43" cm="1">
        <f t="array" ref="A1684">IF(INDEX(B:B,ROW()), COUNTIF($B$6:INDEX(B:B,ROW()), TRUE), 0)</f>
        <v>0</v>
      </c>
      <c r="B1684" s="43" t="b" cm="1">
        <f t="array" ref="B1684">AND(分科號=INDEX(E:E,ROW()),INDEX(D:D,ROW())&gt;=分起日,INDEX(D:D,ROW())&lt;=分訖日,OR(分專案="全部",INDEX(J:J,ROW())=分專案))</f>
        <v>0</v>
      </c>
      <c r="C1684" s="44" cm="1">
        <f t="array" ref="C1684">IF(INDEX(F:F,ROW())&lt;&gt;"",INDEX(F:F,ROW()),IF(INDEX(E:E,ROW())&lt;&gt;0,INDEX(C:C,ROW()-1),0))</f>
        <v>0</v>
      </c>
      <c r="D1684" s="43" cm="1">
        <f t="array" ref="D1684">IF(INDEX(G:G,ROW())&lt;&gt;"",INDEX(G:G,ROW()),IF(INDEX(E:E,ROW())&lt;&gt;0,INDEX(D:D,ROW()-1),0))</f>
        <v>0</v>
      </c>
      <c r="E1684" s="313" cm="1">
        <f t="array" ref="E1684">IF(INDEX(I:I,ROW())&lt;&gt;"",VALUE(TRIM(LEFT(INDEX(I:I,ROW()),6))),0)</f>
        <v>0</v>
      </c>
      <c r="F1684" s="314"/>
      <c r="G1684" s="247"/>
      <c r="H1684" s="261"/>
      <c r="I1684" s="248"/>
      <c r="J1684" s="261"/>
      <c r="K1684" s="261"/>
      <c r="L1684" s="262"/>
      <c r="M1684" s="49"/>
      <c r="N1684" s="49"/>
    </row>
    <row r="1685" spans="1:14">
      <c r="A1685" s="43" cm="1">
        <f t="array" ref="A1685">IF(INDEX(B:B,ROW()), COUNTIF($B$6:INDEX(B:B,ROW()), TRUE), 0)</f>
        <v>0</v>
      </c>
      <c r="B1685" s="43" t="b" cm="1">
        <f t="array" ref="B1685">AND(分科號=INDEX(E:E,ROW()),INDEX(D:D,ROW())&gt;=分起日,INDEX(D:D,ROW())&lt;=分訖日,OR(分專案="全部",INDEX(J:J,ROW())=分專案))</f>
        <v>0</v>
      </c>
      <c r="C1685" s="44" cm="1">
        <f t="array" ref="C1685">IF(INDEX(F:F,ROW())&lt;&gt;"",INDEX(F:F,ROW()),IF(INDEX(E:E,ROW())&lt;&gt;0,INDEX(C:C,ROW()-1),0))</f>
        <v>0</v>
      </c>
      <c r="D1685" s="43" cm="1">
        <f t="array" ref="D1685">IF(INDEX(G:G,ROW())&lt;&gt;"",INDEX(G:G,ROW()),IF(INDEX(E:E,ROW())&lt;&gt;0,INDEX(D:D,ROW()-1),0))</f>
        <v>0</v>
      </c>
      <c r="E1685" s="313" cm="1">
        <f t="array" ref="E1685">IF(INDEX(I:I,ROW())&lt;&gt;"",VALUE(TRIM(LEFT(INDEX(I:I,ROW()),6))),0)</f>
        <v>0</v>
      </c>
      <c r="F1685" s="314"/>
      <c r="G1685" s="247"/>
      <c r="H1685" s="261"/>
      <c r="I1685" s="248"/>
      <c r="J1685" s="261"/>
      <c r="K1685" s="261"/>
      <c r="L1685" s="262"/>
      <c r="M1685" s="49"/>
      <c r="N1685" s="49"/>
    </row>
    <row r="1686" spans="1:14">
      <c r="A1686" s="43" cm="1">
        <f t="array" ref="A1686">IF(INDEX(B:B,ROW()), COUNTIF($B$6:INDEX(B:B,ROW()), TRUE), 0)</f>
        <v>0</v>
      </c>
      <c r="B1686" s="43" t="b" cm="1">
        <f t="array" ref="B1686">AND(分科號=INDEX(E:E,ROW()),INDEX(D:D,ROW())&gt;=分起日,INDEX(D:D,ROW())&lt;=分訖日,OR(分專案="全部",INDEX(J:J,ROW())=分專案))</f>
        <v>0</v>
      </c>
      <c r="C1686" s="44" cm="1">
        <f t="array" ref="C1686">IF(INDEX(F:F,ROW())&lt;&gt;"",INDEX(F:F,ROW()),IF(INDEX(E:E,ROW())&lt;&gt;0,INDEX(C:C,ROW()-1),0))</f>
        <v>0</v>
      </c>
      <c r="D1686" s="43" cm="1">
        <f t="array" ref="D1686">IF(INDEX(G:G,ROW())&lt;&gt;"",INDEX(G:G,ROW()),IF(INDEX(E:E,ROW())&lt;&gt;0,INDEX(D:D,ROW()-1),0))</f>
        <v>0</v>
      </c>
      <c r="E1686" s="313" cm="1">
        <f t="array" ref="E1686">IF(INDEX(I:I,ROW())&lt;&gt;"",VALUE(TRIM(LEFT(INDEX(I:I,ROW()),6))),0)</f>
        <v>0</v>
      </c>
      <c r="F1686" s="314"/>
      <c r="G1686" s="247"/>
      <c r="H1686" s="261"/>
      <c r="I1686" s="248"/>
      <c r="J1686" s="261"/>
      <c r="K1686" s="261"/>
      <c r="L1686" s="262"/>
      <c r="M1686" s="49"/>
      <c r="N1686" s="49"/>
    </row>
    <row r="1687" spans="1:14">
      <c r="A1687" s="43" cm="1">
        <f t="array" ref="A1687">IF(INDEX(B:B,ROW()), COUNTIF($B$6:INDEX(B:B,ROW()), TRUE), 0)</f>
        <v>0</v>
      </c>
      <c r="B1687" s="43" t="b" cm="1">
        <f t="array" ref="B1687">AND(分科號=INDEX(E:E,ROW()),INDEX(D:D,ROW())&gt;=分起日,INDEX(D:D,ROW())&lt;=分訖日,OR(分專案="全部",INDEX(J:J,ROW())=分專案))</f>
        <v>0</v>
      </c>
      <c r="C1687" s="44" cm="1">
        <f t="array" ref="C1687">IF(INDEX(F:F,ROW())&lt;&gt;"",INDEX(F:F,ROW()),IF(INDEX(E:E,ROW())&lt;&gt;0,INDEX(C:C,ROW()-1),0))</f>
        <v>0</v>
      </c>
      <c r="D1687" s="43" cm="1">
        <f t="array" ref="D1687">IF(INDEX(G:G,ROW())&lt;&gt;"",INDEX(G:G,ROW()),IF(INDEX(E:E,ROW())&lt;&gt;0,INDEX(D:D,ROW()-1),0))</f>
        <v>0</v>
      </c>
      <c r="E1687" s="313" cm="1">
        <f t="array" ref="E1687">IF(INDEX(I:I,ROW())&lt;&gt;"",VALUE(TRIM(LEFT(INDEX(I:I,ROW()),6))),0)</f>
        <v>0</v>
      </c>
      <c r="F1687" s="314"/>
      <c r="G1687" s="247"/>
      <c r="H1687" s="261"/>
      <c r="I1687" s="248"/>
      <c r="J1687" s="261"/>
      <c r="K1687" s="261"/>
      <c r="L1687" s="262"/>
      <c r="M1687" s="49"/>
      <c r="N1687" s="49"/>
    </row>
    <row r="1688" spans="1:14">
      <c r="A1688" s="43" cm="1">
        <f t="array" ref="A1688">IF(INDEX(B:B,ROW()), COUNTIF($B$6:INDEX(B:B,ROW()), TRUE), 0)</f>
        <v>0</v>
      </c>
      <c r="B1688" s="43" t="b" cm="1">
        <f t="array" ref="B1688">AND(分科號=INDEX(E:E,ROW()),INDEX(D:D,ROW())&gt;=分起日,INDEX(D:D,ROW())&lt;=分訖日,OR(分專案="全部",INDEX(J:J,ROW())=分專案))</f>
        <v>0</v>
      </c>
      <c r="C1688" s="44" cm="1">
        <f t="array" ref="C1688">IF(INDEX(F:F,ROW())&lt;&gt;"",INDEX(F:F,ROW()),IF(INDEX(E:E,ROW())&lt;&gt;0,INDEX(C:C,ROW()-1),0))</f>
        <v>0</v>
      </c>
      <c r="D1688" s="43" cm="1">
        <f t="array" ref="D1688">IF(INDEX(G:G,ROW())&lt;&gt;"",INDEX(G:G,ROW()),IF(INDEX(E:E,ROW())&lt;&gt;0,INDEX(D:D,ROW()-1),0))</f>
        <v>0</v>
      </c>
      <c r="E1688" s="313" cm="1">
        <f t="array" ref="E1688">IF(INDEX(I:I,ROW())&lt;&gt;"",VALUE(TRIM(LEFT(INDEX(I:I,ROW()),6))),0)</f>
        <v>0</v>
      </c>
      <c r="F1688" s="314"/>
      <c r="G1688" s="247"/>
      <c r="H1688" s="261"/>
      <c r="I1688" s="248"/>
      <c r="J1688" s="261"/>
      <c r="K1688" s="261"/>
      <c r="L1688" s="262"/>
      <c r="M1688" s="49"/>
      <c r="N1688" s="49"/>
    </row>
    <row r="1689" spans="1:14">
      <c r="A1689" s="43" cm="1">
        <f t="array" ref="A1689">IF(INDEX(B:B,ROW()), COUNTIF($B$6:INDEX(B:B,ROW()), TRUE), 0)</f>
        <v>0</v>
      </c>
      <c r="B1689" s="43" t="b" cm="1">
        <f t="array" ref="B1689">AND(分科號=INDEX(E:E,ROW()),INDEX(D:D,ROW())&gt;=分起日,INDEX(D:D,ROW())&lt;=分訖日,OR(分專案="全部",INDEX(J:J,ROW())=分專案))</f>
        <v>0</v>
      </c>
      <c r="C1689" s="44" cm="1">
        <f t="array" ref="C1689">IF(INDEX(F:F,ROW())&lt;&gt;"",INDEX(F:F,ROW()),IF(INDEX(E:E,ROW())&lt;&gt;0,INDEX(C:C,ROW()-1),0))</f>
        <v>0</v>
      </c>
      <c r="D1689" s="43" cm="1">
        <f t="array" ref="D1689">IF(INDEX(G:G,ROW())&lt;&gt;"",INDEX(G:G,ROW()),IF(INDEX(E:E,ROW())&lt;&gt;0,INDEX(D:D,ROW()-1),0))</f>
        <v>0</v>
      </c>
      <c r="E1689" s="313" cm="1">
        <f t="array" ref="E1689">IF(INDEX(I:I,ROW())&lt;&gt;"",VALUE(TRIM(LEFT(INDEX(I:I,ROW()),6))),0)</f>
        <v>0</v>
      </c>
      <c r="F1689" s="314"/>
      <c r="G1689" s="247"/>
      <c r="H1689" s="261"/>
      <c r="I1689" s="248"/>
      <c r="J1689" s="261"/>
      <c r="K1689" s="261"/>
      <c r="L1689" s="262"/>
      <c r="M1689" s="49"/>
      <c r="N1689" s="49"/>
    </row>
    <row r="1690" spans="1:14">
      <c r="A1690" s="43" cm="1">
        <f t="array" ref="A1690">IF(INDEX(B:B,ROW()), COUNTIF($B$6:INDEX(B:B,ROW()), TRUE), 0)</f>
        <v>0</v>
      </c>
      <c r="B1690" s="43" t="b" cm="1">
        <f t="array" ref="B1690">AND(分科號=INDEX(E:E,ROW()),INDEX(D:D,ROW())&gt;=分起日,INDEX(D:D,ROW())&lt;=分訖日,OR(分專案="全部",INDEX(J:J,ROW())=分專案))</f>
        <v>0</v>
      </c>
      <c r="C1690" s="44" cm="1">
        <f t="array" ref="C1690">IF(INDEX(F:F,ROW())&lt;&gt;"",INDEX(F:F,ROW()),IF(INDEX(E:E,ROW())&lt;&gt;0,INDEX(C:C,ROW()-1),0))</f>
        <v>0</v>
      </c>
      <c r="D1690" s="43" cm="1">
        <f t="array" ref="D1690">IF(INDEX(G:G,ROW())&lt;&gt;"",INDEX(G:G,ROW()),IF(INDEX(E:E,ROW())&lt;&gt;0,INDEX(D:D,ROW()-1),0))</f>
        <v>0</v>
      </c>
      <c r="E1690" s="313" cm="1">
        <f t="array" ref="E1690">IF(INDEX(I:I,ROW())&lt;&gt;"",VALUE(TRIM(LEFT(INDEX(I:I,ROW()),6))),0)</f>
        <v>0</v>
      </c>
      <c r="F1690" s="314"/>
      <c r="G1690" s="247"/>
      <c r="H1690" s="261"/>
      <c r="I1690" s="248"/>
      <c r="J1690" s="261"/>
      <c r="K1690" s="261"/>
      <c r="L1690" s="262"/>
      <c r="M1690" s="49"/>
      <c r="N1690" s="49"/>
    </row>
    <row r="1691" spans="1:14">
      <c r="A1691" s="43" cm="1">
        <f t="array" ref="A1691">IF(INDEX(B:B,ROW()), COUNTIF($B$6:INDEX(B:B,ROW()), TRUE), 0)</f>
        <v>0</v>
      </c>
      <c r="B1691" s="43" t="b" cm="1">
        <f t="array" ref="B1691">AND(分科號=INDEX(E:E,ROW()),INDEX(D:D,ROW())&gt;=分起日,INDEX(D:D,ROW())&lt;=分訖日,OR(分專案="全部",INDEX(J:J,ROW())=分專案))</f>
        <v>0</v>
      </c>
      <c r="C1691" s="44" cm="1">
        <f t="array" ref="C1691">IF(INDEX(F:F,ROW())&lt;&gt;"",INDEX(F:F,ROW()),IF(INDEX(E:E,ROW())&lt;&gt;0,INDEX(C:C,ROW()-1),0))</f>
        <v>0</v>
      </c>
      <c r="D1691" s="43" cm="1">
        <f t="array" ref="D1691">IF(INDEX(G:G,ROW())&lt;&gt;"",INDEX(G:G,ROW()),IF(INDEX(E:E,ROW())&lt;&gt;0,INDEX(D:D,ROW()-1),0))</f>
        <v>0</v>
      </c>
      <c r="E1691" s="313" cm="1">
        <f t="array" ref="E1691">IF(INDEX(I:I,ROW())&lt;&gt;"",VALUE(TRIM(LEFT(INDEX(I:I,ROW()),6))),0)</f>
        <v>0</v>
      </c>
      <c r="F1691" s="314"/>
      <c r="G1691" s="247"/>
      <c r="H1691" s="261"/>
      <c r="I1691" s="248"/>
      <c r="J1691" s="261"/>
      <c r="K1691" s="261"/>
      <c r="L1691" s="262"/>
      <c r="M1691" s="49"/>
      <c r="N1691" s="49"/>
    </row>
    <row r="1692" spans="1:14">
      <c r="A1692" s="43" cm="1">
        <f t="array" ref="A1692">IF(INDEX(B:B,ROW()), COUNTIF($B$6:INDEX(B:B,ROW()), TRUE), 0)</f>
        <v>0</v>
      </c>
      <c r="B1692" s="43" t="b" cm="1">
        <f t="array" ref="B1692">AND(分科號=INDEX(E:E,ROW()),INDEX(D:D,ROW())&gt;=分起日,INDEX(D:D,ROW())&lt;=分訖日,OR(分專案="全部",INDEX(J:J,ROW())=分專案))</f>
        <v>0</v>
      </c>
      <c r="C1692" s="44" cm="1">
        <f t="array" ref="C1692">IF(INDEX(F:F,ROW())&lt;&gt;"",INDEX(F:F,ROW()),IF(INDEX(E:E,ROW())&lt;&gt;0,INDEX(C:C,ROW()-1),0))</f>
        <v>0</v>
      </c>
      <c r="D1692" s="43" cm="1">
        <f t="array" ref="D1692">IF(INDEX(G:G,ROW())&lt;&gt;"",INDEX(G:G,ROW()),IF(INDEX(E:E,ROW())&lt;&gt;0,INDEX(D:D,ROW()-1),0))</f>
        <v>0</v>
      </c>
      <c r="E1692" s="313" cm="1">
        <f t="array" ref="E1692">IF(INDEX(I:I,ROW())&lt;&gt;"",VALUE(TRIM(LEFT(INDEX(I:I,ROW()),6))),0)</f>
        <v>0</v>
      </c>
      <c r="F1692" s="314"/>
      <c r="G1692" s="247"/>
      <c r="H1692" s="261"/>
      <c r="I1692" s="248"/>
      <c r="J1692" s="261"/>
      <c r="K1692" s="261"/>
      <c r="L1692" s="262"/>
      <c r="M1692" s="49"/>
      <c r="N1692" s="49"/>
    </row>
    <row r="1693" spans="1:14">
      <c r="A1693" s="43" cm="1">
        <f t="array" ref="A1693">IF(INDEX(B:B,ROW()), COUNTIF($B$6:INDEX(B:B,ROW()), TRUE), 0)</f>
        <v>0</v>
      </c>
      <c r="B1693" s="43" t="b" cm="1">
        <f t="array" ref="B1693">AND(分科號=INDEX(E:E,ROW()),INDEX(D:D,ROW())&gt;=分起日,INDEX(D:D,ROW())&lt;=分訖日,OR(分專案="全部",INDEX(J:J,ROW())=分專案))</f>
        <v>0</v>
      </c>
      <c r="C1693" s="44" cm="1">
        <f t="array" ref="C1693">IF(INDEX(F:F,ROW())&lt;&gt;"",INDEX(F:F,ROW()),IF(INDEX(E:E,ROW())&lt;&gt;0,INDEX(C:C,ROW()-1),0))</f>
        <v>0</v>
      </c>
      <c r="D1693" s="43" cm="1">
        <f t="array" ref="D1693">IF(INDEX(G:G,ROW())&lt;&gt;"",INDEX(G:G,ROW()),IF(INDEX(E:E,ROW())&lt;&gt;0,INDEX(D:D,ROW()-1),0))</f>
        <v>0</v>
      </c>
      <c r="E1693" s="313" cm="1">
        <f t="array" ref="E1693">IF(INDEX(I:I,ROW())&lt;&gt;"",VALUE(TRIM(LEFT(INDEX(I:I,ROW()),6))),0)</f>
        <v>0</v>
      </c>
      <c r="F1693" s="314"/>
      <c r="G1693" s="247"/>
      <c r="H1693" s="261"/>
      <c r="I1693" s="248"/>
      <c r="J1693" s="261"/>
      <c r="K1693" s="261"/>
      <c r="L1693" s="262"/>
      <c r="M1693" s="49"/>
      <c r="N1693" s="49"/>
    </row>
    <row r="1694" spans="1:14">
      <c r="A1694" s="43" cm="1">
        <f t="array" ref="A1694">IF(INDEX(B:B,ROW()), COUNTIF($B$6:INDEX(B:B,ROW()), TRUE), 0)</f>
        <v>0</v>
      </c>
      <c r="B1694" s="43" t="b" cm="1">
        <f t="array" ref="B1694">AND(分科號=INDEX(E:E,ROW()),INDEX(D:D,ROW())&gt;=分起日,INDEX(D:D,ROW())&lt;=分訖日,OR(分專案="全部",INDEX(J:J,ROW())=分專案))</f>
        <v>0</v>
      </c>
      <c r="C1694" s="44" cm="1">
        <f t="array" ref="C1694">IF(INDEX(F:F,ROW())&lt;&gt;"",INDEX(F:F,ROW()),IF(INDEX(E:E,ROW())&lt;&gt;0,INDEX(C:C,ROW()-1),0))</f>
        <v>0</v>
      </c>
      <c r="D1694" s="43" cm="1">
        <f t="array" ref="D1694">IF(INDEX(G:G,ROW())&lt;&gt;"",INDEX(G:G,ROW()),IF(INDEX(E:E,ROW())&lt;&gt;0,INDEX(D:D,ROW()-1),0))</f>
        <v>0</v>
      </c>
      <c r="E1694" s="313" cm="1">
        <f t="array" ref="E1694">IF(INDEX(I:I,ROW())&lt;&gt;"",VALUE(TRIM(LEFT(INDEX(I:I,ROW()),6))),0)</f>
        <v>0</v>
      </c>
      <c r="F1694" s="314"/>
      <c r="G1694" s="247"/>
      <c r="H1694" s="261"/>
      <c r="I1694" s="248"/>
      <c r="J1694" s="261"/>
      <c r="K1694" s="261"/>
      <c r="L1694" s="262"/>
      <c r="M1694" s="49"/>
      <c r="N1694" s="49"/>
    </row>
    <row r="1695" spans="1:14">
      <c r="A1695" s="43" cm="1">
        <f t="array" ref="A1695">IF(INDEX(B:B,ROW()), COUNTIF($B$6:INDEX(B:B,ROW()), TRUE), 0)</f>
        <v>0</v>
      </c>
      <c r="B1695" s="43" t="b" cm="1">
        <f t="array" ref="B1695">AND(分科號=INDEX(E:E,ROW()),INDEX(D:D,ROW())&gt;=分起日,INDEX(D:D,ROW())&lt;=分訖日,OR(分專案="全部",INDEX(J:J,ROW())=分專案))</f>
        <v>0</v>
      </c>
      <c r="C1695" s="44" cm="1">
        <f t="array" ref="C1695">IF(INDEX(F:F,ROW())&lt;&gt;"",INDEX(F:F,ROW()),IF(INDEX(E:E,ROW())&lt;&gt;0,INDEX(C:C,ROW()-1),0))</f>
        <v>0</v>
      </c>
      <c r="D1695" s="43" cm="1">
        <f t="array" ref="D1695">IF(INDEX(G:G,ROW())&lt;&gt;"",INDEX(G:G,ROW()),IF(INDEX(E:E,ROW())&lt;&gt;0,INDEX(D:D,ROW()-1),0))</f>
        <v>0</v>
      </c>
      <c r="E1695" s="313" cm="1">
        <f t="array" ref="E1695">IF(INDEX(I:I,ROW())&lt;&gt;"",VALUE(TRIM(LEFT(INDEX(I:I,ROW()),6))),0)</f>
        <v>0</v>
      </c>
      <c r="F1695" s="314"/>
      <c r="G1695" s="247"/>
      <c r="H1695" s="261"/>
      <c r="I1695" s="248"/>
      <c r="J1695" s="261"/>
      <c r="K1695" s="261"/>
      <c r="L1695" s="262"/>
      <c r="M1695" s="49"/>
      <c r="N1695" s="49"/>
    </row>
    <row r="1696" spans="1:14">
      <c r="A1696" s="43" cm="1">
        <f t="array" ref="A1696">IF(INDEX(B:B,ROW()), COUNTIF($B$6:INDEX(B:B,ROW()), TRUE), 0)</f>
        <v>0</v>
      </c>
      <c r="B1696" s="43" t="b" cm="1">
        <f t="array" ref="B1696">AND(分科號=INDEX(E:E,ROW()),INDEX(D:D,ROW())&gt;=分起日,INDEX(D:D,ROW())&lt;=分訖日,OR(分專案="全部",INDEX(J:J,ROW())=分專案))</f>
        <v>0</v>
      </c>
      <c r="C1696" s="44" cm="1">
        <f t="array" ref="C1696">IF(INDEX(F:F,ROW())&lt;&gt;"",INDEX(F:F,ROW()),IF(INDEX(E:E,ROW())&lt;&gt;0,INDEX(C:C,ROW()-1),0))</f>
        <v>0</v>
      </c>
      <c r="D1696" s="43" cm="1">
        <f t="array" ref="D1696">IF(INDEX(G:G,ROW())&lt;&gt;"",INDEX(G:G,ROW()),IF(INDEX(E:E,ROW())&lt;&gt;0,INDEX(D:D,ROW()-1),0))</f>
        <v>0</v>
      </c>
      <c r="E1696" s="313" cm="1">
        <f t="array" ref="E1696">IF(INDEX(I:I,ROW())&lt;&gt;"",VALUE(TRIM(LEFT(INDEX(I:I,ROW()),6))),0)</f>
        <v>0</v>
      </c>
      <c r="F1696" s="314"/>
      <c r="G1696" s="247"/>
      <c r="H1696" s="261"/>
      <c r="I1696" s="248"/>
      <c r="J1696" s="261"/>
      <c r="K1696" s="261"/>
      <c r="L1696" s="262"/>
      <c r="M1696" s="49"/>
      <c r="N1696" s="49"/>
    </row>
    <row r="1697" spans="1:14">
      <c r="A1697" s="43" cm="1">
        <f t="array" ref="A1697">IF(INDEX(B:B,ROW()), COUNTIF($B$6:INDEX(B:B,ROW()), TRUE), 0)</f>
        <v>0</v>
      </c>
      <c r="B1697" s="43" t="b" cm="1">
        <f t="array" ref="B1697">AND(分科號=INDEX(E:E,ROW()),INDEX(D:D,ROW())&gt;=分起日,INDEX(D:D,ROW())&lt;=分訖日,OR(分專案="全部",INDEX(J:J,ROW())=分專案))</f>
        <v>0</v>
      </c>
      <c r="C1697" s="44" cm="1">
        <f t="array" ref="C1697">IF(INDEX(F:F,ROW())&lt;&gt;"",INDEX(F:F,ROW()),IF(INDEX(E:E,ROW())&lt;&gt;0,INDEX(C:C,ROW()-1),0))</f>
        <v>0</v>
      </c>
      <c r="D1697" s="43" cm="1">
        <f t="array" ref="D1697">IF(INDEX(G:G,ROW())&lt;&gt;"",INDEX(G:G,ROW()),IF(INDEX(E:E,ROW())&lt;&gt;0,INDEX(D:D,ROW()-1),0))</f>
        <v>0</v>
      </c>
      <c r="E1697" s="313" cm="1">
        <f t="array" ref="E1697">IF(INDEX(I:I,ROW())&lt;&gt;"",VALUE(TRIM(LEFT(INDEX(I:I,ROW()),6))),0)</f>
        <v>0</v>
      </c>
      <c r="F1697" s="314"/>
      <c r="G1697" s="247"/>
      <c r="H1697" s="261"/>
      <c r="I1697" s="248"/>
      <c r="J1697" s="261"/>
      <c r="K1697" s="261"/>
      <c r="L1697" s="262"/>
      <c r="M1697" s="49"/>
      <c r="N1697" s="49"/>
    </row>
    <row r="1698" spans="1:14">
      <c r="A1698" s="43" cm="1">
        <f t="array" ref="A1698">IF(INDEX(B:B,ROW()), COUNTIF($B$6:INDEX(B:B,ROW()), TRUE), 0)</f>
        <v>0</v>
      </c>
      <c r="B1698" s="43" t="b" cm="1">
        <f t="array" ref="B1698">AND(分科號=INDEX(E:E,ROW()),INDEX(D:D,ROW())&gt;=分起日,INDEX(D:D,ROW())&lt;=分訖日,OR(分專案="全部",INDEX(J:J,ROW())=分專案))</f>
        <v>0</v>
      </c>
      <c r="C1698" s="44" cm="1">
        <f t="array" ref="C1698">IF(INDEX(F:F,ROW())&lt;&gt;"",INDEX(F:F,ROW()),IF(INDEX(E:E,ROW())&lt;&gt;0,INDEX(C:C,ROW()-1),0))</f>
        <v>0</v>
      </c>
      <c r="D1698" s="43" cm="1">
        <f t="array" ref="D1698">IF(INDEX(G:G,ROW())&lt;&gt;"",INDEX(G:G,ROW()),IF(INDEX(E:E,ROW())&lt;&gt;0,INDEX(D:D,ROW()-1),0))</f>
        <v>0</v>
      </c>
      <c r="E1698" s="313" cm="1">
        <f t="array" ref="E1698">IF(INDEX(I:I,ROW())&lt;&gt;"",VALUE(TRIM(LEFT(INDEX(I:I,ROW()),6))),0)</f>
        <v>0</v>
      </c>
      <c r="F1698" s="314"/>
      <c r="G1698" s="247"/>
      <c r="H1698" s="261"/>
      <c r="I1698" s="248"/>
      <c r="J1698" s="261"/>
      <c r="K1698" s="261"/>
      <c r="L1698" s="262"/>
      <c r="M1698" s="49"/>
      <c r="N1698" s="49"/>
    </row>
    <row r="1699" spans="1:14">
      <c r="A1699" s="43" cm="1">
        <f t="array" ref="A1699">IF(INDEX(B:B,ROW()), COUNTIF($B$6:INDEX(B:B,ROW()), TRUE), 0)</f>
        <v>0</v>
      </c>
      <c r="B1699" s="43" t="b" cm="1">
        <f t="array" ref="B1699">AND(分科號=INDEX(E:E,ROW()),INDEX(D:D,ROW())&gt;=分起日,INDEX(D:D,ROW())&lt;=分訖日,OR(分專案="全部",INDEX(J:J,ROW())=分專案))</f>
        <v>0</v>
      </c>
      <c r="C1699" s="44" cm="1">
        <f t="array" ref="C1699">IF(INDEX(F:F,ROW())&lt;&gt;"",INDEX(F:F,ROW()),IF(INDEX(E:E,ROW())&lt;&gt;0,INDEX(C:C,ROW()-1),0))</f>
        <v>0</v>
      </c>
      <c r="D1699" s="43" cm="1">
        <f t="array" ref="D1699">IF(INDEX(G:G,ROW())&lt;&gt;"",INDEX(G:G,ROW()),IF(INDEX(E:E,ROW())&lt;&gt;0,INDEX(D:D,ROW()-1),0))</f>
        <v>0</v>
      </c>
      <c r="E1699" s="313" cm="1">
        <f t="array" ref="E1699">IF(INDEX(I:I,ROW())&lt;&gt;"",VALUE(TRIM(LEFT(INDEX(I:I,ROW()),6))),0)</f>
        <v>0</v>
      </c>
      <c r="F1699" s="314"/>
      <c r="G1699" s="247"/>
      <c r="H1699" s="261"/>
      <c r="I1699" s="248"/>
      <c r="J1699" s="261"/>
      <c r="K1699" s="261"/>
      <c r="L1699" s="262"/>
      <c r="M1699" s="49"/>
      <c r="N1699" s="49"/>
    </row>
    <row r="1700" spans="1:14">
      <c r="A1700" s="43" cm="1">
        <f t="array" ref="A1700">IF(INDEX(B:B,ROW()), COUNTIF($B$6:INDEX(B:B,ROW()), TRUE), 0)</f>
        <v>0</v>
      </c>
      <c r="B1700" s="43" t="b" cm="1">
        <f t="array" ref="B1700">AND(分科號=INDEX(E:E,ROW()),INDEX(D:D,ROW())&gt;=分起日,INDEX(D:D,ROW())&lt;=分訖日,OR(分專案="全部",INDEX(J:J,ROW())=分專案))</f>
        <v>0</v>
      </c>
      <c r="C1700" s="44" cm="1">
        <f t="array" ref="C1700">IF(INDEX(F:F,ROW())&lt;&gt;"",INDEX(F:F,ROW()),IF(INDEX(E:E,ROW())&lt;&gt;0,INDEX(C:C,ROW()-1),0))</f>
        <v>0</v>
      </c>
      <c r="D1700" s="43" cm="1">
        <f t="array" ref="D1700">IF(INDEX(G:G,ROW())&lt;&gt;"",INDEX(G:G,ROW()),IF(INDEX(E:E,ROW())&lt;&gt;0,INDEX(D:D,ROW()-1),0))</f>
        <v>0</v>
      </c>
      <c r="E1700" s="313" cm="1">
        <f t="array" ref="E1700">IF(INDEX(I:I,ROW())&lt;&gt;"",VALUE(TRIM(LEFT(INDEX(I:I,ROW()),6))),0)</f>
        <v>0</v>
      </c>
      <c r="F1700" s="314"/>
      <c r="G1700" s="247"/>
      <c r="H1700" s="261"/>
      <c r="I1700" s="248"/>
      <c r="J1700" s="261"/>
      <c r="K1700" s="261"/>
      <c r="L1700" s="262"/>
      <c r="M1700" s="49"/>
      <c r="N1700" s="49"/>
    </row>
    <row r="1701" spans="1:14">
      <c r="A1701" s="43" cm="1">
        <f t="array" ref="A1701">IF(INDEX(B:B,ROW()), COUNTIF($B$6:INDEX(B:B,ROW()), TRUE), 0)</f>
        <v>0</v>
      </c>
      <c r="B1701" s="43" t="b" cm="1">
        <f t="array" ref="B1701">AND(分科號=INDEX(E:E,ROW()),INDEX(D:D,ROW())&gt;=分起日,INDEX(D:D,ROW())&lt;=分訖日,OR(分專案="全部",INDEX(J:J,ROW())=分專案))</f>
        <v>0</v>
      </c>
      <c r="C1701" s="44" cm="1">
        <f t="array" ref="C1701">IF(INDEX(F:F,ROW())&lt;&gt;"",INDEX(F:F,ROW()),IF(INDEX(E:E,ROW())&lt;&gt;0,INDEX(C:C,ROW()-1),0))</f>
        <v>0</v>
      </c>
      <c r="D1701" s="43" cm="1">
        <f t="array" ref="D1701">IF(INDEX(G:G,ROW())&lt;&gt;"",INDEX(G:G,ROW()),IF(INDEX(E:E,ROW())&lt;&gt;0,INDEX(D:D,ROW()-1),0))</f>
        <v>0</v>
      </c>
      <c r="E1701" s="313" cm="1">
        <f t="array" ref="E1701">IF(INDEX(I:I,ROW())&lt;&gt;"",VALUE(TRIM(LEFT(INDEX(I:I,ROW()),6))),0)</f>
        <v>0</v>
      </c>
      <c r="F1701" s="314"/>
      <c r="G1701" s="247"/>
      <c r="H1701" s="261"/>
      <c r="I1701" s="248"/>
      <c r="J1701" s="261"/>
      <c r="K1701" s="261"/>
      <c r="L1701" s="262"/>
      <c r="M1701" s="49"/>
      <c r="N1701" s="49"/>
    </row>
    <row r="1702" spans="1:14">
      <c r="A1702" s="43" cm="1">
        <f t="array" ref="A1702">IF(INDEX(B:B,ROW()), COUNTIF($B$6:INDEX(B:B,ROW()), TRUE), 0)</f>
        <v>0</v>
      </c>
      <c r="B1702" s="43" t="b" cm="1">
        <f t="array" ref="B1702">AND(分科號=INDEX(E:E,ROW()),INDEX(D:D,ROW())&gt;=分起日,INDEX(D:D,ROW())&lt;=分訖日,OR(分專案="全部",INDEX(J:J,ROW())=分專案))</f>
        <v>0</v>
      </c>
      <c r="C1702" s="44" cm="1">
        <f t="array" ref="C1702">IF(INDEX(F:F,ROW())&lt;&gt;"",INDEX(F:F,ROW()),IF(INDEX(E:E,ROW())&lt;&gt;0,INDEX(C:C,ROW()-1),0))</f>
        <v>0</v>
      </c>
      <c r="D1702" s="43" cm="1">
        <f t="array" ref="D1702">IF(INDEX(G:G,ROW())&lt;&gt;"",INDEX(G:G,ROW()),IF(INDEX(E:E,ROW())&lt;&gt;0,INDEX(D:D,ROW()-1),0))</f>
        <v>0</v>
      </c>
      <c r="E1702" s="313" cm="1">
        <f t="array" ref="E1702">IF(INDEX(I:I,ROW())&lt;&gt;"",VALUE(TRIM(LEFT(INDEX(I:I,ROW()),6))),0)</f>
        <v>0</v>
      </c>
      <c r="F1702" s="314"/>
      <c r="G1702" s="247"/>
      <c r="H1702" s="261"/>
      <c r="I1702" s="248"/>
      <c r="J1702" s="261"/>
      <c r="K1702" s="261"/>
      <c r="L1702" s="262"/>
      <c r="M1702" s="49"/>
      <c r="N1702" s="49"/>
    </row>
    <row r="1703" spans="1:14">
      <c r="A1703" s="43" cm="1">
        <f t="array" ref="A1703">IF(INDEX(B:B,ROW()), COUNTIF($B$6:INDEX(B:B,ROW()), TRUE), 0)</f>
        <v>0</v>
      </c>
      <c r="B1703" s="43" t="b" cm="1">
        <f t="array" ref="B1703">AND(分科號=INDEX(E:E,ROW()),INDEX(D:D,ROW())&gt;=分起日,INDEX(D:D,ROW())&lt;=分訖日,OR(分專案="全部",INDEX(J:J,ROW())=分專案))</f>
        <v>0</v>
      </c>
      <c r="C1703" s="44" cm="1">
        <f t="array" ref="C1703">IF(INDEX(F:F,ROW())&lt;&gt;"",INDEX(F:F,ROW()),IF(INDEX(E:E,ROW())&lt;&gt;0,INDEX(C:C,ROW()-1),0))</f>
        <v>0</v>
      </c>
      <c r="D1703" s="43" cm="1">
        <f t="array" ref="D1703">IF(INDEX(G:G,ROW())&lt;&gt;"",INDEX(G:G,ROW()),IF(INDEX(E:E,ROW())&lt;&gt;0,INDEX(D:D,ROW()-1),0))</f>
        <v>0</v>
      </c>
      <c r="E1703" s="313" cm="1">
        <f t="array" ref="E1703">IF(INDEX(I:I,ROW())&lt;&gt;"",VALUE(TRIM(LEFT(INDEX(I:I,ROW()),6))),0)</f>
        <v>0</v>
      </c>
      <c r="F1703" s="314"/>
      <c r="G1703" s="247"/>
      <c r="H1703" s="261"/>
      <c r="I1703" s="248"/>
      <c r="J1703" s="261"/>
      <c r="K1703" s="261"/>
      <c r="L1703" s="262"/>
      <c r="M1703" s="49"/>
      <c r="N1703" s="49"/>
    </row>
    <row r="1704" spans="1:14">
      <c r="A1704" s="43" cm="1">
        <f t="array" ref="A1704">IF(INDEX(B:B,ROW()), COUNTIF($B$6:INDEX(B:B,ROW()), TRUE), 0)</f>
        <v>0</v>
      </c>
      <c r="B1704" s="43" t="b" cm="1">
        <f t="array" ref="B1704">AND(分科號=INDEX(E:E,ROW()),INDEX(D:D,ROW())&gt;=分起日,INDEX(D:D,ROW())&lt;=分訖日,OR(分專案="全部",INDEX(J:J,ROW())=分專案))</f>
        <v>0</v>
      </c>
      <c r="C1704" s="44" cm="1">
        <f t="array" ref="C1704">IF(INDEX(F:F,ROW())&lt;&gt;"",INDEX(F:F,ROW()),IF(INDEX(E:E,ROW())&lt;&gt;0,INDEX(C:C,ROW()-1),0))</f>
        <v>0</v>
      </c>
      <c r="D1704" s="43" cm="1">
        <f t="array" ref="D1704">IF(INDEX(G:G,ROW())&lt;&gt;"",INDEX(G:G,ROW()),IF(INDEX(E:E,ROW())&lt;&gt;0,INDEX(D:D,ROW()-1),0))</f>
        <v>0</v>
      </c>
      <c r="E1704" s="313" cm="1">
        <f t="array" ref="E1704">IF(INDEX(I:I,ROW())&lt;&gt;"",VALUE(TRIM(LEFT(INDEX(I:I,ROW()),6))),0)</f>
        <v>0</v>
      </c>
      <c r="F1704" s="314"/>
      <c r="G1704" s="247"/>
      <c r="H1704" s="261"/>
      <c r="I1704" s="248"/>
      <c r="J1704" s="261"/>
      <c r="K1704" s="261"/>
      <c r="L1704" s="262"/>
      <c r="M1704" s="49"/>
      <c r="N1704" s="49"/>
    </row>
    <row r="1705" spans="1:14">
      <c r="A1705" s="43" cm="1">
        <f t="array" ref="A1705">IF(INDEX(B:B,ROW()), COUNTIF($B$6:INDEX(B:B,ROW()), TRUE), 0)</f>
        <v>0</v>
      </c>
      <c r="B1705" s="43" t="b" cm="1">
        <f t="array" ref="B1705">AND(分科號=INDEX(E:E,ROW()),INDEX(D:D,ROW())&gt;=分起日,INDEX(D:D,ROW())&lt;=分訖日,OR(分專案="全部",INDEX(J:J,ROW())=分專案))</f>
        <v>0</v>
      </c>
      <c r="C1705" s="44" cm="1">
        <f t="array" ref="C1705">IF(INDEX(F:F,ROW())&lt;&gt;"",INDEX(F:F,ROW()),IF(INDEX(E:E,ROW())&lt;&gt;0,INDEX(C:C,ROW()-1),0))</f>
        <v>0</v>
      </c>
      <c r="D1705" s="43" cm="1">
        <f t="array" ref="D1705">IF(INDEX(G:G,ROW())&lt;&gt;"",INDEX(G:G,ROW()),IF(INDEX(E:E,ROW())&lt;&gt;0,INDEX(D:D,ROW()-1),0))</f>
        <v>0</v>
      </c>
      <c r="E1705" s="313" cm="1">
        <f t="array" ref="E1705">IF(INDEX(I:I,ROW())&lt;&gt;"",VALUE(TRIM(LEFT(INDEX(I:I,ROW()),6))),0)</f>
        <v>0</v>
      </c>
      <c r="F1705" s="314"/>
      <c r="G1705" s="247"/>
      <c r="H1705" s="261"/>
      <c r="I1705" s="248"/>
      <c r="J1705" s="261"/>
      <c r="K1705" s="261"/>
      <c r="L1705" s="262"/>
      <c r="M1705" s="49"/>
      <c r="N1705" s="49"/>
    </row>
    <row r="1706" spans="1:14">
      <c r="A1706" s="43" cm="1">
        <f t="array" ref="A1706">IF(INDEX(B:B,ROW()), COUNTIF($B$6:INDEX(B:B,ROW()), TRUE), 0)</f>
        <v>0</v>
      </c>
      <c r="B1706" s="43" t="b" cm="1">
        <f t="array" ref="B1706">AND(分科號=INDEX(E:E,ROW()),INDEX(D:D,ROW())&gt;=分起日,INDEX(D:D,ROW())&lt;=分訖日,OR(分專案="全部",INDEX(J:J,ROW())=分專案))</f>
        <v>0</v>
      </c>
      <c r="C1706" s="44" cm="1">
        <f t="array" ref="C1706">IF(INDEX(F:F,ROW())&lt;&gt;"",INDEX(F:F,ROW()),IF(INDEX(E:E,ROW())&lt;&gt;0,INDEX(C:C,ROW()-1),0))</f>
        <v>0</v>
      </c>
      <c r="D1706" s="43" cm="1">
        <f t="array" ref="D1706">IF(INDEX(G:G,ROW())&lt;&gt;"",INDEX(G:G,ROW()),IF(INDEX(E:E,ROW())&lt;&gt;0,INDEX(D:D,ROW()-1),0))</f>
        <v>0</v>
      </c>
      <c r="E1706" s="313" cm="1">
        <f t="array" ref="E1706">IF(INDEX(I:I,ROW())&lt;&gt;"",VALUE(TRIM(LEFT(INDEX(I:I,ROW()),6))),0)</f>
        <v>0</v>
      </c>
      <c r="F1706" s="314"/>
      <c r="G1706" s="247"/>
      <c r="H1706" s="261"/>
      <c r="I1706" s="248"/>
      <c r="J1706" s="261"/>
      <c r="K1706" s="261"/>
      <c r="L1706" s="262"/>
      <c r="M1706" s="49"/>
      <c r="N1706" s="49"/>
    </row>
    <row r="1707" spans="1:14">
      <c r="A1707" s="43" cm="1">
        <f t="array" ref="A1707">IF(INDEX(B:B,ROW()), COUNTIF($B$6:INDEX(B:B,ROW()), TRUE), 0)</f>
        <v>0</v>
      </c>
      <c r="B1707" s="43" t="b" cm="1">
        <f t="array" ref="B1707">AND(分科號=INDEX(E:E,ROW()),INDEX(D:D,ROW())&gt;=分起日,INDEX(D:D,ROW())&lt;=分訖日,OR(分專案="全部",INDEX(J:J,ROW())=分專案))</f>
        <v>0</v>
      </c>
      <c r="C1707" s="44" cm="1">
        <f t="array" ref="C1707">IF(INDEX(F:F,ROW())&lt;&gt;"",INDEX(F:F,ROW()),IF(INDEX(E:E,ROW())&lt;&gt;0,INDEX(C:C,ROW()-1),0))</f>
        <v>0</v>
      </c>
      <c r="D1707" s="43" cm="1">
        <f t="array" ref="D1707">IF(INDEX(G:G,ROW())&lt;&gt;"",INDEX(G:G,ROW()),IF(INDEX(E:E,ROW())&lt;&gt;0,INDEX(D:D,ROW()-1),0))</f>
        <v>0</v>
      </c>
      <c r="E1707" s="313" cm="1">
        <f t="array" ref="E1707">IF(INDEX(I:I,ROW())&lt;&gt;"",VALUE(TRIM(LEFT(INDEX(I:I,ROW()),6))),0)</f>
        <v>0</v>
      </c>
      <c r="F1707" s="314"/>
      <c r="G1707" s="247"/>
      <c r="H1707" s="261"/>
      <c r="I1707" s="248"/>
      <c r="J1707" s="261"/>
      <c r="K1707" s="261"/>
      <c r="L1707" s="262"/>
      <c r="M1707" s="49"/>
      <c r="N1707" s="49"/>
    </row>
    <row r="1708" spans="1:14">
      <c r="A1708" s="43" cm="1">
        <f t="array" ref="A1708">IF(INDEX(B:B,ROW()), COUNTIF($B$6:INDEX(B:B,ROW()), TRUE), 0)</f>
        <v>0</v>
      </c>
      <c r="B1708" s="43" t="b" cm="1">
        <f t="array" ref="B1708">AND(分科號=INDEX(E:E,ROW()),INDEX(D:D,ROW())&gt;=分起日,INDEX(D:D,ROW())&lt;=分訖日,OR(分專案="全部",INDEX(J:J,ROW())=分專案))</f>
        <v>0</v>
      </c>
      <c r="C1708" s="44" cm="1">
        <f t="array" ref="C1708">IF(INDEX(F:F,ROW())&lt;&gt;"",INDEX(F:F,ROW()),IF(INDEX(E:E,ROW())&lt;&gt;0,INDEX(C:C,ROW()-1),0))</f>
        <v>0</v>
      </c>
      <c r="D1708" s="43" cm="1">
        <f t="array" ref="D1708">IF(INDEX(G:G,ROW())&lt;&gt;"",INDEX(G:G,ROW()),IF(INDEX(E:E,ROW())&lt;&gt;0,INDEX(D:D,ROW()-1),0))</f>
        <v>0</v>
      </c>
      <c r="E1708" s="313" cm="1">
        <f t="array" ref="E1708">IF(INDEX(I:I,ROW())&lt;&gt;"",VALUE(TRIM(LEFT(INDEX(I:I,ROW()),6))),0)</f>
        <v>0</v>
      </c>
      <c r="F1708" s="314"/>
      <c r="G1708" s="247"/>
      <c r="H1708" s="261"/>
      <c r="I1708" s="248"/>
      <c r="J1708" s="261"/>
      <c r="K1708" s="261"/>
      <c r="L1708" s="262"/>
      <c r="M1708" s="49"/>
      <c r="N1708" s="49"/>
    </row>
    <row r="1709" spans="1:14">
      <c r="A1709" s="43" cm="1">
        <f t="array" ref="A1709">IF(INDEX(B:B,ROW()), COUNTIF($B$6:INDEX(B:B,ROW()), TRUE), 0)</f>
        <v>0</v>
      </c>
      <c r="B1709" s="43" t="b" cm="1">
        <f t="array" ref="B1709">AND(分科號=INDEX(E:E,ROW()),INDEX(D:D,ROW())&gt;=分起日,INDEX(D:D,ROW())&lt;=分訖日,OR(分專案="全部",INDEX(J:J,ROW())=分專案))</f>
        <v>0</v>
      </c>
      <c r="C1709" s="44" cm="1">
        <f t="array" ref="C1709">IF(INDEX(F:F,ROW())&lt;&gt;"",INDEX(F:F,ROW()),IF(INDEX(E:E,ROW())&lt;&gt;0,INDEX(C:C,ROW()-1),0))</f>
        <v>0</v>
      </c>
      <c r="D1709" s="43" cm="1">
        <f t="array" ref="D1709">IF(INDEX(G:G,ROW())&lt;&gt;"",INDEX(G:G,ROW()),IF(INDEX(E:E,ROW())&lt;&gt;0,INDEX(D:D,ROW()-1),0))</f>
        <v>0</v>
      </c>
      <c r="E1709" s="313" cm="1">
        <f t="array" ref="E1709">IF(INDEX(I:I,ROW())&lt;&gt;"",VALUE(TRIM(LEFT(INDEX(I:I,ROW()),6))),0)</f>
        <v>0</v>
      </c>
      <c r="F1709" s="314"/>
      <c r="G1709" s="247"/>
      <c r="H1709" s="261"/>
      <c r="I1709" s="248"/>
      <c r="J1709" s="261"/>
      <c r="K1709" s="261"/>
      <c r="L1709" s="262"/>
      <c r="M1709" s="49"/>
      <c r="N1709" s="49"/>
    </row>
    <row r="1710" spans="1:14">
      <c r="A1710" s="43" cm="1">
        <f t="array" ref="A1710">IF(INDEX(B:B,ROW()), COUNTIF($B$6:INDEX(B:B,ROW()), TRUE), 0)</f>
        <v>0</v>
      </c>
      <c r="B1710" s="43" t="b" cm="1">
        <f t="array" ref="B1710">AND(分科號=INDEX(E:E,ROW()),INDEX(D:D,ROW())&gt;=分起日,INDEX(D:D,ROW())&lt;=分訖日,OR(分專案="全部",INDEX(J:J,ROW())=分專案))</f>
        <v>0</v>
      </c>
      <c r="C1710" s="44" cm="1">
        <f t="array" ref="C1710">IF(INDEX(F:F,ROW())&lt;&gt;"",INDEX(F:F,ROW()),IF(INDEX(E:E,ROW())&lt;&gt;0,INDEX(C:C,ROW()-1),0))</f>
        <v>0</v>
      </c>
      <c r="D1710" s="43" cm="1">
        <f t="array" ref="D1710">IF(INDEX(G:G,ROW())&lt;&gt;"",INDEX(G:G,ROW()),IF(INDEX(E:E,ROW())&lt;&gt;0,INDEX(D:D,ROW()-1),0))</f>
        <v>0</v>
      </c>
      <c r="E1710" s="313" cm="1">
        <f t="array" ref="E1710">IF(INDEX(I:I,ROW())&lt;&gt;"",VALUE(TRIM(LEFT(INDEX(I:I,ROW()),6))),0)</f>
        <v>0</v>
      </c>
      <c r="F1710" s="314"/>
      <c r="G1710" s="247"/>
      <c r="H1710" s="261"/>
      <c r="I1710" s="248"/>
      <c r="J1710" s="261"/>
      <c r="K1710" s="261"/>
      <c r="L1710" s="262"/>
      <c r="M1710" s="49"/>
      <c r="N1710" s="49"/>
    </row>
    <row r="1711" spans="1:14">
      <c r="A1711" s="43" cm="1">
        <f t="array" ref="A1711">IF(INDEX(B:B,ROW()), COUNTIF($B$6:INDEX(B:B,ROW()), TRUE), 0)</f>
        <v>0</v>
      </c>
      <c r="B1711" s="43" t="b" cm="1">
        <f t="array" ref="B1711">AND(分科號=INDEX(E:E,ROW()),INDEX(D:D,ROW())&gt;=分起日,INDEX(D:D,ROW())&lt;=分訖日,OR(分專案="全部",INDEX(J:J,ROW())=分專案))</f>
        <v>0</v>
      </c>
      <c r="C1711" s="44" cm="1">
        <f t="array" ref="C1711">IF(INDEX(F:F,ROW())&lt;&gt;"",INDEX(F:F,ROW()),IF(INDEX(E:E,ROW())&lt;&gt;0,INDEX(C:C,ROW()-1),0))</f>
        <v>0</v>
      </c>
      <c r="D1711" s="43" cm="1">
        <f t="array" ref="D1711">IF(INDEX(G:G,ROW())&lt;&gt;"",INDEX(G:G,ROW()),IF(INDEX(E:E,ROW())&lt;&gt;0,INDEX(D:D,ROW()-1),0))</f>
        <v>0</v>
      </c>
      <c r="E1711" s="313" cm="1">
        <f t="array" ref="E1711">IF(INDEX(I:I,ROW())&lt;&gt;"",VALUE(TRIM(LEFT(INDEX(I:I,ROW()),6))),0)</f>
        <v>0</v>
      </c>
      <c r="F1711" s="314"/>
      <c r="G1711" s="247"/>
      <c r="H1711" s="261"/>
      <c r="I1711" s="248"/>
      <c r="J1711" s="261"/>
      <c r="K1711" s="261"/>
      <c r="L1711" s="262"/>
      <c r="M1711" s="49"/>
      <c r="N1711" s="49"/>
    </row>
    <row r="1712" spans="1:14">
      <c r="A1712" s="43" cm="1">
        <f t="array" ref="A1712">IF(INDEX(B:B,ROW()), COUNTIF($B$6:INDEX(B:B,ROW()), TRUE), 0)</f>
        <v>0</v>
      </c>
      <c r="B1712" s="43" t="b" cm="1">
        <f t="array" ref="B1712">AND(分科號=INDEX(E:E,ROW()),INDEX(D:D,ROW())&gt;=分起日,INDEX(D:D,ROW())&lt;=分訖日,OR(分專案="全部",INDEX(J:J,ROW())=分專案))</f>
        <v>0</v>
      </c>
      <c r="C1712" s="44" cm="1">
        <f t="array" ref="C1712">IF(INDEX(F:F,ROW())&lt;&gt;"",INDEX(F:F,ROW()),IF(INDEX(E:E,ROW())&lt;&gt;0,INDEX(C:C,ROW()-1),0))</f>
        <v>0</v>
      </c>
      <c r="D1712" s="43" cm="1">
        <f t="array" ref="D1712">IF(INDEX(G:G,ROW())&lt;&gt;"",INDEX(G:G,ROW()),IF(INDEX(E:E,ROW())&lt;&gt;0,INDEX(D:D,ROW()-1),0))</f>
        <v>0</v>
      </c>
      <c r="E1712" s="313" cm="1">
        <f t="array" ref="E1712">IF(INDEX(I:I,ROW())&lt;&gt;"",VALUE(TRIM(LEFT(INDEX(I:I,ROW()),6))),0)</f>
        <v>0</v>
      </c>
      <c r="F1712" s="314"/>
      <c r="G1712" s="247"/>
      <c r="H1712" s="261"/>
      <c r="I1712" s="248"/>
      <c r="J1712" s="261"/>
      <c r="K1712" s="261"/>
      <c r="L1712" s="262"/>
      <c r="M1712" s="49"/>
      <c r="N1712" s="49"/>
    </row>
    <row r="1713" spans="1:14">
      <c r="A1713" s="43" cm="1">
        <f t="array" ref="A1713">IF(INDEX(B:B,ROW()), COUNTIF($B$6:INDEX(B:B,ROW()), TRUE), 0)</f>
        <v>0</v>
      </c>
      <c r="B1713" s="43" t="b" cm="1">
        <f t="array" ref="B1713">AND(分科號=INDEX(E:E,ROW()),INDEX(D:D,ROW())&gt;=分起日,INDEX(D:D,ROW())&lt;=分訖日,OR(分專案="全部",INDEX(J:J,ROW())=分專案))</f>
        <v>0</v>
      </c>
      <c r="C1713" s="44" cm="1">
        <f t="array" ref="C1713">IF(INDEX(F:F,ROW())&lt;&gt;"",INDEX(F:F,ROW()),IF(INDEX(E:E,ROW())&lt;&gt;0,INDEX(C:C,ROW()-1),0))</f>
        <v>0</v>
      </c>
      <c r="D1713" s="43" cm="1">
        <f t="array" ref="D1713">IF(INDEX(G:G,ROW())&lt;&gt;"",INDEX(G:G,ROW()),IF(INDEX(E:E,ROW())&lt;&gt;0,INDEX(D:D,ROW()-1),0))</f>
        <v>0</v>
      </c>
      <c r="E1713" s="313" cm="1">
        <f t="array" ref="E1713">IF(INDEX(I:I,ROW())&lt;&gt;"",VALUE(TRIM(LEFT(INDEX(I:I,ROW()),6))),0)</f>
        <v>0</v>
      </c>
      <c r="F1713" s="314"/>
      <c r="G1713" s="247"/>
      <c r="H1713" s="261"/>
      <c r="I1713" s="248"/>
      <c r="J1713" s="261"/>
      <c r="K1713" s="261"/>
      <c r="L1713" s="262"/>
      <c r="M1713" s="49"/>
      <c r="N1713" s="49"/>
    </row>
    <row r="1714" spans="1:14">
      <c r="A1714" s="43" cm="1">
        <f t="array" ref="A1714">IF(INDEX(B:B,ROW()), COUNTIF($B$6:INDEX(B:B,ROW()), TRUE), 0)</f>
        <v>0</v>
      </c>
      <c r="B1714" s="43" t="b" cm="1">
        <f t="array" ref="B1714">AND(分科號=INDEX(E:E,ROW()),INDEX(D:D,ROW())&gt;=分起日,INDEX(D:D,ROW())&lt;=分訖日,OR(分專案="全部",INDEX(J:J,ROW())=分專案))</f>
        <v>0</v>
      </c>
      <c r="C1714" s="44" cm="1">
        <f t="array" ref="C1714">IF(INDEX(F:F,ROW())&lt;&gt;"",INDEX(F:F,ROW()),IF(INDEX(E:E,ROW())&lt;&gt;0,INDEX(C:C,ROW()-1),0))</f>
        <v>0</v>
      </c>
      <c r="D1714" s="43" cm="1">
        <f t="array" ref="D1714">IF(INDEX(G:G,ROW())&lt;&gt;"",INDEX(G:G,ROW()),IF(INDEX(E:E,ROW())&lt;&gt;0,INDEX(D:D,ROW()-1),0))</f>
        <v>0</v>
      </c>
      <c r="E1714" s="313" cm="1">
        <f t="array" ref="E1714">IF(INDEX(I:I,ROW())&lt;&gt;"",VALUE(TRIM(LEFT(INDEX(I:I,ROW()),6))),0)</f>
        <v>0</v>
      </c>
      <c r="F1714" s="314"/>
      <c r="G1714" s="247"/>
      <c r="H1714" s="261"/>
      <c r="I1714" s="248"/>
      <c r="J1714" s="261"/>
      <c r="K1714" s="261"/>
      <c r="L1714" s="262"/>
      <c r="M1714" s="49"/>
      <c r="N1714" s="49"/>
    </row>
    <row r="1715" spans="1:14">
      <c r="A1715" s="43" cm="1">
        <f t="array" ref="A1715">IF(INDEX(B:B,ROW()), COUNTIF($B$6:INDEX(B:B,ROW()), TRUE), 0)</f>
        <v>0</v>
      </c>
      <c r="B1715" s="43" t="b" cm="1">
        <f t="array" ref="B1715">AND(分科號=INDEX(E:E,ROW()),INDEX(D:D,ROW())&gt;=分起日,INDEX(D:D,ROW())&lt;=分訖日,OR(分專案="全部",INDEX(J:J,ROW())=分專案))</f>
        <v>0</v>
      </c>
      <c r="C1715" s="44" cm="1">
        <f t="array" ref="C1715">IF(INDEX(F:F,ROW())&lt;&gt;"",INDEX(F:F,ROW()),IF(INDEX(E:E,ROW())&lt;&gt;0,INDEX(C:C,ROW()-1),0))</f>
        <v>0</v>
      </c>
      <c r="D1715" s="43" cm="1">
        <f t="array" ref="D1715">IF(INDEX(G:G,ROW())&lt;&gt;"",INDEX(G:G,ROW()),IF(INDEX(E:E,ROW())&lt;&gt;0,INDEX(D:D,ROW()-1),0))</f>
        <v>0</v>
      </c>
      <c r="E1715" s="313" cm="1">
        <f t="array" ref="E1715">IF(INDEX(I:I,ROW())&lt;&gt;"",VALUE(TRIM(LEFT(INDEX(I:I,ROW()),6))),0)</f>
        <v>0</v>
      </c>
      <c r="F1715" s="314"/>
      <c r="G1715" s="247"/>
      <c r="H1715" s="261"/>
      <c r="I1715" s="248"/>
      <c r="J1715" s="261"/>
      <c r="K1715" s="261"/>
      <c r="L1715" s="262"/>
      <c r="M1715" s="49"/>
      <c r="N1715" s="49"/>
    </row>
    <row r="1716" spans="1:14">
      <c r="A1716" s="43" cm="1">
        <f t="array" ref="A1716">IF(INDEX(B:B,ROW()), COUNTIF($B$6:INDEX(B:B,ROW()), TRUE), 0)</f>
        <v>0</v>
      </c>
      <c r="B1716" s="43" t="b" cm="1">
        <f t="array" ref="B1716">AND(分科號=INDEX(E:E,ROW()),INDEX(D:D,ROW())&gt;=分起日,INDEX(D:D,ROW())&lt;=分訖日,OR(分專案="全部",INDEX(J:J,ROW())=分專案))</f>
        <v>0</v>
      </c>
      <c r="C1716" s="44" cm="1">
        <f t="array" ref="C1716">IF(INDEX(F:F,ROW())&lt;&gt;"",INDEX(F:F,ROW()),IF(INDEX(E:E,ROW())&lt;&gt;0,INDEX(C:C,ROW()-1),0))</f>
        <v>0</v>
      </c>
      <c r="D1716" s="43" cm="1">
        <f t="array" ref="D1716">IF(INDEX(G:G,ROW())&lt;&gt;"",INDEX(G:G,ROW()),IF(INDEX(E:E,ROW())&lt;&gt;0,INDEX(D:D,ROW()-1),0))</f>
        <v>0</v>
      </c>
      <c r="E1716" s="313" cm="1">
        <f t="array" ref="E1716">IF(INDEX(I:I,ROW())&lt;&gt;"",VALUE(TRIM(LEFT(INDEX(I:I,ROW()),6))),0)</f>
        <v>0</v>
      </c>
      <c r="F1716" s="314"/>
      <c r="G1716" s="247"/>
      <c r="H1716" s="261"/>
      <c r="I1716" s="248"/>
      <c r="J1716" s="261"/>
      <c r="K1716" s="261"/>
      <c r="L1716" s="262"/>
      <c r="M1716" s="49"/>
      <c r="N1716" s="49"/>
    </row>
    <row r="1717" spans="1:14">
      <c r="A1717" s="43" cm="1">
        <f t="array" ref="A1717">IF(INDEX(B:B,ROW()), COUNTIF($B$6:INDEX(B:B,ROW()), TRUE), 0)</f>
        <v>0</v>
      </c>
      <c r="B1717" s="43" t="b" cm="1">
        <f t="array" ref="B1717">AND(分科號=INDEX(E:E,ROW()),INDEX(D:D,ROW())&gt;=分起日,INDEX(D:D,ROW())&lt;=分訖日,OR(分專案="全部",INDEX(J:J,ROW())=分專案))</f>
        <v>0</v>
      </c>
      <c r="C1717" s="44" cm="1">
        <f t="array" ref="C1717">IF(INDEX(F:F,ROW())&lt;&gt;"",INDEX(F:F,ROW()),IF(INDEX(E:E,ROW())&lt;&gt;0,INDEX(C:C,ROW()-1),0))</f>
        <v>0</v>
      </c>
      <c r="D1717" s="43" cm="1">
        <f t="array" ref="D1717">IF(INDEX(G:G,ROW())&lt;&gt;"",INDEX(G:G,ROW()),IF(INDEX(E:E,ROW())&lt;&gt;0,INDEX(D:D,ROW()-1),0))</f>
        <v>0</v>
      </c>
      <c r="E1717" s="313" cm="1">
        <f t="array" ref="E1717">IF(INDEX(I:I,ROW())&lt;&gt;"",VALUE(TRIM(LEFT(INDEX(I:I,ROW()),6))),0)</f>
        <v>0</v>
      </c>
      <c r="F1717" s="314"/>
      <c r="G1717" s="247"/>
      <c r="H1717" s="261"/>
      <c r="I1717" s="248"/>
      <c r="J1717" s="261"/>
      <c r="K1717" s="261"/>
      <c r="L1717" s="262"/>
      <c r="M1717" s="49"/>
      <c r="N1717" s="49"/>
    </row>
    <row r="1718" spans="1:14">
      <c r="A1718" s="43" cm="1">
        <f t="array" ref="A1718">IF(INDEX(B:B,ROW()), COUNTIF($B$6:INDEX(B:B,ROW()), TRUE), 0)</f>
        <v>0</v>
      </c>
      <c r="B1718" s="43" t="b" cm="1">
        <f t="array" ref="B1718">AND(分科號=INDEX(E:E,ROW()),INDEX(D:D,ROW())&gt;=分起日,INDEX(D:D,ROW())&lt;=分訖日,OR(分專案="全部",INDEX(J:J,ROW())=分專案))</f>
        <v>0</v>
      </c>
      <c r="C1718" s="44" cm="1">
        <f t="array" ref="C1718">IF(INDEX(F:F,ROW())&lt;&gt;"",INDEX(F:F,ROW()),IF(INDEX(E:E,ROW())&lt;&gt;0,INDEX(C:C,ROW()-1),0))</f>
        <v>0</v>
      </c>
      <c r="D1718" s="43" cm="1">
        <f t="array" ref="D1718">IF(INDEX(G:G,ROW())&lt;&gt;"",INDEX(G:G,ROW()),IF(INDEX(E:E,ROW())&lt;&gt;0,INDEX(D:D,ROW()-1),0))</f>
        <v>0</v>
      </c>
      <c r="E1718" s="313" cm="1">
        <f t="array" ref="E1718">IF(INDEX(I:I,ROW())&lt;&gt;"",VALUE(TRIM(LEFT(INDEX(I:I,ROW()),6))),0)</f>
        <v>0</v>
      </c>
      <c r="F1718" s="314"/>
      <c r="G1718" s="247"/>
      <c r="H1718" s="261"/>
      <c r="I1718" s="248"/>
      <c r="J1718" s="261"/>
      <c r="K1718" s="261"/>
      <c r="L1718" s="262"/>
      <c r="M1718" s="49"/>
      <c r="N1718" s="49"/>
    </row>
    <row r="1719" spans="1:14">
      <c r="A1719" s="43" cm="1">
        <f t="array" ref="A1719">IF(INDEX(B:B,ROW()), COUNTIF($B$6:INDEX(B:B,ROW()), TRUE), 0)</f>
        <v>0</v>
      </c>
      <c r="B1719" s="43" t="b" cm="1">
        <f t="array" ref="B1719">AND(分科號=INDEX(E:E,ROW()),INDEX(D:D,ROW())&gt;=分起日,INDEX(D:D,ROW())&lt;=分訖日,OR(分專案="全部",INDEX(J:J,ROW())=分專案))</f>
        <v>0</v>
      </c>
      <c r="C1719" s="44" cm="1">
        <f t="array" ref="C1719">IF(INDEX(F:F,ROW())&lt;&gt;"",INDEX(F:F,ROW()),IF(INDEX(E:E,ROW())&lt;&gt;0,INDEX(C:C,ROW()-1),0))</f>
        <v>0</v>
      </c>
      <c r="D1719" s="43" cm="1">
        <f t="array" ref="D1719">IF(INDEX(G:G,ROW())&lt;&gt;"",INDEX(G:G,ROW()),IF(INDEX(E:E,ROW())&lt;&gt;0,INDEX(D:D,ROW()-1),0))</f>
        <v>0</v>
      </c>
      <c r="E1719" s="313" cm="1">
        <f t="array" ref="E1719">IF(INDEX(I:I,ROW())&lt;&gt;"",VALUE(TRIM(LEFT(INDEX(I:I,ROW()),6))),0)</f>
        <v>0</v>
      </c>
      <c r="F1719" s="314"/>
      <c r="G1719" s="247"/>
      <c r="H1719" s="261"/>
      <c r="I1719" s="248"/>
      <c r="J1719" s="261"/>
      <c r="K1719" s="261"/>
      <c r="L1719" s="262"/>
      <c r="M1719" s="49"/>
      <c r="N1719" s="49"/>
    </row>
    <row r="1720" spans="1:14">
      <c r="A1720" s="43" cm="1">
        <f t="array" ref="A1720">IF(INDEX(B:B,ROW()), COUNTIF($B$6:INDEX(B:B,ROW()), TRUE), 0)</f>
        <v>0</v>
      </c>
      <c r="B1720" s="43" t="b" cm="1">
        <f t="array" ref="B1720">AND(分科號=INDEX(E:E,ROW()),INDEX(D:D,ROW())&gt;=分起日,INDEX(D:D,ROW())&lt;=分訖日,OR(分專案="全部",INDEX(J:J,ROW())=分專案))</f>
        <v>0</v>
      </c>
      <c r="C1720" s="44" cm="1">
        <f t="array" ref="C1720">IF(INDEX(F:F,ROW())&lt;&gt;"",INDEX(F:F,ROW()),IF(INDEX(E:E,ROW())&lt;&gt;0,INDEX(C:C,ROW()-1),0))</f>
        <v>0</v>
      </c>
      <c r="D1720" s="43" cm="1">
        <f t="array" ref="D1720">IF(INDEX(G:G,ROW())&lt;&gt;"",INDEX(G:G,ROW()),IF(INDEX(E:E,ROW())&lt;&gt;0,INDEX(D:D,ROW()-1),0))</f>
        <v>0</v>
      </c>
      <c r="E1720" s="313" cm="1">
        <f t="array" ref="E1720">IF(INDEX(I:I,ROW())&lt;&gt;"",VALUE(TRIM(LEFT(INDEX(I:I,ROW()),6))),0)</f>
        <v>0</v>
      </c>
      <c r="F1720" s="314"/>
      <c r="G1720" s="247"/>
      <c r="H1720" s="261"/>
      <c r="I1720" s="248"/>
      <c r="J1720" s="261"/>
      <c r="K1720" s="261"/>
      <c r="L1720" s="262"/>
      <c r="M1720" s="49"/>
      <c r="N1720" s="49"/>
    </row>
    <row r="1721" spans="1:14">
      <c r="A1721" s="43" cm="1">
        <f t="array" ref="A1721">IF(INDEX(B:B,ROW()), COUNTIF($B$6:INDEX(B:B,ROW()), TRUE), 0)</f>
        <v>0</v>
      </c>
      <c r="B1721" s="43" t="b" cm="1">
        <f t="array" ref="B1721">AND(分科號=INDEX(E:E,ROW()),INDEX(D:D,ROW())&gt;=分起日,INDEX(D:D,ROW())&lt;=分訖日,OR(分專案="全部",INDEX(J:J,ROW())=分專案))</f>
        <v>0</v>
      </c>
      <c r="C1721" s="44" cm="1">
        <f t="array" ref="C1721">IF(INDEX(F:F,ROW())&lt;&gt;"",INDEX(F:F,ROW()),IF(INDEX(E:E,ROW())&lt;&gt;0,INDEX(C:C,ROW()-1),0))</f>
        <v>0</v>
      </c>
      <c r="D1721" s="43" cm="1">
        <f t="array" ref="D1721">IF(INDEX(G:G,ROW())&lt;&gt;"",INDEX(G:G,ROW()),IF(INDEX(E:E,ROW())&lt;&gt;0,INDEX(D:D,ROW()-1),0))</f>
        <v>0</v>
      </c>
      <c r="E1721" s="313" cm="1">
        <f t="array" ref="E1721">IF(INDEX(I:I,ROW())&lt;&gt;"",VALUE(TRIM(LEFT(INDEX(I:I,ROW()),6))),0)</f>
        <v>0</v>
      </c>
      <c r="F1721" s="314"/>
      <c r="G1721" s="247"/>
      <c r="H1721" s="261"/>
      <c r="I1721" s="248"/>
      <c r="J1721" s="261"/>
      <c r="K1721" s="261"/>
      <c r="L1721" s="262"/>
      <c r="M1721" s="49"/>
      <c r="N1721" s="49"/>
    </row>
    <row r="1722" spans="1:14">
      <c r="A1722" s="43" cm="1">
        <f t="array" ref="A1722">IF(INDEX(B:B,ROW()), COUNTIF($B$6:INDEX(B:B,ROW()), TRUE), 0)</f>
        <v>0</v>
      </c>
      <c r="B1722" s="43" t="b" cm="1">
        <f t="array" ref="B1722">AND(分科號=INDEX(E:E,ROW()),INDEX(D:D,ROW())&gt;=分起日,INDEX(D:D,ROW())&lt;=分訖日,OR(分專案="全部",INDEX(J:J,ROW())=分專案))</f>
        <v>0</v>
      </c>
      <c r="C1722" s="44" cm="1">
        <f t="array" ref="C1722">IF(INDEX(F:F,ROW())&lt;&gt;"",INDEX(F:F,ROW()),IF(INDEX(E:E,ROW())&lt;&gt;0,INDEX(C:C,ROW()-1),0))</f>
        <v>0</v>
      </c>
      <c r="D1722" s="43" cm="1">
        <f t="array" ref="D1722">IF(INDEX(G:G,ROW())&lt;&gt;"",INDEX(G:G,ROW()),IF(INDEX(E:E,ROW())&lt;&gt;0,INDEX(D:D,ROW()-1),0))</f>
        <v>0</v>
      </c>
      <c r="E1722" s="313" cm="1">
        <f t="array" ref="E1722">IF(INDEX(I:I,ROW())&lt;&gt;"",VALUE(TRIM(LEFT(INDEX(I:I,ROW()),6))),0)</f>
        <v>0</v>
      </c>
      <c r="F1722" s="314"/>
      <c r="G1722" s="247"/>
      <c r="H1722" s="261"/>
      <c r="I1722" s="248"/>
      <c r="J1722" s="261"/>
      <c r="K1722" s="261"/>
      <c r="L1722" s="262"/>
      <c r="M1722" s="49"/>
      <c r="N1722" s="49"/>
    </row>
    <row r="1723" spans="1:14">
      <c r="A1723" s="43" cm="1">
        <f t="array" ref="A1723">IF(INDEX(B:B,ROW()), COUNTIF($B$6:INDEX(B:B,ROW()), TRUE), 0)</f>
        <v>0</v>
      </c>
      <c r="B1723" s="43" t="b" cm="1">
        <f t="array" ref="B1723">AND(分科號=INDEX(E:E,ROW()),INDEX(D:D,ROW())&gt;=分起日,INDEX(D:D,ROW())&lt;=分訖日,OR(分專案="全部",INDEX(J:J,ROW())=分專案))</f>
        <v>0</v>
      </c>
      <c r="C1723" s="44" cm="1">
        <f t="array" ref="C1723">IF(INDEX(F:F,ROW())&lt;&gt;"",INDEX(F:F,ROW()),IF(INDEX(E:E,ROW())&lt;&gt;0,INDEX(C:C,ROW()-1),0))</f>
        <v>0</v>
      </c>
      <c r="D1723" s="43" cm="1">
        <f t="array" ref="D1723">IF(INDEX(G:G,ROW())&lt;&gt;"",INDEX(G:G,ROW()),IF(INDEX(E:E,ROW())&lt;&gt;0,INDEX(D:D,ROW()-1),0))</f>
        <v>0</v>
      </c>
      <c r="E1723" s="313" cm="1">
        <f t="array" ref="E1723">IF(INDEX(I:I,ROW())&lt;&gt;"",VALUE(TRIM(LEFT(INDEX(I:I,ROW()),6))),0)</f>
        <v>0</v>
      </c>
      <c r="F1723" s="314"/>
      <c r="G1723" s="247"/>
      <c r="H1723" s="261"/>
      <c r="I1723" s="248"/>
      <c r="J1723" s="261"/>
      <c r="K1723" s="261"/>
      <c r="L1723" s="262"/>
      <c r="M1723" s="49"/>
      <c r="N1723" s="49"/>
    </row>
    <row r="1724" spans="1:14">
      <c r="A1724" s="43" cm="1">
        <f t="array" ref="A1724">IF(INDEX(B:B,ROW()), COUNTIF($B$6:INDEX(B:B,ROW()), TRUE), 0)</f>
        <v>0</v>
      </c>
      <c r="B1724" s="43" t="b" cm="1">
        <f t="array" ref="B1724">AND(分科號=INDEX(E:E,ROW()),INDEX(D:D,ROW())&gt;=分起日,INDEX(D:D,ROW())&lt;=分訖日,OR(分專案="全部",INDEX(J:J,ROW())=分專案))</f>
        <v>0</v>
      </c>
      <c r="C1724" s="44" cm="1">
        <f t="array" ref="C1724">IF(INDEX(F:F,ROW())&lt;&gt;"",INDEX(F:F,ROW()),IF(INDEX(E:E,ROW())&lt;&gt;0,INDEX(C:C,ROW()-1),0))</f>
        <v>0</v>
      </c>
      <c r="D1724" s="43" cm="1">
        <f t="array" ref="D1724">IF(INDEX(G:G,ROW())&lt;&gt;"",INDEX(G:G,ROW()),IF(INDEX(E:E,ROW())&lt;&gt;0,INDEX(D:D,ROW()-1),0))</f>
        <v>0</v>
      </c>
      <c r="E1724" s="313" cm="1">
        <f t="array" ref="E1724">IF(INDEX(I:I,ROW())&lt;&gt;"",VALUE(TRIM(LEFT(INDEX(I:I,ROW()),6))),0)</f>
        <v>0</v>
      </c>
      <c r="F1724" s="314"/>
      <c r="G1724" s="247"/>
      <c r="H1724" s="261"/>
      <c r="I1724" s="248"/>
      <c r="J1724" s="261"/>
      <c r="K1724" s="261"/>
      <c r="L1724" s="262"/>
      <c r="M1724" s="49"/>
      <c r="N1724" s="49"/>
    </row>
    <row r="1725" spans="1:14">
      <c r="A1725" s="43" cm="1">
        <f t="array" ref="A1725">IF(INDEX(B:B,ROW()), COUNTIF($B$6:INDEX(B:B,ROW()), TRUE), 0)</f>
        <v>0</v>
      </c>
      <c r="B1725" s="43" t="b" cm="1">
        <f t="array" ref="B1725">AND(分科號=INDEX(E:E,ROW()),INDEX(D:D,ROW())&gt;=分起日,INDEX(D:D,ROW())&lt;=分訖日,OR(分專案="全部",INDEX(J:J,ROW())=分專案))</f>
        <v>0</v>
      </c>
      <c r="C1725" s="44" cm="1">
        <f t="array" ref="C1725">IF(INDEX(F:F,ROW())&lt;&gt;"",INDEX(F:F,ROW()),IF(INDEX(E:E,ROW())&lt;&gt;0,INDEX(C:C,ROW()-1),0))</f>
        <v>0</v>
      </c>
      <c r="D1725" s="43" cm="1">
        <f t="array" ref="D1725">IF(INDEX(G:G,ROW())&lt;&gt;"",INDEX(G:G,ROW()),IF(INDEX(E:E,ROW())&lt;&gt;0,INDEX(D:D,ROW()-1),0))</f>
        <v>0</v>
      </c>
      <c r="E1725" s="313" cm="1">
        <f t="array" ref="E1725">IF(INDEX(I:I,ROW())&lt;&gt;"",VALUE(TRIM(LEFT(INDEX(I:I,ROW()),6))),0)</f>
        <v>0</v>
      </c>
      <c r="F1725" s="314"/>
      <c r="G1725" s="247"/>
      <c r="H1725" s="261"/>
      <c r="I1725" s="248"/>
      <c r="J1725" s="261"/>
      <c r="K1725" s="261"/>
      <c r="L1725" s="262"/>
      <c r="M1725" s="49"/>
      <c r="N1725" s="49"/>
    </row>
    <row r="1726" spans="1:14">
      <c r="A1726" s="43" cm="1">
        <f t="array" ref="A1726">IF(INDEX(B:B,ROW()), COUNTIF($B$6:INDEX(B:B,ROW()), TRUE), 0)</f>
        <v>0</v>
      </c>
      <c r="B1726" s="43" t="b" cm="1">
        <f t="array" ref="B1726">AND(分科號=INDEX(E:E,ROW()),INDEX(D:D,ROW())&gt;=分起日,INDEX(D:D,ROW())&lt;=分訖日,OR(分專案="全部",INDEX(J:J,ROW())=分專案))</f>
        <v>0</v>
      </c>
      <c r="C1726" s="44" cm="1">
        <f t="array" ref="C1726">IF(INDEX(F:F,ROW())&lt;&gt;"",INDEX(F:F,ROW()),IF(INDEX(E:E,ROW())&lt;&gt;0,INDEX(C:C,ROW()-1),0))</f>
        <v>0</v>
      </c>
      <c r="D1726" s="43" cm="1">
        <f t="array" ref="D1726">IF(INDEX(G:G,ROW())&lt;&gt;"",INDEX(G:G,ROW()),IF(INDEX(E:E,ROW())&lt;&gt;0,INDEX(D:D,ROW()-1),0))</f>
        <v>0</v>
      </c>
      <c r="E1726" s="313" cm="1">
        <f t="array" ref="E1726">IF(INDEX(I:I,ROW())&lt;&gt;"",VALUE(TRIM(LEFT(INDEX(I:I,ROW()),6))),0)</f>
        <v>0</v>
      </c>
      <c r="F1726" s="314"/>
      <c r="G1726" s="247"/>
      <c r="H1726" s="261"/>
      <c r="I1726" s="248"/>
      <c r="J1726" s="261"/>
      <c r="K1726" s="261"/>
      <c r="L1726" s="262"/>
      <c r="M1726" s="49"/>
      <c r="N1726" s="49"/>
    </row>
    <row r="1727" spans="1:14">
      <c r="A1727" s="43" cm="1">
        <f t="array" ref="A1727">IF(INDEX(B:B,ROW()), COUNTIF($B$6:INDEX(B:B,ROW()), TRUE), 0)</f>
        <v>0</v>
      </c>
      <c r="B1727" s="43" t="b" cm="1">
        <f t="array" ref="B1727">AND(分科號=INDEX(E:E,ROW()),INDEX(D:D,ROW())&gt;=分起日,INDEX(D:D,ROW())&lt;=分訖日,OR(分專案="全部",INDEX(J:J,ROW())=分專案))</f>
        <v>0</v>
      </c>
      <c r="C1727" s="44" cm="1">
        <f t="array" ref="C1727">IF(INDEX(F:F,ROW())&lt;&gt;"",INDEX(F:F,ROW()),IF(INDEX(E:E,ROW())&lt;&gt;0,INDEX(C:C,ROW()-1),0))</f>
        <v>0</v>
      </c>
      <c r="D1727" s="43" cm="1">
        <f t="array" ref="D1727">IF(INDEX(G:G,ROW())&lt;&gt;"",INDEX(G:G,ROW()),IF(INDEX(E:E,ROW())&lt;&gt;0,INDEX(D:D,ROW()-1),0))</f>
        <v>0</v>
      </c>
      <c r="E1727" s="313" cm="1">
        <f t="array" ref="E1727">IF(INDEX(I:I,ROW())&lt;&gt;"",VALUE(TRIM(LEFT(INDEX(I:I,ROW()),6))),0)</f>
        <v>0</v>
      </c>
      <c r="F1727" s="314"/>
      <c r="G1727" s="247"/>
      <c r="H1727" s="261"/>
      <c r="I1727" s="248"/>
      <c r="J1727" s="261"/>
      <c r="K1727" s="261"/>
      <c r="L1727" s="262"/>
      <c r="M1727" s="49"/>
      <c r="N1727" s="49"/>
    </row>
    <row r="1728" spans="1:14">
      <c r="A1728" s="43" cm="1">
        <f t="array" ref="A1728">IF(INDEX(B:B,ROW()), COUNTIF($B$6:INDEX(B:B,ROW()), TRUE), 0)</f>
        <v>0</v>
      </c>
      <c r="B1728" s="43" t="b" cm="1">
        <f t="array" ref="B1728">AND(分科號=INDEX(E:E,ROW()),INDEX(D:D,ROW())&gt;=分起日,INDEX(D:D,ROW())&lt;=分訖日,OR(分專案="全部",INDEX(J:J,ROW())=分專案))</f>
        <v>0</v>
      </c>
      <c r="C1728" s="44" cm="1">
        <f t="array" ref="C1728">IF(INDEX(F:F,ROW())&lt;&gt;"",INDEX(F:F,ROW()),IF(INDEX(E:E,ROW())&lt;&gt;0,INDEX(C:C,ROW()-1),0))</f>
        <v>0</v>
      </c>
      <c r="D1728" s="43" cm="1">
        <f t="array" ref="D1728">IF(INDEX(G:G,ROW())&lt;&gt;"",INDEX(G:G,ROW()),IF(INDEX(E:E,ROW())&lt;&gt;0,INDEX(D:D,ROW()-1),0))</f>
        <v>0</v>
      </c>
      <c r="E1728" s="313" cm="1">
        <f t="array" ref="E1728">IF(INDEX(I:I,ROW())&lt;&gt;"",VALUE(TRIM(LEFT(INDEX(I:I,ROW()),6))),0)</f>
        <v>0</v>
      </c>
      <c r="F1728" s="314"/>
      <c r="G1728" s="247"/>
      <c r="H1728" s="261"/>
      <c r="I1728" s="248"/>
      <c r="J1728" s="261"/>
      <c r="K1728" s="261"/>
      <c r="L1728" s="262"/>
      <c r="M1728" s="49"/>
      <c r="N1728" s="49"/>
    </row>
    <row r="1729" spans="1:14">
      <c r="A1729" s="43" cm="1">
        <f t="array" ref="A1729">IF(INDEX(B:B,ROW()), COUNTIF($B$6:INDEX(B:B,ROW()), TRUE), 0)</f>
        <v>0</v>
      </c>
      <c r="B1729" s="43" t="b" cm="1">
        <f t="array" ref="B1729">AND(分科號=INDEX(E:E,ROW()),INDEX(D:D,ROW())&gt;=分起日,INDEX(D:D,ROW())&lt;=分訖日,OR(分專案="全部",INDEX(J:J,ROW())=分專案))</f>
        <v>0</v>
      </c>
      <c r="C1729" s="44" cm="1">
        <f t="array" ref="C1729">IF(INDEX(F:F,ROW())&lt;&gt;"",INDEX(F:F,ROW()),IF(INDEX(E:E,ROW())&lt;&gt;0,INDEX(C:C,ROW()-1),0))</f>
        <v>0</v>
      </c>
      <c r="D1729" s="43" cm="1">
        <f t="array" ref="D1729">IF(INDEX(G:G,ROW())&lt;&gt;"",INDEX(G:G,ROW()),IF(INDEX(E:E,ROW())&lt;&gt;0,INDEX(D:D,ROW()-1),0))</f>
        <v>0</v>
      </c>
      <c r="E1729" s="313" cm="1">
        <f t="array" ref="E1729">IF(INDEX(I:I,ROW())&lt;&gt;"",VALUE(TRIM(LEFT(INDEX(I:I,ROW()),6))),0)</f>
        <v>0</v>
      </c>
      <c r="F1729" s="314"/>
      <c r="G1729" s="247"/>
      <c r="H1729" s="261"/>
      <c r="I1729" s="248"/>
      <c r="J1729" s="261"/>
      <c r="K1729" s="261"/>
      <c r="L1729" s="262"/>
      <c r="M1729" s="49"/>
      <c r="N1729" s="49"/>
    </row>
    <row r="1730" spans="1:14">
      <c r="A1730" s="43" cm="1">
        <f t="array" ref="A1730">IF(INDEX(B:B,ROW()), COUNTIF($B$6:INDEX(B:B,ROW()), TRUE), 0)</f>
        <v>0</v>
      </c>
      <c r="B1730" s="43" t="b" cm="1">
        <f t="array" ref="B1730">AND(分科號=INDEX(E:E,ROW()),INDEX(D:D,ROW())&gt;=分起日,INDEX(D:D,ROW())&lt;=分訖日,OR(分專案="全部",INDEX(J:J,ROW())=分專案))</f>
        <v>0</v>
      </c>
      <c r="C1730" s="44" cm="1">
        <f t="array" ref="C1730">IF(INDEX(F:F,ROW())&lt;&gt;"",INDEX(F:F,ROW()),IF(INDEX(E:E,ROW())&lt;&gt;0,INDEX(C:C,ROW()-1),0))</f>
        <v>0</v>
      </c>
      <c r="D1730" s="43" cm="1">
        <f t="array" ref="D1730">IF(INDEX(G:G,ROW())&lt;&gt;"",INDEX(G:G,ROW()),IF(INDEX(E:E,ROW())&lt;&gt;0,INDEX(D:D,ROW()-1),0))</f>
        <v>0</v>
      </c>
      <c r="E1730" s="313" cm="1">
        <f t="array" ref="E1730">IF(INDEX(I:I,ROW())&lt;&gt;"",VALUE(TRIM(LEFT(INDEX(I:I,ROW()),6))),0)</f>
        <v>0</v>
      </c>
      <c r="F1730" s="314"/>
      <c r="G1730" s="247"/>
      <c r="H1730" s="261"/>
      <c r="I1730" s="248"/>
      <c r="J1730" s="261"/>
      <c r="K1730" s="261"/>
      <c r="L1730" s="262"/>
      <c r="M1730" s="49"/>
      <c r="N1730" s="49"/>
    </row>
    <row r="1731" spans="1:14">
      <c r="A1731" s="43" cm="1">
        <f t="array" ref="A1731">IF(INDEX(B:B,ROW()), COUNTIF($B$6:INDEX(B:B,ROW()), TRUE), 0)</f>
        <v>0</v>
      </c>
      <c r="B1731" s="43" t="b" cm="1">
        <f t="array" ref="B1731">AND(分科號=INDEX(E:E,ROW()),INDEX(D:D,ROW())&gt;=分起日,INDEX(D:D,ROW())&lt;=分訖日,OR(分專案="全部",INDEX(J:J,ROW())=分專案))</f>
        <v>0</v>
      </c>
      <c r="C1731" s="44" cm="1">
        <f t="array" ref="C1731">IF(INDEX(F:F,ROW())&lt;&gt;"",INDEX(F:F,ROW()),IF(INDEX(E:E,ROW())&lt;&gt;0,INDEX(C:C,ROW()-1),0))</f>
        <v>0</v>
      </c>
      <c r="D1731" s="43" cm="1">
        <f t="array" ref="D1731">IF(INDEX(G:G,ROW())&lt;&gt;"",INDEX(G:G,ROW()),IF(INDEX(E:E,ROW())&lt;&gt;0,INDEX(D:D,ROW()-1),0))</f>
        <v>0</v>
      </c>
      <c r="E1731" s="313" cm="1">
        <f t="array" ref="E1731">IF(INDEX(I:I,ROW())&lt;&gt;"",VALUE(TRIM(LEFT(INDEX(I:I,ROW()),6))),0)</f>
        <v>0</v>
      </c>
      <c r="F1731" s="314"/>
      <c r="G1731" s="247"/>
      <c r="H1731" s="261"/>
      <c r="I1731" s="248"/>
      <c r="J1731" s="261"/>
      <c r="K1731" s="261"/>
      <c r="L1731" s="262"/>
      <c r="M1731" s="49"/>
      <c r="N1731" s="49"/>
    </row>
    <row r="1732" spans="1:14">
      <c r="A1732" s="43" cm="1">
        <f t="array" ref="A1732">IF(INDEX(B:B,ROW()), COUNTIF($B$6:INDEX(B:B,ROW()), TRUE), 0)</f>
        <v>0</v>
      </c>
      <c r="B1732" s="43" t="b" cm="1">
        <f t="array" ref="B1732">AND(分科號=INDEX(E:E,ROW()),INDEX(D:D,ROW())&gt;=分起日,INDEX(D:D,ROW())&lt;=分訖日,OR(分專案="全部",INDEX(J:J,ROW())=分專案))</f>
        <v>0</v>
      </c>
      <c r="C1732" s="44" cm="1">
        <f t="array" ref="C1732">IF(INDEX(F:F,ROW())&lt;&gt;"",INDEX(F:F,ROW()),IF(INDEX(E:E,ROW())&lt;&gt;0,INDEX(C:C,ROW()-1),0))</f>
        <v>0</v>
      </c>
      <c r="D1732" s="43" cm="1">
        <f t="array" ref="D1732">IF(INDEX(G:G,ROW())&lt;&gt;"",INDEX(G:G,ROW()),IF(INDEX(E:E,ROW())&lt;&gt;0,INDEX(D:D,ROW()-1),0))</f>
        <v>0</v>
      </c>
      <c r="E1732" s="313" cm="1">
        <f t="array" ref="E1732">IF(INDEX(I:I,ROW())&lt;&gt;"",VALUE(TRIM(LEFT(INDEX(I:I,ROW()),6))),0)</f>
        <v>0</v>
      </c>
      <c r="F1732" s="314"/>
      <c r="G1732" s="247"/>
      <c r="H1732" s="261"/>
      <c r="I1732" s="248"/>
      <c r="J1732" s="261"/>
      <c r="K1732" s="261"/>
      <c r="L1732" s="262"/>
      <c r="M1732" s="49"/>
      <c r="N1732" s="49"/>
    </row>
    <row r="1733" spans="1:14">
      <c r="A1733" s="43" cm="1">
        <f t="array" ref="A1733">IF(INDEX(B:B,ROW()), COUNTIF($B$6:INDEX(B:B,ROW()), TRUE), 0)</f>
        <v>0</v>
      </c>
      <c r="B1733" s="43" t="b" cm="1">
        <f t="array" ref="B1733">AND(分科號=INDEX(E:E,ROW()),INDEX(D:D,ROW())&gt;=分起日,INDEX(D:D,ROW())&lt;=分訖日,OR(分專案="全部",INDEX(J:J,ROW())=分專案))</f>
        <v>0</v>
      </c>
      <c r="C1733" s="44" cm="1">
        <f t="array" ref="C1733">IF(INDEX(F:F,ROW())&lt;&gt;"",INDEX(F:F,ROW()),IF(INDEX(E:E,ROW())&lt;&gt;0,INDEX(C:C,ROW()-1),0))</f>
        <v>0</v>
      </c>
      <c r="D1733" s="43" cm="1">
        <f t="array" ref="D1733">IF(INDEX(G:G,ROW())&lt;&gt;"",INDEX(G:G,ROW()),IF(INDEX(E:E,ROW())&lt;&gt;0,INDEX(D:D,ROW()-1),0))</f>
        <v>0</v>
      </c>
      <c r="E1733" s="313" cm="1">
        <f t="array" ref="E1733">IF(INDEX(I:I,ROW())&lt;&gt;"",VALUE(TRIM(LEFT(INDEX(I:I,ROW()),6))),0)</f>
        <v>0</v>
      </c>
      <c r="F1733" s="314"/>
      <c r="G1733" s="247"/>
      <c r="H1733" s="261"/>
      <c r="I1733" s="248"/>
      <c r="J1733" s="261"/>
      <c r="K1733" s="261"/>
      <c r="L1733" s="262"/>
      <c r="M1733" s="49"/>
      <c r="N1733" s="49"/>
    </row>
    <row r="1734" spans="1:14">
      <c r="A1734" s="43" cm="1">
        <f t="array" ref="A1734">IF(INDEX(B:B,ROW()), COUNTIF($B$6:INDEX(B:B,ROW()), TRUE), 0)</f>
        <v>0</v>
      </c>
      <c r="B1734" s="43" t="b" cm="1">
        <f t="array" ref="B1734">AND(分科號=INDEX(E:E,ROW()),INDEX(D:D,ROW())&gt;=分起日,INDEX(D:D,ROW())&lt;=分訖日,OR(分專案="全部",INDEX(J:J,ROW())=分專案))</f>
        <v>0</v>
      </c>
      <c r="C1734" s="44" cm="1">
        <f t="array" ref="C1734">IF(INDEX(F:F,ROW())&lt;&gt;"",INDEX(F:F,ROW()),IF(INDEX(E:E,ROW())&lt;&gt;0,INDEX(C:C,ROW()-1),0))</f>
        <v>0</v>
      </c>
      <c r="D1734" s="43" cm="1">
        <f t="array" ref="D1734">IF(INDEX(G:G,ROW())&lt;&gt;"",INDEX(G:G,ROW()),IF(INDEX(E:E,ROW())&lt;&gt;0,INDEX(D:D,ROW()-1),0))</f>
        <v>0</v>
      </c>
      <c r="E1734" s="313" cm="1">
        <f t="array" ref="E1734">IF(INDEX(I:I,ROW())&lt;&gt;"",VALUE(TRIM(LEFT(INDEX(I:I,ROW()),6))),0)</f>
        <v>0</v>
      </c>
      <c r="F1734" s="314"/>
      <c r="G1734" s="247"/>
      <c r="H1734" s="261"/>
      <c r="I1734" s="248"/>
      <c r="J1734" s="261"/>
      <c r="K1734" s="261"/>
      <c r="L1734" s="262"/>
      <c r="M1734" s="49"/>
      <c r="N1734" s="49"/>
    </row>
    <row r="1735" spans="1:14">
      <c r="A1735" s="43" cm="1">
        <f t="array" ref="A1735">IF(INDEX(B:B,ROW()), COUNTIF($B$6:INDEX(B:B,ROW()), TRUE), 0)</f>
        <v>0</v>
      </c>
      <c r="B1735" s="43" t="b" cm="1">
        <f t="array" ref="B1735">AND(分科號=INDEX(E:E,ROW()),INDEX(D:D,ROW())&gt;=分起日,INDEX(D:D,ROW())&lt;=分訖日,OR(分專案="全部",INDEX(J:J,ROW())=分專案))</f>
        <v>0</v>
      </c>
      <c r="C1735" s="44" cm="1">
        <f t="array" ref="C1735">IF(INDEX(F:F,ROW())&lt;&gt;"",INDEX(F:F,ROW()),IF(INDEX(E:E,ROW())&lt;&gt;0,INDEX(C:C,ROW()-1),0))</f>
        <v>0</v>
      </c>
      <c r="D1735" s="43" cm="1">
        <f t="array" ref="D1735">IF(INDEX(G:G,ROW())&lt;&gt;"",INDEX(G:G,ROW()),IF(INDEX(E:E,ROW())&lt;&gt;0,INDEX(D:D,ROW()-1),0))</f>
        <v>0</v>
      </c>
      <c r="E1735" s="313" cm="1">
        <f t="array" ref="E1735">IF(INDEX(I:I,ROW())&lt;&gt;"",VALUE(TRIM(LEFT(INDEX(I:I,ROW()),6))),0)</f>
        <v>0</v>
      </c>
      <c r="F1735" s="314"/>
      <c r="G1735" s="247"/>
      <c r="H1735" s="261"/>
      <c r="I1735" s="248"/>
      <c r="J1735" s="261"/>
      <c r="K1735" s="261"/>
      <c r="L1735" s="262"/>
      <c r="M1735" s="49"/>
      <c r="N1735" s="49"/>
    </row>
    <row r="1736" spans="1:14">
      <c r="A1736" s="43" cm="1">
        <f t="array" ref="A1736">IF(INDEX(B:B,ROW()), COUNTIF($B$6:INDEX(B:B,ROW()), TRUE), 0)</f>
        <v>0</v>
      </c>
      <c r="B1736" s="43" t="b" cm="1">
        <f t="array" ref="B1736">AND(分科號=INDEX(E:E,ROW()),INDEX(D:D,ROW())&gt;=分起日,INDEX(D:D,ROW())&lt;=分訖日,OR(分專案="全部",INDEX(J:J,ROW())=分專案))</f>
        <v>0</v>
      </c>
      <c r="C1736" s="44" cm="1">
        <f t="array" ref="C1736">IF(INDEX(F:F,ROW())&lt;&gt;"",INDEX(F:F,ROW()),IF(INDEX(E:E,ROW())&lt;&gt;0,INDEX(C:C,ROW()-1),0))</f>
        <v>0</v>
      </c>
      <c r="D1736" s="43" cm="1">
        <f t="array" ref="D1736">IF(INDEX(G:G,ROW())&lt;&gt;"",INDEX(G:G,ROW()),IF(INDEX(E:E,ROW())&lt;&gt;0,INDEX(D:D,ROW()-1),0))</f>
        <v>0</v>
      </c>
      <c r="E1736" s="313" cm="1">
        <f t="array" ref="E1736">IF(INDEX(I:I,ROW())&lt;&gt;"",VALUE(TRIM(LEFT(INDEX(I:I,ROW()),6))),0)</f>
        <v>0</v>
      </c>
      <c r="F1736" s="314"/>
      <c r="G1736" s="247"/>
      <c r="H1736" s="261"/>
      <c r="I1736" s="248"/>
      <c r="J1736" s="261"/>
      <c r="K1736" s="261"/>
      <c r="L1736" s="262"/>
      <c r="M1736" s="49"/>
      <c r="N1736" s="49"/>
    </row>
    <row r="1737" spans="1:14">
      <c r="A1737" s="43" cm="1">
        <f t="array" ref="A1737">IF(INDEX(B:B,ROW()), COUNTIF($B$6:INDEX(B:B,ROW()), TRUE), 0)</f>
        <v>0</v>
      </c>
      <c r="B1737" s="43" t="b" cm="1">
        <f t="array" ref="B1737">AND(分科號=INDEX(E:E,ROW()),INDEX(D:D,ROW())&gt;=分起日,INDEX(D:D,ROW())&lt;=分訖日,OR(分專案="全部",INDEX(J:J,ROW())=分專案))</f>
        <v>0</v>
      </c>
      <c r="C1737" s="44" cm="1">
        <f t="array" ref="C1737">IF(INDEX(F:F,ROW())&lt;&gt;"",INDEX(F:F,ROW()),IF(INDEX(E:E,ROW())&lt;&gt;0,INDEX(C:C,ROW()-1),0))</f>
        <v>0</v>
      </c>
      <c r="D1737" s="43" cm="1">
        <f t="array" ref="D1737">IF(INDEX(G:G,ROW())&lt;&gt;"",INDEX(G:G,ROW()),IF(INDEX(E:E,ROW())&lt;&gt;0,INDEX(D:D,ROW()-1),0))</f>
        <v>0</v>
      </c>
      <c r="E1737" s="313" cm="1">
        <f t="array" ref="E1737">IF(INDEX(I:I,ROW())&lt;&gt;"",VALUE(TRIM(LEFT(INDEX(I:I,ROW()),6))),0)</f>
        <v>0</v>
      </c>
      <c r="F1737" s="314"/>
      <c r="G1737" s="247"/>
      <c r="H1737" s="261"/>
      <c r="I1737" s="248"/>
      <c r="J1737" s="261"/>
      <c r="K1737" s="261"/>
      <c r="L1737" s="262"/>
      <c r="M1737" s="49"/>
      <c r="N1737" s="49"/>
    </row>
    <row r="1738" spans="1:14">
      <c r="A1738" s="43" cm="1">
        <f t="array" ref="A1738">IF(INDEX(B:B,ROW()), COUNTIF($B$6:INDEX(B:B,ROW()), TRUE), 0)</f>
        <v>0</v>
      </c>
      <c r="B1738" s="43" t="b" cm="1">
        <f t="array" ref="B1738">AND(分科號=INDEX(E:E,ROW()),INDEX(D:D,ROW())&gt;=分起日,INDEX(D:D,ROW())&lt;=分訖日,OR(分專案="全部",INDEX(J:J,ROW())=分專案))</f>
        <v>0</v>
      </c>
      <c r="C1738" s="44" cm="1">
        <f t="array" ref="C1738">IF(INDEX(F:F,ROW())&lt;&gt;"",INDEX(F:F,ROW()),IF(INDEX(E:E,ROW())&lt;&gt;0,INDEX(C:C,ROW()-1),0))</f>
        <v>0</v>
      </c>
      <c r="D1738" s="43" cm="1">
        <f t="array" ref="D1738">IF(INDEX(G:G,ROW())&lt;&gt;"",INDEX(G:G,ROW()),IF(INDEX(E:E,ROW())&lt;&gt;0,INDEX(D:D,ROW()-1),0))</f>
        <v>0</v>
      </c>
      <c r="E1738" s="313" cm="1">
        <f t="array" ref="E1738">IF(INDEX(I:I,ROW())&lt;&gt;"",VALUE(TRIM(LEFT(INDEX(I:I,ROW()),6))),0)</f>
        <v>0</v>
      </c>
      <c r="F1738" s="314"/>
      <c r="G1738" s="247"/>
      <c r="H1738" s="261"/>
      <c r="I1738" s="248"/>
      <c r="J1738" s="261"/>
      <c r="K1738" s="261"/>
      <c r="L1738" s="262"/>
      <c r="M1738" s="49"/>
      <c r="N1738" s="49"/>
    </row>
    <row r="1739" spans="1:14">
      <c r="A1739" s="43" cm="1">
        <f t="array" ref="A1739">IF(INDEX(B:B,ROW()), COUNTIF($B$6:INDEX(B:B,ROW()), TRUE), 0)</f>
        <v>0</v>
      </c>
      <c r="B1739" s="43" t="b" cm="1">
        <f t="array" ref="B1739">AND(分科號=INDEX(E:E,ROW()),INDEX(D:D,ROW())&gt;=分起日,INDEX(D:D,ROW())&lt;=分訖日,OR(分專案="全部",INDEX(J:J,ROW())=分專案))</f>
        <v>0</v>
      </c>
      <c r="C1739" s="44" cm="1">
        <f t="array" ref="C1739">IF(INDEX(F:F,ROW())&lt;&gt;"",INDEX(F:F,ROW()),IF(INDEX(E:E,ROW())&lt;&gt;0,INDEX(C:C,ROW()-1),0))</f>
        <v>0</v>
      </c>
      <c r="D1739" s="43" cm="1">
        <f t="array" ref="D1739">IF(INDEX(G:G,ROW())&lt;&gt;"",INDEX(G:G,ROW()),IF(INDEX(E:E,ROW())&lt;&gt;0,INDEX(D:D,ROW()-1),0))</f>
        <v>0</v>
      </c>
      <c r="E1739" s="313" cm="1">
        <f t="array" ref="E1739">IF(INDEX(I:I,ROW())&lt;&gt;"",VALUE(TRIM(LEFT(INDEX(I:I,ROW()),6))),0)</f>
        <v>0</v>
      </c>
      <c r="F1739" s="314"/>
      <c r="G1739" s="247"/>
      <c r="H1739" s="261"/>
      <c r="I1739" s="248"/>
      <c r="J1739" s="261"/>
      <c r="K1739" s="261"/>
      <c r="L1739" s="262"/>
      <c r="M1739" s="49"/>
      <c r="N1739" s="49"/>
    </row>
    <row r="1740" spans="1:14">
      <c r="A1740" s="43" cm="1">
        <f t="array" ref="A1740">IF(INDEX(B:B,ROW()), COUNTIF($B$6:INDEX(B:B,ROW()), TRUE), 0)</f>
        <v>0</v>
      </c>
      <c r="B1740" s="43" t="b" cm="1">
        <f t="array" ref="B1740">AND(分科號=INDEX(E:E,ROW()),INDEX(D:D,ROW())&gt;=分起日,INDEX(D:D,ROW())&lt;=分訖日,OR(分專案="全部",INDEX(J:J,ROW())=分專案))</f>
        <v>0</v>
      </c>
      <c r="C1740" s="44" cm="1">
        <f t="array" ref="C1740">IF(INDEX(F:F,ROW())&lt;&gt;"",INDEX(F:F,ROW()),IF(INDEX(E:E,ROW())&lt;&gt;0,INDEX(C:C,ROW()-1),0))</f>
        <v>0</v>
      </c>
      <c r="D1740" s="43" cm="1">
        <f t="array" ref="D1740">IF(INDEX(G:G,ROW())&lt;&gt;"",INDEX(G:G,ROW()),IF(INDEX(E:E,ROW())&lt;&gt;0,INDEX(D:D,ROW()-1),0))</f>
        <v>0</v>
      </c>
      <c r="E1740" s="313" cm="1">
        <f t="array" ref="E1740">IF(INDEX(I:I,ROW())&lt;&gt;"",VALUE(TRIM(LEFT(INDEX(I:I,ROW()),6))),0)</f>
        <v>0</v>
      </c>
      <c r="F1740" s="314"/>
      <c r="G1740" s="247"/>
      <c r="H1740" s="261"/>
      <c r="I1740" s="248"/>
      <c r="J1740" s="261"/>
      <c r="K1740" s="261"/>
      <c r="L1740" s="262"/>
      <c r="M1740" s="49"/>
      <c r="N1740" s="49"/>
    </row>
    <row r="1741" spans="1:14">
      <c r="A1741" s="43" cm="1">
        <f t="array" ref="A1741">IF(INDEX(B:B,ROW()), COUNTIF($B$6:INDEX(B:B,ROW()), TRUE), 0)</f>
        <v>0</v>
      </c>
      <c r="B1741" s="43" t="b" cm="1">
        <f t="array" ref="B1741">AND(分科號=INDEX(E:E,ROW()),INDEX(D:D,ROW())&gt;=分起日,INDEX(D:D,ROW())&lt;=分訖日,OR(分專案="全部",INDEX(J:J,ROW())=分專案))</f>
        <v>0</v>
      </c>
      <c r="C1741" s="44" cm="1">
        <f t="array" ref="C1741">IF(INDEX(F:F,ROW())&lt;&gt;"",INDEX(F:F,ROW()),IF(INDEX(E:E,ROW())&lt;&gt;0,INDEX(C:C,ROW()-1),0))</f>
        <v>0</v>
      </c>
      <c r="D1741" s="43" cm="1">
        <f t="array" ref="D1741">IF(INDEX(G:G,ROW())&lt;&gt;"",INDEX(G:G,ROW()),IF(INDEX(E:E,ROW())&lt;&gt;0,INDEX(D:D,ROW()-1),0))</f>
        <v>0</v>
      </c>
      <c r="E1741" s="313" cm="1">
        <f t="array" ref="E1741">IF(INDEX(I:I,ROW())&lt;&gt;"",VALUE(TRIM(LEFT(INDEX(I:I,ROW()),6))),0)</f>
        <v>0</v>
      </c>
      <c r="F1741" s="314"/>
      <c r="G1741" s="247"/>
      <c r="H1741" s="261"/>
      <c r="I1741" s="248"/>
      <c r="J1741" s="261"/>
      <c r="K1741" s="261"/>
      <c r="L1741" s="262"/>
      <c r="M1741" s="49"/>
      <c r="N1741" s="49"/>
    </row>
    <row r="1742" spans="1:14">
      <c r="A1742" s="43" cm="1">
        <f t="array" ref="A1742">IF(INDEX(B:B,ROW()), COUNTIF($B$6:INDEX(B:B,ROW()), TRUE), 0)</f>
        <v>0</v>
      </c>
      <c r="B1742" s="43" t="b" cm="1">
        <f t="array" ref="B1742">AND(分科號=INDEX(E:E,ROW()),INDEX(D:D,ROW())&gt;=分起日,INDEX(D:D,ROW())&lt;=分訖日,OR(分專案="全部",INDEX(J:J,ROW())=分專案))</f>
        <v>0</v>
      </c>
      <c r="C1742" s="44" cm="1">
        <f t="array" ref="C1742">IF(INDEX(F:F,ROW())&lt;&gt;"",INDEX(F:F,ROW()),IF(INDEX(E:E,ROW())&lt;&gt;0,INDEX(C:C,ROW()-1),0))</f>
        <v>0</v>
      </c>
      <c r="D1742" s="43" cm="1">
        <f t="array" ref="D1742">IF(INDEX(G:G,ROW())&lt;&gt;"",INDEX(G:G,ROW()),IF(INDEX(E:E,ROW())&lt;&gt;0,INDEX(D:D,ROW()-1),0))</f>
        <v>0</v>
      </c>
      <c r="E1742" s="313" cm="1">
        <f t="array" ref="E1742">IF(INDEX(I:I,ROW())&lt;&gt;"",VALUE(TRIM(LEFT(INDEX(I:I,ROW()),6))),0)</f>
        <v>0</v>
      </c>
      <c r="F1742" s="314"/>
      <c r="G1742" s="247"/>
      <c r="H1742" s="261"/>
      <c r="I1742" s="248"/>
      <c r="J1742" s="261"/>
      <c r="K1742" s="261"/>
      <c r="L1742" s="262"/>
      <c r="M1742" s="49"/>
      <c r="N1742" s="49"/>
    </row>
    <row r="1743" spans="1:14">
      <c r="A1743" s="43" cm="1">
        <f t="array" ref="A1743">IF(INDEX(B:B,ROW()), COUNTIF($B$6:INDEX(B:B,ROW()), TRUE), 0)</f>
        <v>0</v>
      </c>
      <c r="B1743" s="43" t="b" cm="1">
        <f t="array" ref="B1743">AND(分科號=INDEX(E:E,ROW()),INDEX(D:D,ROW())&gt;=分起日,INDEX(D:D,ROW())&lt;=分訖日,OR(分專案="全部",INDEX(J:J,ROW())=分專案))</f>
        <v>0</v>
      </c>
      <c r="C1743" s="44" cm="1">
        <f t="array" ref="C1743">IF(INDEX(F:F,ROW())&lt;&gt;"",INDEX(F:F,ROW()),IF(INDEX(E:E,ROW())&lt;&gt;0,INDEX(C:C,ROW()-1),0))</f>
        <v>0</v>
      </c>
      <c r="D1743" s="43" cm="1">
        <f t="array" ref="D1743">IF(INDEX(G:G,ROW())&lt;&gt;"",INDEX(G:G,ROW()),IF(INDEX(E:E,ROW())&lt;&gt;0,INDEX(D:D,ROW()-1),0))</f>
        <v>0</v>
      </c>
      <c r="E1743" s="313" cm="1">
        <f t="array" ref="E1743">IF(INDEX(I:I,ROW())&lt;&gt;"",VALUE(TRIM(LEFT(INDEX(I:I,ROW()),6))),0)</f>
        <v>0</v>
      </c>
      <c r="F1743" s="314"/>
      <c r="G1743" s="247"/>
      <c r="H1743" s="261"/>
      <c r="I1743" s="248"/>
      <c r="J1743" s="261"/>
      <c r="K1743" s="261"/>
      <c r="L1743" s="262"/>
      <c r="M1743" s="49"/>
      <c r="N1743" s="49"/>
    </row>
    <row r="1744" spans="1:14">
      <c r="A1744" s="43" cm="1">
        <f t="array" ref="A1744">IF(INDEX(B:B,ROW()), COUNTIF($B$6:INDEX(B:B,ROW()), TRUE), 0)</f>
        <v>0</v>
      </c>
      <c r="B1744" s="43" t="b" cm="1">
        <f t="array" ref="B1744">AND(分科號=INDEX(E:E,ROW()),INDEX(D:D,ROW())&gt;=分起日,INDEX(D:D,ROW())&lt;=分訖日,OR(分專案="全部",INDEX(J:J,ROW())=分專案))</f>
        <v>0</v>
      </c>
      <c r="C1744" s="44" cm="1">
        <f t="array" ref="C1744">IF(INDEX(F:F,ROW())&lt;&gt;"",INDEX(F:F,ROW()),IF(INDEX(E:E,ROW())&lt;&gt;0,INDEX(C:C,ROW()-1),0))</f>
        <v>0</v>
      </c>
      <c r="D1744" s="43" cm="1">
        <f t="array" ref="D1744">IF(INDEX(G:G,ROW())&lt;&gt;"",INDEX(G:G,ROW()),IF(INDEX(E:E,ROW())&lt;&gt;0,INDEX(D:D,ROW()-1),0))</f>
        <v>0</v>
      </c>
      <c r="E1744" s="313" cm="1">
        <f t="array" ref="E1744">IF(INDEX(I:I,ROW())&lt;&gt;"",VALUE(TRIM(LEFT(INDEX(I:I,ROW()),6))),0)</f>
        <v>0</v>
      </c>
      <c r="F1744" s="314"/>
      <c r="G1744" s="247"/>
      <c r="H1744" s="261"/>
      <c r="I1744" s="248"/>
      <c r="J1744" s="261"/>
      <c r="K1744" s="261"/>
      <c r="L1744" s="262"/>
      <c r="M1744" s="49"/>
      <c r="N1744" s="49"/>
    </row>
    <row r="1745" spans="1:14">
      <c r="A1745" s="43" cm="1">
        <f t="array" ref="A1745">IF(INDEX(B:B,ROW()), COUNTIF($B$6:INDEX(B:B,ROW()), TRUE), 0)</f>
        <v>0</v>
      </c>
      <c r="B1745" s="43" t="b" cm="1">
        <f t="array" ref="B1745">AND(分科號=INDEX(E:E,ROW()),INDEX(D:D,ROW())&gt;=分起日,INDEX(D:D,ROW())&lt;=分訖日,OR(分專案="全部",INDEX(J:J,ROW())=分專案))</f>
        <v>0</v>
      </c>
      <c r="C1745" s="44" cm="1">
        <f t="array" ref="C1745">IF(INDEX(F:F,ROW())&lt;&gt;"",INDEX(F:F,ROW()),IF(INDEX(E:E,ROW())&lt;&gt;0,INDEX(C:C,ROW()-1),0))</f>
        <v>0</v>
      </c>
      <c r="D1745" s="43" cm="1">
        <f t="array" ref="D1745">IF(INDEX(G:G,ROW())&lt;&gt;"",INDEX(G:G,ROW()),IF(INDEX(E:E,ROW())&lt;&gt;0,INDEX(D:D,ROW()-1),0))</f>
        <v>0</v>
      </c>
      <c r="E1745" s="313" cm="1">
        <f t="array" ref="E1745">IF(INDEX(I:I,ROW())&lt;&gt;"",VALUE(TRIM(LEFT(INDEX(I:I,ROW()),6))),0)</f>
        <v>0</v>
      </c>
      <c r="F1745" s="314"/>
      <c r="G1745" s="247"/>
      <c r="H1745" s="261"/>
      <c r="I1745" s="248"/>
      <c r="J1745" s="261"/>
      <c r="K1745" s="261"/>
      <c r="L1745" s="262"/>
      <c r="M1745" s="49"/>
      <c r="N1745" s="49"/>
    </row>
    <row r="1746" spans="1:14">
      <c r="A1746" s="43" cm="1">
        <f t="array" ref="A1746">IF(INDEX(B:B,ROW()), COUNTIF($B$6:INDEX(B:B,ROW()), TRUE), 0)</f>
        <v>0</v>
      </c>
      <c r="B1746" s="43" t="b" cm="1">
        <f t="array" ref="B1746">AND(分科號=INDEX(E:E,ROW()),INDEX(D:D,ROW())&gt;=分起日,INDEX(D:D,ROW())&lt;=分訖日,OR(分專案="全部",INDEX(J:J,ROW())=分專案))</f>
        <v>0</v>
      </c>
      <c r="C1746" s="44" cm="1">
        <f t="array" ref="C1746">IF(INDEX(F:F,ROW())&lt;&gt;"",INDEX(F:F,ROW()),IF(INDEX(E:E,ROW())&lt;&gt;0,INDEX(C:C,ROW()-1),0))</f>
        <v>0</v>
      </c>
      <c r="D1746" s="43" cm="1">
        <f t="array" ref="D1746">IF(INDEX(G:G,ROW())&lt;&gt;"",INDEX(G:G,ROW()),IF(INDEX(E:E,ROW())&lt;&gt;0,INDEX(D:D,ROW()-1),0))</f>
        <v>0</v>
      </c>
      <c r="E1746" s="313" cm="1">
        <f t="array" ref="E1746">IF(INDEX(I:I,ROW())&lt;&gt;"",VALUE(TRIM(LEFT(INDEX(I:I,ROW()),6))),0)</f>
        <v>0</v>
      </c>
      <c r="F1746" s="314"/>
      <c r="G1746" s="247"/>
      <c r="H1746" s="261"/>
      <c r="I1746" s="248"/>
      <c r="J1746" s="261"/>
      <c r="K1746" s="261"/>
      <c r="L1746" s="262"/>
      <c r="M1746" s="49"/>
      <c r="N1746" s="49"/>
    </row>
    <row r="1747" spans="1:14">
      <c r="A1747" s="43" cm="1">
        <f t="array" ref="A1747">IF(INDEX(B:B,ROW()), COUNTIF($B$6:INDEX(B:B,ROW()), TRUE), 0)</f>
        <v>0</v>
      </c>
      <c r="B1747" s="43" t="b" cm="1">
        <f t="array" ref="B1747">AND(分科號=INDEX(E:E,ROW()),INDEX(D:D,ROW())&gt;=分起日,INDEX(D:D,ROW())&lt;=分訖日,OR(分專案="全部",INDEX(J:J,ROW())=分專案))</f>
        <v>0</v>
      </c>
      <c r="C1747" s="44" cm="1">
        <f t="array" ref="C1747">IF(INDEX(F:F,ROW())&lt;&gt;"",INDEX(F:F,ROW()),IF(INDEX(E:E,ROW())&lt;&gt;0,INDEX(C:C,ROW()-1),0))</f>
        <v>0</v>
      </c>
      <c r="D1747" s="43" cm="1">
        <f t="array" ref="D1747">IF(INDEX(G:G,ROW())&lt;&gt;"",INDEX(G:G,ROW()),IF(INDEX(E:E,ROW())&lt;&gt;0,INDEX(D:D,ROW()-1),0))</f>
        <v>0</v>
      </c>
      <c r="E1747" s="313" cm="1">
        <f t="array" ref="E1747">IF(INDEX(I:I,ROW())&lt;&gt;"",VALUE(TRIM(LEFT(INDEX(I:I,ROW()),6))),0)</f>
        <v>0</v>
      </c>
      <c r="F1747" s="314"/>
      <c r="G1747" s="247"/>
      <c r="H1747" s="261"/>
      <c r="I1747" s="248"/>
      <c r="J1747" s="261"/>
      <c r="K1747" s="261"/>
      <c r="L1747" s="262"/>
      <c r="M1747" s="49"/>
      <c r="N1747" s="49"/>
    </row>
    <row r="1748" spans="1:14">
      <c r="A1748" s="43" cm="1">
        <f t="array" ref="A1748">IF(INDEX(B:B,ROW()), COUNTIF($B$6:INDEX(B:B,ROW()), TRUE), 0)</f>
        <v>0</v>
      </c>
      <c r="B1748" s="43" t="b" cm="1">
        <f t="array" ref="B1748">AND(分科號=INDEX(E:E,ROW()),INDEX(D:D,ROW())&gt;=分起日,INDEX(D:D,ROW())&lt;=分訖日,OR(分專案="全部",INDEX(J:J,ROW())=分專案))</f>
        <v>0</v>
      </c>
      <c r="C1748" s="44" cm="1">
        <f t="array" ref="C1748">IF(INDEX(F:F,ROW())&lt;&gt;"",INDEX(F:F,ROW()),IF(INDEX(E:E,ROW())&lt;&gt;0,INDEX(C:C,ROW()-1),0))</f>
        <v>0</v>
      </c>
      <c r="D1748" s="43" cm="1">
        <f t="array" ref="D1748">IF(INDEX(G:G,ROW())&lt;&gt;"",INDEX(G:G,ROW()),IF(INDEX(E:E,ROW())&lt;&gt;0,INDEX(D:D,ROW()-1),0))</f>
        <v>0</v>
      </c>
      <c r="E1748" s="313" cm="1">
        <f t="array" ref="E1748">IF(INDEX(I:I,ROW())&lt;&gt;"",VALUE(TRIM(LEFT(INDEX(I:I,ROW()),6))),0)</f>
        <v>0</v>
      </c>
      <c r="F1748" s="314"/>
      <c r="G1748" s="247"/>
      <c r="H1748" s="261"/>
      <c r="I1748" s="248"/>
      <c r="J1748" s="261"/>
      <c r="K1748" s="261"/>
      <c r="L1748" s="262"/>
      <c r="M1748" s="49"/>
      <c r="N1748" s="49"/>
    </row>
    <row r="1749" spans="1:14">
      <c r="A1749" s="43" cm="1">
        <f t="array" ref="A1749">IF(INDEX(B:B,ROW()), COUNTIF($B$6:INDEX(B:B,ROW()), TRUE), 0)</f>
        <v>0</v>
      </c>
      <c r="B1749" s="43" t="b" cm="1">
        <f t="array" ref="B1749">AND(分科號=INDEX(E:E,ROW()),INDEX(D:D,ROW())&gt;=分起日,INDEX(D:D,ROW())&lt;=分訖日,OR(分專案="全部",INDEX(J:J,ROW())=分專案))</f>
        <v>0</v>
      </c>
      <c r="C1749" s="44" cm="1">
        <f t="array" ref="C1749">IF(INDEX(F:F,ROW())&lt;&gt;"",INDEX(F:F,ROW()),IF(INDEX(E:E,ROW())&lt;&gt;0,INDEX(C:C,ROW()-1),0))</f>
        <v>0</v>
      </c>
      <c r="D1749" s="43" cm="1">
        <f t="array" ref="D1749">IF(INDEX(G:G,ROW())&lt;&gt;"",INDEX(G:G,ROW()),IF(INDEX(E:E,ROW())&lt;&gt;0,INDEX(D:D,ROW()-1),0))</f>
        <v>0</v>
      </c>
      <c r="E1749" s="313" cm="1">
        <f t="array" ref="E1749">IF(INDEX(I:I,ROW())&lt;&gt;"",VALUE(TRIM(LEFT(INDEX(I:I,ROW()),6))),0)</f>
        <v>0</v>
      </c>
      <c r="F1749" s="314"/>
      <c r="G1749" s="247"/>
      <c r="H1749" s="261"/>
      <c r="I1749" s="248"/>
      <c r="J1749" s="261"/>
      <c r="K1749" s="261"/>
      <c r="L1749" s="262"/>
      <c r="M1749" s="49"/>
      <c r="N1749" s="49"/>
    </row>
    <row r="1750" spans="1:14">
      <c r="A1750" s="43" cm="1">
        <f t="array" ref="A1750">IF(INDEX(B:B,ROW()), COUNTIF($B$6:INDEX(B:B,ROW()), TRUE), 0)</f>
        <v>0</v>
      </c>
      <c r="B1750" s="43" t="b" cm="1">
        <f t="array" ref="B1750">AND(分科號=INDEX(E:E,ROW()),INDEX(D:D,ROW())&gt;=分起日,INDEX(D:D,ROW())&lt;=分訖日,OR(分專案="全部",INDEX(J:J,ROW())=分專案))</f>
        <v>0</v>
      </c>
      <c r="C1750" s="44" cm="1">
        <f t="array" ref="C1750">IF(INDEX(F:F,ROW())&lt;&gt;"",INDEX(F:F,ROW()),IF(INDEX(E:E,ROW())&lt;&gt;0,INDEX(C:C,ROW()-1),0))</f>
        <v>0</v>
      </c>
      <c r="D1750" s="43" cm="1">
        <f t="array" ref="D1750">IF(INDEX(G:G,ROW())&lt;&gt;"",INDEX(G:G,ROW()),IF(INDEX(E:E,ROW())&lt;&gt;0,INDEX(D:D,ROW()-1),0))</f>
        <v>0</v>
      </c>
      <c r="E1750" s="313" cm="1">
        <f t="array" ref="E1750">IF(INDEX(I:I,ROW())&lt;&gt;"",VALUE(TRIM(LEFT(INDEX(I:I,ROW()),6))),0)</f>
        <v>0</v>
      </c>
      <c r="F1750" s="314"/>
      <c r="G1750" s="247"/>
      <c r="H1750" s="261"/>
      <c r="I1750" s="248"/>
      <c r="J1750" s="261"/>
      <c r="K1750" s="261"/>
      <c r="L1750" s="262"/>
      <c r="M1750" s="49"/>
      <c r="N1750" s="49"/>
    </row>
    <row r="1751" spans="1:14">
      <c r="A1751" s="43" cm="1">
        <f t="array" ref="A1751">IF(INDEX(B:B,ROW()), COUNTIF($B$6:INDEX(B:B,ROW()), TRUE), 0)</f>
        <v>0</v>
      </c>
      <c r="B1751" s="43" t="b" cm="1">
        <f t="array" ref="B1751">AND(分科號=INDEX(E:E,ROW()),INDEX(D:D,ROW())&gt;=分起日,INDEX(D:D,ROW())&lt;=分訖日,OR(分專案="全部",INDEX(J:J,ROW())=分專案))</f>
        <v>0</v>
      </c>
      <c r="C1751" s="44" cm="1">
        <f t="array" ref="C1751">IF(INDEX(F:F,ROW())&lt;&gt;"",INDEX(F:F,ROW()),IF(INDEX(E:E,ROW())&lt;&gt;0,INDEX(C:C,ROW()-1),0))</f>
        <v>0</v>
      </c>
      <c r="D1751" s="43" cm="1">
        <f t="array" ref="D1751">IF(INDEX(G:G,ROW())&lt;&gt;"",INDEX(G:G,ROW()),IF(INDEX(E:E,ROW())&lt;&gt;0,INDEX(D:D,ROW()-1),0))</f>
        <v>0</v>
      </c>
      <c r="E1751" s="313" cm="1">
        <f t="array" ref="E1751">IF(INDEX(I:I,ROW())&lt;&gt;"",VALUE(TRIM(LEFT(INDEX(I:I,ROW()),6))),0)</f>
        <v>0</v>
      </c>
      <c r="F1751" s="314"/>
      <c r="G1751" s="247"/>
      <c r="H1751" s="261"/>
      <c r="I1751" s="248"/>
      <c r="J1751" s="261"/>
      <c r="K1751" s="261"/>
      <c r="L1751" s="262"/>
      <c r="M1751" s="49"/>
      <c r="N1751" s="49"/>
    </row>
    <row r="1752" spans="1:14">
      <c r="A1752" s="43" cm="1">
        <f t="array" ref="A1752">IF(INDEX(B:B,ROW()), COUNTIF($B$6:INDEX(B:B,ROW()), TRUE), 0)</f>
        <v>0</v>
      </c>
      <c r="B1752" s="43" t="b" cm="1">
        <f t="array" ref="B1752">AND(分科號=INDEX(E:E,ROW()),INDEX(D:D,ROW())&gt;=分起日,INDEX(D:D,ROW())&lt;=分訖日,OR(分專案="全部",INDEX(J:J,ROW())=分專案))</f>
        <v>0</v>
      </c>
      <c r="C1752" s="44" cm="1">
        <f t="array" ref="C1752">IF(INDEX(F:F,ROW())&lt;&gt;"",INDEX(F:F,ROW()),IF(INDEX(E:E,ROW())&lt;&gt;0,INDEX(C:C,ROW()-1),0))</f>
        <v>0</v>
      </c>
      <c r="D1752" s="43" cm="1">
        <f t="array" ref="D1752">IF(INDEX(G:G,ROW())&lt;&gt;"",INDEX(G:G,ROW()),IF(INDEX(E:E,ROW())&lt;&gt;0,INDEX(D:D,ROW()-1),0))</f>
        <v>0</v>
      </c>
      <c r="E1752" s="313" cm="1">
        <f t="array" ref="E1752">IF(INDEX(I:I,ROW())&lt;&gt;"",VALUE(TRIM(LEFT(INDEX(I:I,ROW()),6))),0)</f>
        <v>0</v>
      </c>
      <c r="F1752" s="314"/>
      <c r="G1752" s="247"/>
      <c r="H1752" s="261"/>
      <c r="I1752" s="248"/>
      <c r="J1752" s="261"/>
      <c r="K1752" s="261"/>
      <c r="L1752" s="262"/>
      <c r="M1752" s="49"/>
      <c r="N1752" s="49"/>
    </row>
    <row r="1753" spans="1:14">
      <c r="A1753" s="43" cm="1">
        <f t="array" ref="A1753">IF(INDEX(B:B,ROW()), COUNTIF($B$6:INDEX(B:B,ROW()), TRUE), 0)</f>
        <v>0</v>
      </c>
      <c r="B1753" s="43" t="b" cm="1">
        <f t="array" ref="B1753">AND(分科號=INDEX(E:E,ROW()),INDEX(D:D,ROW())&gt;=分起日,INDEX(D:D,ROW())&lt;=分訖日,OR(分專案="全部",INDEX(J:J,ROW())=分專案))</f>
        <v>0</v>
      </c>
      <c r="C1753" s="44" cm="1">
        <f t="array" ref="C1753">IF(INDEX(F:F,ROW())&lt;&gt;"",INDEX(F:F,ROW()),IF(INDEX(E:E,ROW())&lt;&gt;0,INDEX(C:C,ROW()-1),0))</f>
        <v>0</v>
      </c>
      <c r="D1753" s="43" cm="1">
        <f t="array" ref="D1753">IF(INDEX(G:G,ROW())&lt;&gt;"",INDEX(G:G,ROW()),IF(INDEX(E:E,ROW())&lt;&gt;0,INDEX(D:D,ROW()-1),0))</f>
        <v>0</v>
      </c>
      <c r="E1753" s="313" cm="1">
        <f t="array" ref="E1753">IF(INDEX(I:I,ROW())&lt;&gt;"",VALUE(TRIM(LEFT(INDEX(I:I,ROW()),6))),0)</f>
        <v>0</v>
      </c>
      <c r="F1753" s="314"/>
      <c r="G1753" s="247"/>
      <c r="H1753" s="261"/>
      <c r="I1753" s="248"/>
      <c r="J1753" s="261"/>
      <c r="K1753" s="261"/>
      <c r="L1753" s="262"/>
      <c r="M1753" s="49"/>
      <c r="N1753" s="49"/>
    </row>
    <row r="1754" spans="1:14">
      <c r="A1754" s="43" cm="1">
        <f t="array" ref="A1754">IF(INDEX(B:B,ROW()), COUNTIF($B$6:INDEX(B:B,ROW()), TRUE), 0)</f>
        <v>0</v>
      </c>
      <c r="B1754" s="43" t="b" cm="1">
        <f t="array" ref="B1754">AND(分科號=INDEX(E:E,ROW()),INDEX(D:D,ROW())&gt;=分起日,INDEX(D:D,ROW())&lt;=分訖日,OR(分專案="全部",INDEX(J:J,ROW())=分專案))</f>
        <v>0</v>
      </c>
      <c r="C1754" s="44" cm="1">
        <f t="array" ref="C1754">IF(INDEX(F:F,ROW())&lt;&gt;"",INDEX(F:F,ROW()),IF(INDEX(E:E,ROW())&lt;&gt;0,INDEX(C:C,ROW()-1),0))</f>
        <v>0</v>
      </c>
      <c r="D1754" s="43" cm="1">
        <f t="array" ref="D1754">IF(INDEX(G:G,ROW())&lt;&gt;"",INDEX(G:G,ROW()),IF(INDEX(E:E,ROW())&lt;&gt;0,INDEX(D:D,ROW()-1),0))</f>
        <v>0</v>
      </c>
      <c r="E1754" s="313" cm="1">
        <f t="array" ref="E1754">IF(INDEX(I:I,ROW())&lt;&gt;"",VALUE(TRIM(LEFT(INDEX(I:I,ROW()),6))),0)</f>
        <v>0</v>
      </c>
      <c r="F1754" s="314"/>
      <c r="G1754" s="247"/>
      <c r="H1754" s="261"/>
      <c r="I1754" s="248"/>
      <c r="J1754" s="261"/>
      <c r="K1754" s="261"/>
      <c r="L1754" s="262"/>
      <c r="M1754" s="49"/>
      <c r="N1754" s="49"/>
    </row>
    <row r="1755" spans="1:14">
      <c r="A1755" s="43" cm="1">
        <f t="array" ref="A1755">IF(INDEX(B:B,ROW()), COUNTIF($B$6:INDEX(B:B,ROW()), TRUE), 0)</f>
        <v>0</v>
      </c>
      <c r="B1755" s="43" t="b" cm="1">
        <f t="array" ref="B1755">AND(分科號=INDEX(E:E,ROW()),INDEX(D:D,ROW())&gt;=分起日,INDEX(D:D,ROW())&lt;=分訖日,OR(分專案="全部",INDEX(J:J,ROW())=分專案))</f>
        <v>0</v>
      </c>
      <c r="C1755" s="44" cm="1">
        <f t="array" ref="C1755">IF(INDEX(F:F,ROW())&lt;&gt;"",INDEX(F:F,ROW()),IF(INDEX(E:E,ROW())&lt;&gt;0,INDEX(C:C,ROW()-1),0))</f>
        <v>0</v>
      </c>
      <c r="D1755" s="43" cm="1">
        <f t="array" ref="D1755">IF(INDEX(G:G,ROW())&lt;&gt;"",INDEX(G:G,ROW()),IF(INDEX(E:E,ROW())&lt;&gt;0,INDEX(D:D,ROW()-1),0))</f>
        <v>0</v>
      </c>
      <c r="E1755" s="313" cm="1">
        <f t="array" ref="E1755">IF(INDEX(I:I,ROW())&lt;&gt;"",VALUE(TRIM(LEFT(INDEX(I:I,ROW()),6))),0)</f>
        <v>0</v>
      </c>
      <c r="F1755" s="314"/>
      <c r="G1755" s="247"/>
      <c r="H1755" s="261"/>
      <c r="I1755" s="248"/>
      <c r="J1755" s="261"/>
      <c r="K1755" s="261"/>
      <c r="L1755" s="262"/>
      <c r="M1755" s="49"/>
      <c r="N1755" s="49"/>
    </row>
    <row r="1756" spans="1:14">
      <c r="A1756" s="43" cm="1">
        <f t="array" ref="A1756">IF(INDEX(B:B,ROW()), COUNTIF($B$6:INDEX(B:B,ROW()), TRUE), 0)</f>
        <v>0</v>
      </c>
      <c r="B1756" s="43" t="b" cm="1">
        <f t="array" ref="B1756">AND(分科號=INDEX(E:E,ROW()),INDEX(D:D,ROW())&gt;=分起日,INDEX(D:D,ROW())&lt;=分訖日,OR(分專案="全部",INDEX(J:J,ROW())=分專案))</f>
        <v>0</v>
      </c>
      <c r="C1756" s="44" cm="1">
        <f t="array" ref="C1756">IF(INDEX(F:F,ROW())&lt;&gt;"",INDEX(F:F,ROW()),IF(INDEX(E:E,ROW())&lt;&gt;0,INDEX(C:C,ROW()-1),0))</f>
        <v>0</v>
      </c>
      <c r="D1756" s="43" cm="1">
        <f t="array" ref="D1756">IF(INDEX(G:G,ROW())&lt;&gt;"",INDEX(G:G,ROW()),IF(INDEX(E:E,ROW())&lt;&gt;0,INDEX(D:D,ROW()-1),0))</f>
        <v>0</v>
      </c>
      <c r="E1756" s="313" cm="1">
        <f t="array" ref="E1756">IF(INDEX(I:I,ROW())&lt;&gt;"",VALUE(TRIM(LEFT(INDEX(I:I,ROW()),6))),0)</f>
        <v>0</v>
      </c>
      <c r="F1756" s="314"/>
      <c r="G1756" s="247"/>
      <c r="H1756" s="261"/>
      <c r="I1756" s="248"/>
      <c r="J1756" s="261"/>
      <c r="K1756" s="261"/>
      <c r="L1756" s="262"/>
      <c r="M1756" s="49"/>
      <c r="N1756" s="49"/>
    </row>
    <row r="1757" spans="1:14">
      <c r="A1757" s="43" cm="1">
        <f t="array" ref="A1757">IF(INDEX(B:B,ROW()), COUNTIF($B$6:INDEX(B:B,ROW()), TRUE), 0)</f>
        <v>0</v>
      </c>
      <c r="B1757" s="43" t="b" cm="1">
        <f t="array" ref="B1757">AND(分科號=INDEX(E:E,ROW()),INDEX(D:D,ROW())&gt;=分起日,INDEX(D:D,ROW())&lt;=分訖日,OR(分專案="全部",INDEX(J:J,ROW())=分專案))</f>
        <v>0</v>
      </c>
      <c r="C1757" s="44" cm="1">
        <f t="array" ref="C1757">IF(INDEX(F:F,ROW())&lt;&gt;"",INDEX(F:F,ROW()),IF(INDEX(E:E,ROW())&lt;&gt;0,INDEX(C:C,ROW()-1),0))</f>
        <v>0</v>
      </c>
      <c r="D1757" s="43" cm="1">
        <f t="array" ref="D1757">IF(INDEX(G:G,ROW())&lt;&gt;"",INDEX(G:G,ROW()),IF(INDEX(E:E,ROW())&lt;&gt;0,INDEX(D:D,ROW()-1),0))</f>
        <v>0</v>
      </c>
      <c r="E1757" s="313" cm="1">
        <f t="array" ref="E1757">IF(INDEX(I:I,ROW())&lt;&gt;"",VALUE(TRIM(LEFT(INDEX(I:I,ROW()),6))),0)</f>
        <v>0</v>
      </c>
      <c r="F1757" s="314"/>
      <c r="G1757" s="247"/>
      <c r="H1757" s="261"/>
      <c r="I1757" s="248"/>
      <c r="J1757" s="261"/>
      <c r="K1757" s="261"/>
      <c r="L1757" s="262"/>
      <c r="M1757" s="49"/>
      <c r="N1757" s="49"/>
    </row>
    <row r="1758" spans="1:14">
      <c r="A1758" s="43" cm="1">
        <f t="array" ref="A1758">IF(INDEX(B:B,ROW()), COUNTIF($B$6:INDEX(B:B,ROW()), TRUE), 0)</f>
        <v>0</v>
      </c>
      <c r="B1758" s="43" t="b" cm="1">
        <f t="array" ref="B1758">AND(分科號=INDEX(E:E,ROW()),INDEX(D:D,ROW())&gt;=分起日,INDEX(D:D,ROW())&lt;=分訖日,OR(分專案="全部",INDEX(J:J,ROW())=分專案))</f>
        <v>0</v>
      </c>
      <c r="C1758" s="44" cm="1">
        <f t="array" ref="C1758">IF(INDEX(F:F,ROW())&lt;&gt;"",INDEX(F:F,ROW()),IF(INDEX(E:E,ROW())&lt;&gt;0,INDEX(C:C,ROW()-1),0))</f>
        <v>0</v>
      </c>
      <c r="D1758" s="43" cm="1">
        <f t="array" ref="D1758">IF(INDEX(G:G,ROW())&lt;&gt;"",INDEX(G:G,ROW()),IF(INDEX(E:E,ROW())&lt;&gt;0,INDEX(D:D,ROW()-1),0))</f>
        <v>0</v>
      </c>
      <c r="E1758" s="313" cm="1">
        <f t="array" ref="E1758">IF(INDEX(I:I,ROW())&lt;&gt;"",VALUE(TRIM(LEFT(INDEX(I:I,ROW()),6))),0)</f>
        <v>0</v>
      </c>
      <c r="F1758" s="314"/>
      <c r="G1758" s="247"/>
      <c r="H1758" s="261"/>
      <c r="I1758" s="248"/>
      <c r="J1758" s="261"/>
      <c r="K1758" s="261"/>
      <c r="L1758" s="262"/>
      <c r="M1758" s="49"/>
      <c r="N1758" s="49"/>
    </row>
    <row r="1759" spans="1:14">
      <c r="A1759" s="43" cm="1">
        <f t="array" ref="A1759">IF(INDEX(B:B,ROW()), COUNTIF($B$6:INDEX(B:B,ROW()), TRUE), 0)</f>
        <v>0</v>
      </c>
      <c r="B1759" s="43" t="b" cm="1">
        <f t="array" ref="B1759">AND(分科號=INDEX(E:E,ROW()),INDEX(D:D,ROW())&gt;=分起日,INDEX(D:D,ROW())&lt;=分訖日,OR(分專案="全部",INDEX(J:J,ROW())=分專案))</f>
        <v>0</v>
      </c>
      <c r="C1759" s="44" cm="1">
        <f t="array" ref="C1759">IF(INDEX(F:F,ROW())&lt;&gt;"",INDEX(F:F,ROW()),IF(INDEX(E:E,ROW())&lt;&gt;0,INDEX(C:C,ROW()-1),0))</f>
        <v>0</v>
      </c>
      <c r="D1759" s="43" cm="1">
        <f t="array" ref="D1759">IF(INDEX(G:G,ROW())&lt;&gt;"",INDEX(G:G,ROW()),IF(INDEX(E:E,ROW())&lt;&gt;0,INDEX(D:D,ROW()-1),0))</f>
        <v>0</v>
      </c>
      <c r="E1759" s="313" cm="1">
        <f t="array" ref="E1759">IF(INDEX(I:I,ROW())&lt;&gt;"",VALUE(TRIM(LEFT(INDEX(I:I,ROW()),6))),0)</f>
        <v>0</v>
      </c>
      <c r="F1759" s="314"/>
      <c r="G1759" s="247"/>
      <c r="H1759" s="261"/>
      <c r="I1759" s="248"/>
      <c r="J1759" s="261"/>
      <c r="K1759" s="261"/>
      <c r="L1759" s="262"/>
      <c r="M1759" s="49"/>
      <c r="N1759" s="49"/>
    </row>
    <row r="1760" spans="1:14">
      <c r="A1760" s="43" cm="1">
        <f t="array" ref="A1760">IF(INDEX(B:B,ROW()), COUNTIF($B$6:INDEX(B:B,ROW()), TRUE), 0)</f>
        <v>0</v>
      </c>
      <c r="B1760" s="43" t="b" cm="1">
        <f t="array" ref="B1760">AND(分科號=INDEX(E:E,ROW()),INDEX(D:D,ROW())&gt;=分起日,INDEX(D:D,ROW())&lt;=分訖日,OR(分專案="全部",INDEX(J:J,ROW())=分專案))</f>
        <v>0</v>
      </c>
      <c r="C1760" s="44" cm="1">
        <f t="array" ref="C1760">IF(INDEX(F:F,ROW())&lt;&gt;"",INDEX(F:F,ROW()),IF(INDEX(E:E,ROW())&lt;&gt;0,INDEX(C:C,ROW()-1),0))</f>
        <v>0</v>
      </c>
      <c r="D1760" s="43" cm="1">
        <f t="array" ref="D1760">IF(INDEX(G:G,ROW())&lt;&gt;"",INDEX(G:G,ROW()),IF(INDEX(E:E,ROW())&lt;&gt;0,INDEX(D:D,ROW()-1),0))</f>
        <v>0</v>
      </c>
      <c r="E1760" s="313" cm="1">
        <f t="array" ref="E1760">IF(INDEX(I:I,ROW())&lt;&gt;"",VALUE(TRIM(LEFT(INDEX(I:I,ROW()),6))),0)</f>
        <v>0</v>
      </c>
      <c r="F1760" s="314"/>
      <c r="G1760" s="247"/>
      <c r="H1760" s="261"/>
      <c r="I1760" s="248"/>
      <c r="J1760" s="261"/>
      <c r="K1760" s="261"/>
      <c r="L1760" s="262"/>
      <c r="M1760" s="49"/>
      <c r="N1760" s="49"/>
    </row>
    <row r="1761" spans="1:14">
      <c r="A1761" s="43" cm="1">
        <f t="array" ref="A1761">IF(INDEX(B:B,ROW()), COUNTIF($B$6:INDEX(B:B,ROW()), TRUE), 0)</f>
        <v>0</v>
      </c>
      <c r="B1761" s="43" t="b" cm="1">
        <f t="array" ref="B1761">AND(分科號=INDEX(E:E,ROW()),INDEX(D:D,ROW())&gt;=分起日,INDEX(D:D,ROW())&lt;=分訖日,OR(分專案="全部",INDEX(J:J,ROW())=分專案))</f>
        <v>0</v>
      </c>
      <c r="C1761" s="44" cm="1">
        <f t="array" ref="C1761">IF(INDEX(F:F,ROW())&lt;&gt;"",INDEX(F:F,ROW()),IF(INDEX(E:E,ROW())&lt;&gt;0,INDEX(C:C,ROW()-1),0))</f>
        <v>0</v>
      </c>
      <c r="D1761" s="43" cm="1">
        <f t="array" ref="D1761">IF(INDEX(G:G,ROW())&lt;&gt;"",INDEX(G:G,ROW()),IF(INDEX(E:E,ROW())&lt;&gt;0,INDEX(D:D,ROW()-1),0))</f>
        <v>0</v>
      </c>
      <c r="E1761" s="313" cm="1">
        <f t="array" ref="E1761">IF(INDEX(I:I,ROW())&lt;&gt;"",VALUE(TRIM(LEFT(INDEX(I:I,ROW()),6))),0)</f>
        <v>0</v>
      </c>
      <c r="F1761" s="314"/>
      <c r="G1761" s="247"/>
      <c r="H1761" s="261"/>
      <c r="I1761" s="248"/>
      <c r="J1761" s="261"/>
      <c r="K1761" s="261"/>
      <c r="L1761" s="262"/>
      <c r="M1761" s="49"/>
      <c r="N1761" s="49"/>
    </row>
    <row r="1762" spans="1:14">
      <c r="A1762" s="43" cm="1">
        <f t="array" ref="A1762">IF(INDEX(B:B,ROW()), COUNTIF($B$6:INDEX(B:B,ROW()), TRUE), 0)</f>
        <v>0</v>
      </c>
      <c r="B1762" s="43" t="b" cm="1">
        <f t="array" ref="B1762">AND(分科號=INDEX(E:E,ROW()),INDEX(D:D,ROW())&gt;=分起日,INDEX(D:D,ROW())&lt;=分訖日,OR(分專案="全部",INDEX(J:J,ROW())=分專案))</f>
        <v>0</v>
      </c>
      <c r="C1762" s="44" cm="1">
        <f t="array" ref="C1762">IF(INDEX(F:F,ROW())&lt;&gt;"",INDEX(F:F,ROW()),IF(INDEX(E:E,ROW())&lt;&gt;0,INDEX(C:C,ROW()-1),0))</f>
        <v>0</v>
      </c>
      <c r="D1762" s="43" cm="1">
        <f t="array" ref="D1762">IF(INDEX(G:G,ROW())&lt;&gt;"",INDEX(G:G,ROW()),IF(INDEX(E:E,ROW())&lt;&gt;0,INDEX(D:D,ROW()-1),0))</f>
        <v>0</v>
      </c>
      <c r="E1762" s="313" cm="1">
        <f t="array" ref="E1762">IF(INDEX(I:I,ROW())&lt;&gt;"",VALUE(TRIM(LEFT(INDEX(I:I,ROW()),6))),0)</f>
        <v>0</v>
      </c>
      <c r="F1762" s="314"/>
      <c r="G1762" s="247"/>
      <c r="H1762" s="261"/>
      <c r="I1762" s="248"/>
      <c r="J1762" s="261"/>
      <c r="K1762" s="261"/>
      <c r="L1762" s="262"/>
      <c r="M1762" s="49"/>
      <c r="N1762" s="49"/>
    </row>
    <row r="1763" spans="1:14">
      <c r="A1763" s="43" cm="1">
        <f t="array" ref="A1763">IF(INDEX(B:B,ROW()), COUNTIF($B$6:INDEX(B:B,ROW()), TRUE), 0)</f>
        <v>0</v>
      </c>
      <c r="B1763" s="43" t="b" cm="1">
        <f t="array" ref="B1763">AND(分科號=INDEX(E:E,ROW()),INDEX(D:D,ROW())&gt;=分起日,INDEX(D:D,ROW())&lt;=分訖日,OR(分專案="全部",INDEX(J:J,ROW())=分專案))</f>
        <v>0</v>
      </c>
      <c r="C1763" s="44" cm="1">
        <f t="array" ref="C1763">IF(INDEX(F:F,ROW())&lt;&gt;"",INDEX(F:F,ROW()),IF(INDEX(E:E,ROW())&lt;&gt;0,INDEX(C:C,ROW()-1),0))</f>
        <v>0</v>
      </c>
      <c r="D1763" s="43" cm="1">
        <f t="array" ref="D1763">IF(INDEX(G:G,ROW())&lt;&gt;"",INDEX(G:G,ROW()),IF(INDEX(E:E,ROW())&lt;&gt;0,INDEX(D:D,ROW()-1),0))</f>
        <v>0</v>
      </c>
      <c r="E1763" s="313" cm="1">
        <f t="array" ref="E1763">IF(INDEX(I:I,ROW())&lt;&gt;"",VALUE(TRIM(LEFT(INDEX(I:I,ROW()),6))),0)</f>
        <v>0</v>
      </c>
      <c r="F1763" s="314"/>
      <c r="G1763" s="247"/>
      <c r="H1763" s="261"/>
      <c r="I1763" s="248"/>
      <c r="J1763" s="261"/>
      <c r="K1763" s="261"/>
      <c r="L1763" s="262"/>
      <c r="M1763" s="49"/>
      <c r="N1763" s="49"/>
    </row>
    <row r="1764" spans="1:14">
      <c r="A1764" s="43" cm="1">
        <f t="array" ref="A1764">IF(INDEX(B:B,ROW()), COUNTIF($B$6:INDEX(B:B,ROW()), TRUE), 0)</f>
        <v>0</v>
      </c>
      <c r="B1764" s="43" t="b" cm="1">
        <f t="array" ref="B1764">AND(分科號=INDEX(E:E,ROW()),INDEX(D:D,ROW())&gt;=分起日,INDEX(D:D,ROW())&lt;=分訖日,OR(分專案="全部",INDEX(J:J,ROW())=分專案))</f>
        <v>0</v>
      </c>
      <c r="C1764" s="44" cm="1">
        <f t="array" ref="C1764">IF(INDEX(F:F,ROW())&lt;&gt;"",INDEX(F:F,ROW()),IF(INDEX(E:E,ROW())&lt;&gt;0,INDEX(C:C,ROW()-1),0))</f>
        <v>0</v>
      </c>
      <c r="D1764" s="43" cm="1">
        <f t="array" ref="D1764">IF(INDEX(G:G,ROW())&lt;&gt;"",INDEX(G:G,ROW()),IF(INDEX(E:E,ROW())&lt;&gt;0,INDEX(D:D,ROW()-1),0))</f>
        <v>0</v>
      </c>
      <c r="E1764" s="313" cm="1">
        <f t="array" ref="E1764">IF(INDEX(I:I,ROW())&lt;&gt;"",VALUE(TRIM(LEFT(INDEX(I:I,ROW()),6))),0)</f>
        <v>0</v>
      </c>
      <c r="F1764" s="314"/>
      <c r="G1764" s="247"/>
      <c r="H1764" s="261"/>
      <c r="I1764" s="248"/>
      <c r="J1764" s="261"/>
      <c r="K1764" s="261"/>
      <c r="L1764" s="262"/>
      <c r="M1764" s="49"/>
      <c r="N1764" s="49"/>
    </row>
    <row r="1765" spans="1:14">
      <c r="A1765" s="43" cm="1">
        <f t="array" ref="A1765">IF(INDEX(B:B,ROW()), COUNTIF($B$6:INDEX(B:B,ROW()), TRUE), 0)</f>
        <v>0</v>
      </c>
      <c r="B1765" s="43" t="b" cm="1">
        <f t="array" ref="B1765">AND(分科號=INDEX(E:E,ROW()),INDEX(D:D,ROW())&gt;=分起日,INDEX(D:D,ROW())&lt;=分訖日,OR(分專案="全部",INDEX(J:J,ROW())=分專案))</f>
        <v>0</v>
      </c>
      <c r="C1765" s="44" cm="1">
        <f t="array" ref="C1765">IF(INDEX(F:F,ROW())&lt;&gt;"",INDEX(F:F,ROW()),IF(INDEX(E:E,ROW())&lt;&gt;0,INDEX(C:C,ROW()-1),0))</f>
        <v>0</v>
      </c>
      <c r="D1765" s="43" cm="1">
        <f t="array" ref="D1765">IF(INDEX(G:G,ROW())&lt;&gt;"",INDEX(G:G,ROW()),IF(INDEX(E:E,ROW())&lt;&gt;0,INDEX(D:D,ROW()-1),0))</f>
        <v>0</v>
      </c>
      <c r="E1765" s="313" cm="1">
        <f t="array" ref="E1765">IF(INDEX(I:I,ROW())&lt;&gt;"",VALUE(TRIM(LEFT(INDEX(I:I,ROW()),6))),0)</f>
        <v>0</v>
      </c>
      <c r="F1765" s="314"/>
      <c r="G1765" s="247"/>
      <c r="H1765" s="261"/>
      <c r="I1765" s="248"/>
      <c r="J1765" s="261"/>
      <c r="K1765" s="261"/>
      <c r="L1765" s="262"/>
      <c r="M1765" s="49"/>
      <c r="N1765" s="49"/>
    </row>
    <row r="1766" spans="1:14">
      <c r="A1766" s="43" cm="1">
        <f t="array" ref="A1766">IF(INDEX(B:B,ROW()), COUNTIF($B$6:INDEX(B:B,ROW()), TRUE), 0)</f>
        <v>0</v>
      </c>
      <c r="B1766" s="43" t="b" cm="1">
        <f t="array" ref="B1766">AND(分科號=INDEX(E:E,ROW()),INDEX(D:D,ROW())&gt;=分起日,INDEX(D:D,ROW())&lt;=分訖日,OR(分專案="全部",INDEX(J:J,ROW())=分專案))</f>
        <v>0</v>
      </c>
      <c r="C1766" s="44" cm="1">
        <f t="array" ref="C1766">IF(INDEX(F:F,ROW())&lt;&gt;"",INDEX(F:F,ROW()),IF(INDEX(E:E,ROW())&lt;&gt;0,INDEX(C:C,ROW()-1),0))</f>
        <v>0</v>
      </c>
      <c r="D1766" s="43" cm="1">
        <f t="array" ref="D1766">IF(INDEX(G:G,ROW())&lt;&gt;"",INDEX(G:G,ROW()),IF(INDEX(E:E,ROW())&lt;&gt;0,INDEX(D:D,ROW()-1),0))</f>
        <v>0</v>
      </c>
      <c r="E1766" s="313" cm="1">
        <f t="array" ref="E1766">IF(INDEX(I:I,ROW())&lt;&gt;"",VALUE(TRIM(LEFT(INDEX(I:I,ROW()),6))),0)</f>
        <v>0</v>
      </c>
      <c r="F1766" s="314"/>
      <c r="G1766" s="247"/>
      <c r="H1766" s="261"/>
      <c r="I1766" s="248"/>
      <c r="J1766" s="261"/>
      <c r="K1766" s="261"/>
      <c r="L1766" s="262"/>
      <c r="M1766" s="49"/>
      <c r="N1766" s="49"/>
    </row>
    <row r="1767" spans="1:14">
      <c r="A1767" s="43" cm="1">
        <f t="array" ref="A1767">IF(INDEX(B:B,ROW()), COUNTIF($B$6:INDEX(B:B,ROW()), TRUE), 0)</f>
        <v>0</v>
      </c>
      <c r="B1767" s="43" t="b" cm="1">
        <f t="array" ref="B1767">AND(分科號=INDEX(E:E,ROW()),INDEX(D:D,ROW())&gt;=分起日,INDEX(D:D,ROW())&lt;=分訖日,OR(分專案="全部",INDEX(J:J,ROW())=分專案))</f>
        <v>0</v>
      </c>
      <c r="C1767" s="44" cm="1">
        <f t="array" ref="C1767">IF(INDEX(F:F,ROW())&lt;&gt;"",INDEX(F:F,ROW()),IF(INDEX(E:E,ROW())&lt;&gt;0,INDEX(C:C,ROW()-1),0))</f>
        <v>0</v>
      </c>
      <c r="D1767" s="43" cm="1">
        <f t="array" ref="D1767">IF(INDEX(G:G,ROW())&lt;&gt;"",INDEX(G:G,ROW()),IF(INDEX(E:E,ROW())&lt;&gt;0,INDEX(D:D,ROW()-1),0))</f>
        <v>0</v>
      </c>
      <c r="E1767" s="313" cm="1">
        <f t="array" ref="E1767">IF(INDEX(I:I,ROW())&lt;&gt;"",VALUE(TRIM(LEFT(INDEX(I:I,ROW()),6))),0)</f>
        <v>0</v>
      </c>
      <c r="F1767" s="314"/>
      <c r="G1767" s="247"/>
      <c r="H1767" s="261"/>
      <c r="I1767" s="248"/>
      <c r="J1767" s="261"/>
      <c r="K1767" s="261"/>
      <c r="L1767" s="262"/>
      <c r="M1767" s="49"/>
      <c r="N1767" s="49"/>
    </row>
    <row r="1768" spans="1:14">
      <c r="A1768" s="43" cm="1">
        <f t="array" ref="A1768">IF(INDEX(B:B,ROW()), COUNTIF($B$6:INDEX(B:B,ROW()), TRUE), 0)</f>
        <v>0</v>
      </c>
      <c r="B1768" s="43" t="b" cm="1">
        <f t="array" ref="B1768">AND(分科號=INDEX(E:E,ROW()),INDEX(D:D,ROW())&gt;=分起日,INDEX(D:D,ROW())&lt;=分訖日,OR(分專案="全部",INDEX(J:J,ROW())=分專案))</f>
        <v>0</v>
      </c>
      <c r="C1768" s="44" cm="1">
        <f t="array" ref="C1768">IF(INDEX(F:F,ROW())&lt;&gt;"",INDEX(F:F,ROW()),IF(INDEX(E:E,ROW())&lt;&gt;0,INDEX(C:C,ROW()-1),0))</f>
        <v>0</v>
      </c>
      <c r="D1768" s="43" cm="1">
        <f t="array" ref="D1768">IF(INDEX(G:G,ROW())&lt;&gt;"",INDEX(G:G,ROW()),IF(INDEX(E:E,ROW())&lt;&gt;0,INDEX(D:D,ROW()-1),0))</f>
        <v>0</v>
      </c>
      <c r="E1768" s="313" cm="1">
        <f t="array" ref="E1768">IF(INDEX(I:I,ROW())&lt;&gt;"",VALUE(TRIM(LEFT(INDEX(I:I,ROW()),6))),0)</f>
        <v>0</v>
      </c>
      <c r="F1768" s="314"/>
      <c r="G1768" s="247"/>
      <c r="H1768" s="261"/>
      <c r="I1768" s="248"/>
      <c r="J1768" s="261"/>
      <c r="K1768" s="261"/>
      <c r="L1768" s="262"/>
      <c r="M1768" s="49"/>
      <c r="N1768" s="49"/>
    </row>
    <row r="1769" spans="1:14">
      <c r="A1769" s="43" cm="1">
        <f t="array" ref="A1769">IF(INDEX(B:B,ROW()), COUNTIF($B$6:INDEX(B:B,ROW()), TRUE), 0)</f>
        <v>0</v>
      </c>
      <c r="B1769" s="43" t="b" cm="1">
        <f t="array" ref="B1769">AND(分科號=INDEX(E:E,ROW()),INDEX(D:D,ROW())&gt;=分起日,INDEX(D:D,ROW())&lt;=分訖日,OR(分專案="全部",INDEX(J:J,ROW())=分專案))</f>
        <v>0</v>
      </c>
      <c r="C1769" s="44" cm="1">
        <f t="array" ref="C1769">IF(INDEX(F:F,ROW())&lt;&gt;"",INDEX(F:F,ROW()),IF(INDEX(E:E,ROW())&lt;&gt;0,INDEX(C:C,ROW()-1),0))</f>
        <v>0</v>
      </c>
      <c r="D1769" s="43" cm="1">
        <f t="array" ref="D1769">IF(INDEX(G:G,ROW())&lt;&gt;"",INDEX(G:G,ROW()),IF(INDEX(E:E,ROW())&lt;&gt;0,INDEX(D:D,ROW()-1),0))</f>
        <v>0</v>
      </c>
      <c r="E1769" s="313" cm="1">
        <f t="array" ref="E1769">IF(INDEX(I:I,ROW())&lt;&gt;"",VALUE(TRIM(LEFT(INDEX(I:I,ROW()),6))),0)</f>
        <v>0</v>
      </c>
      <c r="F1769" s="314"/>
      <c r="G1769" s="247"/>
      <c r="H1769" s="261"/>
      <c r="I1769" s="248"/>
      <c r="J1769" s="261"/>
      <c r="K1769" s="261"/>
      <c r="L1769" s="262"/>
      <c r="M1769" s="49"/>
      <c r="N1769" s="49"/>
    </row>
    <row r="1770" spans="1:14">
      <c r="A1770" s="43" cm="1">
        <f t="array" ref="A1770">IF(INDEX(B:B,ROW()), COUNTIF($B$6:INDEX(B:B,ROW()), TRUE), 0)</f>
        <v>0</v>
      </c>
      <c r="B1770" s="43" t="b" cm="1">
        <f t="array" ref="B1770">AND(分科號=INDEX(E:E,ROW()),INDEX(D:D,ROW())&gt;=分起日,INDEX(D:D,ROW())&lt;=分訖日,OR(分專案="全部",INDEX(J:J,ROW())=分專案))</f>
        <v>0</v>
      </c>
      <c r="C1770" s="44" cm="1">
        <f t="array" ref="C1770">IF(INDEX(F:F,ROW())&lt;&gt;"",INDEX(F:F,ROW()),IF(INDEX(E:E,ROW())&lt;&gt;0,INDEX(C:C,ROW()-1),0))</f>
        <v>0</v>
      </c>
      <c r="D1770" s="43" cm="1">
        <f t="array" ref="D1770">IF(INDEX(G:G,ROW())&lt;&gt;"",INDEX(G:G,ROW()),IF(INDEX(E:E,ROW())&lt;&gt;0,INDEX(D:D,ROW()-1),0))</f>
        <v>0</v>
      </c>
      <c r="E1770" s="313" cm="1">
        <f t="array" ref="E1770">IF(INDEX(I:I,ROW())&lt;&gt;"",VALUE(TRIM(LEFT(INDEX(I:I,ROW()),6))),0)</f>
        <v>0</v>
      </c>
      <c r="F1770" s="314"/>
      <c r="G1770" s="247"/>
      <c r="H1770" s="261"/>
      <c r="I1770" s="248"/>
      <c r="J1770" s="261"/>
      <c r="K1770" s="261"/>
      <c r="L1770" s="262"/>
      <c r="M1770" s="49"/>
      <c r="N1770" s="49"/>
    </row>
    <row r="1771" spans="1:14">
      <c r="A1771" s="43" cm="1">
        <f t="array" ref="A1771">IF(INDEX(B:B,ROW()), COUNTIF($B$6:INDEX(B:B,ROW()), TRUE), 0)</f>
        <v>0</v>
      </c>
      <c r="B1771" s="43" t="b" cm="1">
        <f t="array" ref="B1771">AND(分科號=INDEX(E:E,ROW()),INDEX(D:D,ROW())&gt;=分起日,INDEX(D:D,ROW())&lt;=分訖日,OR(分專案="全部",INDEX(J:J,ROW())=分專案))</f>
        <v>0</v>
      </c>
      <c r="C1771" s="44" cm="1">
        <f t="array" ref="C1771">IF(INDEX(F:F,ROW())&lt;&gt;"",INDEX(F:F,ROW()),IF(INDEX(E:E,ROW())&lt;&gt;0,INDEX(C:C,ROW()-1),0))</f>
        <v>0</v>
      </c>
      <c r="D1771" s="43" cm="1">
        <f t="array" ref="D1771">IF(INDEX(G:G,ROW())&lt;&gt;"",INDEX(G:G,ROW()),IF(INDEX(E:E,ROW())&lt;&gt;0,INDEX(D:D,ROW()-1),0))</f>
        <v>0</v>
      </c>
      <c r="E1771" s="313" cm="1">
        <f t="array" ref="E1771">IF(INDEX(I:I,ROW())&lt;&gt;"",VALUE(TRIM(LEFT(INDEX(I:I,ROW()),6))),0)</f>
        <v>0</v>
      </c>
      <c r="F1771" s="314"/>
      <c r="G1771" s="247"/>
      <c r="H1771" s="261"/>
      <c r="I1771" s="248"/>
      <c r="J1771" s="261"/>
      <c r="K1771" s="261"/>
      <c r="L1771" s="262"/>
      <c r="M1771" s="49"/>
      <c r="N1771" s="49"/>
    </row>
    <row r="1772" spans="1:14">
      <c r="A1772" s="43" cm="1">
        <f t="array" ref="A1772">IF(INDEX(B:B,ROW()), COUNTIF($B$6:INDEX(B:B,ROW()), TRUE), 0)</f>
        <v>0</v>
      </c>
      <c r="B1772" s="43" t="b" cm="1">
        <f t="array" ref="B1772">AND(分科號=INDEX(E:E,ROW()),INDEX(D:D,ROW())&gt;=分起日,INDEX(D:D,ROW())&lt;=分訖日,OR(分專案="全部",INDEX(J:J,ROW())=分專案))</f>
        <v>0</v>
      </c>
      <c r="C1772" s="44" cm="1">
        <f t="array" ref="C1772">IF(INDEX(F:F,ROW())&lt;&gt;"",INDEX(F:F,ROW()),IF(INDEX(E:E,ROW())&lt;&gt;0,INDEX(C:C,ROW()-1),0))</f>
        <v>0</v>
      </c>
      <c r="D1772" s="43" cm="1">
        <f t="array" ref="D1772">IF(INDEX(G:G,ROW())&lt;&gt;"",INDEX(G:G,ROW()),IF(INDEX(E:E,ROW())&lt;&gt;0,INDEX(D:D,ROW()-1),0))</f>
        <v>0</v>
      </c>
      <c r="E1772" s="313" cm="1">
        <f t="array" ref="E1772">IF(INDEX(I:I,ROW())&lt;&gt;"",VALUE(TRIM(LEFT(INDEX(I:I,ROW()),6))),0)</f>
        <v>0</v>
      </c>
      <c r="F1772" s="314"/>
      <c r="G1772" s="247"/>
      <c r="H1772" s="261"/>
      <c r="I1772" s="248"/>
      <c r="J1772" s="261"/>
      <c r="K1772" s="261"/>
      <c r="L1772" s="262"/>
      <c r="M1772" s="49"/>
      <c r="N1772" s="49"/>
    </row>
    <row r="1773" spans="1:14">
      <c r="A1773" s="43" cm="1">
        <f t="array" ref="A1773">IF(INDEX(B:B,ROW()), COUNTIF($B$6:INDEX(B:B,ROW()), TRUE), 0)</f>
        <v>0</v>
      </c>
      <c r="B1773" s="43" t="b" cm="1">
        <f t="array" ref="B1773">AND(分科號=INDEX(E:E,ROW()),INDEX(D:D,ROW())&gt;=分起日,INDEX(D:D,ROW())&lt;=分訖日,OR(分專案="全部",INDEX(J:J,ROW())=分專案))</f>
        <v>0</v>
      </c>
      <c r="C1773" s="44" cm="1">
        <f t="array" ref="C1773">IF(INDEX(F:F,ROW())&lt;&gt;"",INDEX(F:F,ROW()),IF(INDEX(E:E,ROW())&lt;&gt;0,INDEX(C:C,ROW()-1),0))</f>
        <v>0</v>
      </c>
      <c r="D1773" s="43" cm="1">
        <f t="array" ref="D1773">IF(INDEX(G:G,ROW())&lt;&gt;"",INDEX(G:G,ROW()),IF(INDEX(E:E,ROW())&lt;&gt;0,INDEX(D:D,ROW()-1),0))</f>
        <v>0</v>
      </c>
      <c r="E1773" s="313" cm="1">
        <f t="array" ref="E1773">IF(INDEX(I:I,ROW())&lt;&gt;"",VALUE(TRIM(LEFT(INDEX(I:I,ROW()),6))),0)</f>
        <v>0</v>
      </c>
      <c r="F1773" s="314"/>
      <c r="G1773" s="247"/>
      <c r="H1773" s="261"/>
      <c r="I1773" s="248"/>
      <c r="J1773" s="261"/>
      <c r="K1773" s="261"/>
      <c r="L1773" s="262"/>
      <c r="M1773" s="49"/>
      <c r="N1773" s="49"/>
    </row>
    <row r="1774" spans="1:14">
      <c r="A1774" s="43" cm="1">
        <f t="array" ref="A1774">IF(INDEX(B:B,ROW()), COUNTIF($B$6:INDEX(B:B,ROW()), TRUE), 0)</f>
        <v>0</v>
      </c>
      <c r="B1774" s="43" t="b" cm="1">
        <f t="array" ref="B1774">AND(分科號=INDEX(E:E,ROW()),INDEX(D:D,ROW())&gt;=分起日,INDEX(D:D,ROW())&lt;=分訖日,OR(分專案="全部",INDEX(J:J,ROW())=分專案))</f>
        <v>0</v>
      </c>
      <c r="C1774" s="44" cm="1">
        <f t="array" ref="C1774">IF(INDEX(F:F,ROW())&lt;&gt;"",INDEX(F:F,ROW()),IF(INDEX(E:E,ROW())&lt;&gt;0,INDEX(C:C,ROW()-1),0))</f>
        <v>0</v>
      </c>
      <c r="D1774" s="43" cm="1">
        <f t="array" ref="D1774">IF(INDEX(G:G,ROW())&lt;&gt;"",INDEX(G:G,ROW()),IF(INDEX(E:E,ROW())&lt;&gt;0,INDEX(D:D,ROW()-1),0))</f>
        <v>0</v>
      </c>
      <c r="E1774" s="313" cm="1">
        <f t="array" ref="E1774">IF(INDEX(I:I,ROW())&lt;&gt;"",VALUE(TRIM(LEFT(INDEX(I:I,ROW()),6))),0)</f>
        <v>0</v>
      </c>
      <c r="F1774" s="314"/>
      <c r="G1774" s="247"/>
      <c r="H1774" s="261"/>
      <c r="I1774" s="248"/>
      <c r="J1774" s="261"/>
      <c r="K1774" s="261"/>
      <c r="L1774" s="262"/>
      <c r="M1774" s="49"/>
      <c r="N1774" s="49"/>
    </row>
    <row r="1775" spans="1:14">
      <c r="A1775" s="43" cm="1">
        <f t="array" ref="A1775">IF(INDEX(B:B,ROW()), COUNTIF($B$6:INDEX(B:B,ROW()), TRUE), 0)</f>
        <v>0</v>
      </c>
      <c r="B1775" s="43" t="b" cm="1">
        <f t="array" ref="B1775">AND(分科號=INDEX(E:E,ROW()),INDEX(D:D,ROW())&gt;=分起日,INDEX(D:D,ROW())&lt;=分訖日,OR(分專案="全部",INDEX(J:J,ROW())=分專案))</f>
        <v>0</v>
      </c>
      <c r="C1775" s="44" cm="1">
        <f t="array" ref="C1775">IF(INDEX(F:F,ROW())&lt;&gt;"",INDEX(F:F,ROW()),IF(INDEX(E:E,ROW())&lt;&gt;0,INDEX(C:C,ROW()-1),0))</f>
        <v>0</v>
      </c>
      <c r="D1775" s="43" cm="1">
        <f t="array" ref="D1775">IF(INDEX(G:G,ROW())&lt;&gt;"",INDEX(G:G,ROW()),IF(INDEX(E:E,ROW())&lt;&gt;0,INDEX(D:D,ROW()-1),0))</f>
        <v>0</v>
      </c>
      <c r="E1775" s="313" cm="1">
        <f t="array" ref="E1775">IF(INDEX(I:I,ROW())&lt;&gt;"",VALUE(TRIM(LEFT(INDEX(I:I,ROW()),6))),0)</f>
        <v>0</v>
      </c>
      <c r="F1775" s="314"/>
      <c r="G1775" s="247"/>
      <c r="H1775" s="261"/>
      <c r="I1775" s="248"/>
      <c r="J1775" s="261"/>
      <c r="K1775" s="261"/>
      <c r="L1775" s="262"/>
      <c r="M1775" s="49"/>
      <c r="N1775" s="49"/>
    </row>
    <row r="1776" spans="1:14">
      <c r="A1776" s="43" cm="1">
        <f t="array" ref="A1776">IF(INDEX(B:B,ROW()), COUNTIF($B$6:INDEX(B:B,ROW()), TRUE), 0)</f>
        <v>0</v>
      </c>
      <c r="B1776" s="43" t="b" cm="1">
        <f t="array" ref="B1776">AND(分科號=INDEX(E:E,ROW()),INDEX(D:D,ROW())&gt;=分起日,INDEX(D:D,ROW())&lt;=分訖日,OR(分專案="全部",INDEX(J:J,ROW())=分專案))</f>
        <v>0</v>
      </c>
      <c r="C1776" s="44" cm="1">
        <f t="array" ref="C1776">IF(INDEX(F:F,ROW())&lt;&gt;"",INDEX(F:F,ROW()),IF(INDEX(E:E,ROW())&lt;&gt;0,INDEX(C:C,ROW()-1),0))</f>
        <v>0</v>
      </c>
      <c r="D1776" s="43" cm="1">
        <f t="array" ref="D1776">IF(INDEX(G:G,ROW())&lt;&gt;"",INDEX(G:G,ROW()),IF(INDEX(E:E,ROW())&lt;&gt;0,INDEX(D:D,ROW()-1),0))</f>
        <v>0</v>
      </c>
      <c r="E1776" s="313" cm="1">
        <f t="array" ref="E1776">IF(INDEX(I:I,ROW())&lt;&gt;"",VALUE(TRIM(LEFT(INDEX(I:I,ROW()),6))),0)</f>
        <v>0</v>
      </c>
      <c r="F1776" s="314"/>
      <c r="G1776" s="247"/>
      <c r="H1776" s="261"/>
      <c r="I1776" s="248"/>
      <c r="J1776" s="261"/>
      <c r="K1776" s="261"/>
      <c r="L1776" s="262"/>
      <c r="M1776" s="49"/>
      <c r="N1776" s="49"/>
    </row>
    <row r="1777" spans="1:14">
      <c r="A1777" s="43" cm="1">
        <f t="array" ref="A1777">IF(INDEX(B:B,ROW()), COUNTIF($B$6:INDEX(B:B,ROW()), TRUE), 0)</f>
        <v>0</v>
      </c>
      <c r="B1777" s="43" t="b" cm="1">
        <f t="array" ref="B1777">AND(分科號=INDEX(E:E,ROW()),INDEX(D:D,ROW())&gt;=分起日,INDEX(D:D,ROW())&lt;=分訖日,OR(分專案="全部",INDEX(J:J,ROW())=分專案))</f>
        <v>0</v>
      </c>
      <c r="C1777" s="44" cm="1">
        <f t="array" ref="C1777">IF(INDEX(F:F,ROW())&lt;&gt;"",INDEX(F:F,ROW()),IF(INDEX(E:E,ROW())&lt;&gt;0,INDEX(C:C,ROW()-1),0))</f>
        <v>0</v>
      </c>
      <c r="D1777" s="43" cm="1">
        <f t="array" ref="D1777">IF(INDEX(G:G,ROW())&lt;&gt;"",INDEX(G:G,ROW()),IF(INDEX(E:E,ROW())&lt;&gt;0,INDEX(D:D,ROW()-1),0))</f>
        <v>0</v>
      </c>
      <c r="E1777" s="313" cm="1">
        <f t="array" ref="E1777">IF(INDEX(I:I,ROW())&lt;&gt;"",VALUE(TRIM(LEFT(INDEX(I:I,ROW()),6))),0)</f>
        <v>0</v>
      </c>
      <c r="F1777" s="314"/>
      <c r="G1777" s="247"/>
      <c r="H1777" s="261"/>
      <c r="I1777" s="248"/>
      <c r="J1777" s="261"/>
      <c r="K1777" s="261"/>
      <c r="L1777" s="262"/>
      <c r="M1777" s="49"/>
      <c r="N1777" s="49"/>
    </row>
    <row r="1778" spans="1:14">
      <c r="A1778" s="43" cm="1">
        <f t="array" ref="A1778">IF(INDEX(B:B,ROW()), COUNTIF($B$6:INDEX(B:B,ROW()), TRUE), 0)</f>
        <v>0</v>
      </c>
      <c r="B1778" s="43" t="b" cm="1">
        <f t="array" ref="B1778">AND(分科號=INDEX(E:E,ROW()),INDEX(D:D,ROW())&gt;=分起日,INDEX(D:D,ROW())&lt;=分訖日,OR(分專案="全部",INDEX(J:J,ROW())=分專案))</f>
        <v>0</v>
      </c>
      <c r="C1778" s="44" cm="1">
        <f t="array" ref="C1778">IF(INDEX(F:F,ROW())&lt;&gt;"",INDEX(F:F,ROW()),IF(INDEX(E:E,ROW())&lt;&gt;0,INDEX(C:C,ROW()-1),0))</f>
        <v>0</v>
      </c>
      <c r="D1778" s="43" cm="1">
        <f t="array" ref="D1778">IF(INDEX(G:G,ROW())&lt;&gt;"",INDEX(G:G,ROW()),IF(INDEX(E:E,ROW())&lt;&gt;0,INDEX(D:D,ROW()-1),0))</f>
        <v>0</v>
      </c>
      <c r="E1778" s="313" cm="1">
        <f t="array" ref="E1778">IF(INDEX(I:I,ROW())&lt;&gt;"",VALUE(TRIM(LEFT(INDEX(I:I,ROW()),6))),0)</f>
        <v>0</v>
      </c>
      <c r="F1778" s="314"/>
      <c r="G1778" s="247"/>
      <c r="H1778" s="261"/>
      <c r="I1778" s="248"/>
      <c r="J1778" s="261"/>
      <c r="K1778" s="261"/>
      <c r="L1778" s="262"/>
      <c r="M1778" s="49"/>
      <c r="N1778" s="49"/>
    </row>
    <row r="1779" spans="1:14">
      <c r="A1779" s="43" cm="1">
        <f t="array" ref="A1779">IF(INDEX(B:B,ROW()), COUNTIF($B$6:INDEX(B:B,ROW()), TRUE), 0)</f>
        <v>0</v>
      </c>
      <c r="B1779" s="43" t="b" cm="1">
        <f t="array" ref="B1779">AND(分科號=INDEX(E:E,ROW()),INDEX(D:D,ROW())&gt;=分起日,INDEX(D:D,ROW())&lt;=分訖日,OR(分專案="全部",INDEX(J:J,ROW())=分專案))</f>
        <v>0</v>
      </c>
      <c r="C1779" s="44" cm="1">
        <f t="array" ref="C1779">IF(INDEX(F:F,ROW())&lt;&gt;"",INDEX(F:F,ROW()),IF(INDEX(E:E,ROW())&lt;&gt;0,INDEX(C:C,ROW()-1),0))</f>
        <v>0</v>
      </c>
      <c r="D1779" s="43" cm="1">
        <f t="array" ref="D1779">IF(INDEX(G:G,ROW())&lt;&gt;"",INDEX(G:G,ROW()),IF(INDEX(E:E,ROW())&lt;&gt;0,INDEX(D:D,ROW()-1),0))</f>
        <v>0</v>
      </c>
      <c r="E1779" s="313" cm="1">
        <f t="array" ref="E1779">IF(INDEX(I:I,ROW())&lt;&gt;"",VALUE(TRIM(LEFT(INDEX(I:I,ROW()),6))),0)</f>
        <v>0</v>
      </c>
      <c r="F1779" s="314"/>
      <c r="G1779" s="247"/>
      <c r="H1779" s="261"/>
      <c r="I1779" s="248"/>
      <c r="J1779" s="261"/>
      <c r="K1779" s="261"/>
      <c r="L1779" s="262"/>
      <c r="M1779" s="49"/>
      <c r="N1779" s="49"/>
    </row>
    <row r="1780" spans="1:14">
      <c r="A1780" s="43" cm="1">
        <f t="array" ref="A1780">IF(INDEX(B:B,ROW()), COUNTIF($B$6:INDEX(B:B,ROW()), TRUE), 0)</f>
        <v>0</v>
      </c>
      <c r="B1780" s="43" t="b" cm="1">
        <f t="array" ref="B1780">AND(分科號=INDEX(E:E,ROW()),INDEX(D:D,ROW())&gt;=分起日,INDEX(D:D,ROW())&lt;=分訖日,OR(分專案="全部",INDEX(J:J,ROW())=分專案))</f>
        <v>0</v>
      </c>
      <c r="C1780" s="44" cm="1">
        <f t="array" ref="C1780">IF(INDEX(F:F,ROW())&lt;&gt;"",INDEX(F:F,ROW()),IF(INDEX(E:E,ROW())&lt;&gt;0,INDEX(C:C,ROW()-1),0))</f>
        <v>0</v>
      </c>
      <c r="D1780" s="43" cm="1">
        <f t="array" ref="D1780">IF(INDEX(G:G,ROW())&lt;&gt;"",INDEX(G:G,ROW()),IF(INDEX(E:E,ROW())&lt;&gt;0,INDEX(D:D,ROW()-1),0))</f>
        <v>0</v>
      </c>
      <c r="E1780" s="313" cm="1">
        <f t="array" ref="E1780">IF(INDEX(I:I,ROW())&lt;&gt;"",VALUE(TRIM(LEFT(INDEX(I:I,ROW()),6))),0)</f>
        <v>0</v>
      </c>
      <c r="F1780" s="314"/>
      <c r="G1780" s="247"/>
      <c r="H1780" s="261"/>
      <c r="I1780" s="248"/>
      <c r="J1780" s="261"/>
      <c r="K1780" s="261"/>
      <c r="L1780" s="262"/>
      <c r="M1780" s="49"/>
      <c r="N1780" s="49"/>
    </row>
    <row r="1781" spans="1:14">
      <c r="A1781" s="43" cm="1">
        <f t="array" ref="A1781">IF(INDEX(B:B,ROW()), COUNTIF($B$6:INDEX(B:B,ROW()), TRUE), 0)</f>
        <v>0</v>
      </c>
      <c r="B1781" s="43" t="b" cm="1">
        <f t="array" ref="B1781">AND(分科號=INDEX(E:E,ROW()),INDEX(D:D,ROW())&gt;=分起日,INDEX(D:D,ROW())&lt;=分訖日,OR(分專案="全部",INDEX(J:J,ROW())=分專案))</f>
        <v>0</v>
      </c>
      <c r="C1781" s="44" cm="1">
        <f t="array" ref="C1781">IF(INDEX(F:F,ROW())&lt;&gt;"",INDEX(F:F,ROW()),IF(INDEX(E:E,ROW())&lt;&gt;0,INDEX(C:C,ROW()-1),0))</f>
        <v>0</v>
      </c>
      <c r="D1781" s="43" cm="1">
        <f t="array" ref="D1781">IF(INDEX(G:G,ROW())&lt;&gt;"",INDEX(G:G,ROW()),IF(INDEX(E:E,ROW())&lt;&gt;0,INDEX(D:D,ROW()-1),0))</f>
        <v>0</v>
      </c>
      <c r="E1781" s="313" cm="1">
        <f t="array" ref="E1781">IF(INDEX(I:I,ROW())&lt;&gt;"",VALUE(TRIM(LEFT(INDEX(I:I,ROW()),6))),0)</f>
        <v>0</v>
      </c>
      <c r="F1781" s="314"/>
      <c r="G1781" s="247"/>
      <c r="H1781" s="261"/>
      <c r="I1781" s="248"/>
      <c r="J1781" s="261"/>
      <c r="K1781" s="261"/>
      <c r="L1781" s="262"/>
      <c r="M1781" s="49"/>
      <c r="N1781" s="49"/>
    </row>
    <row r="1782" spans="1:14">
      <c r="A1782" s="43" cm="1">
        <f t="array" ref="A1782">IF(INDEX(B:B,ROW()), COUNTIF($B$6:INDEX(B:B,ROW()), TRUE), 0)</f>
        <v>0</v>
      </c>
      <c r="B1782" s="43" t="b" cm="1">
        <f t="array" ref="B1782">AND(分科號=INDEX(E:E,ROW()),INDEX(D:D,ROW())&gt;=分起日,INDEX(D:D,ROW())&lt;=分訖日,OR(分專案="全部",INDEX(J:J,ROW())=分專案))</f>
        <v>0</v>
      </c>
      <c r="C1782" s="44" cm="1">
        <f t="array" ref="C1782">IF(INDEX(F:F,ROW())&lt;&gt;"",INDEX(F:F,ROW()),IF(INDEX(E:E,ROW())&lt;&gt;0,INDEX(C:C,ROW()-1),0))</f>
        <v>0</v>
      </c>
      <c r="D1782" s="43" cm="1">
        <f t="array" ref="D1782">IF(INDEX(G:G,ROW())&lt;&gt;"",INDEX(G:G,ROW()),IF(INDEX(E:E,ROW())&lt;&gt;0,INDEX(D:D,ROW()-1),0))</f>
        <v>0</v>
      </c>
      <c r="E1782" s="313" cm="1">
        <f t="array" ref="E1782">IF(INDEX(I:I,ROW())&lt;&gt;"",VALUE(TRIM(LEFT(INDEX(I:I,ROW()),6))),0)</f>
        <v>0</v>
      </c>
      <c r="F1782" s="314"/>
      <c r="G1782" s="247"/>
      <c r="H1782" s="261"/>
      <c r="I1782" s="248"/>
      <c r="J1782" s="261"/>
      <c r="K1782" s="261"/>
      <c r="L1782" s="262"/>
      <c r="M1782" s="49"/>
      <c r="N1782" s="49"/>
    </row>
    <row r="1783" spans="1:14">
      <c r="A1783" s="43" cm="1">
        <f t="array" ref="A1783">IF(INDEX(B:B,ROW()), COUNTIF($B$6:INDEX(B:B,ROW()), TRUE), 0)</f>
        <v>0</v>
      </c>
      <c r="B1783" s="43" t="b" cm="1">
        <f t="array" ref="B1783">AND(分科號=INDEX(E:E,ROW()),INDEX(D:D,ROW())&gt;=分起日,INDEX(D:D,ROW())&lt;=分訖日,OR(分專案="全部",INDEX(J:J,ROW())=分專案))</f>
        <v>0</v>
      </c>
      <c r="C1783" s="44" cm="1">
        <f t="array" ref="C1783">IF(INDEX(F:F,ROW())&lt;&gt;"",INDEX(F:F,ROW()),IF(INDEX(E:E,ROW())&lt;&gt;0,INDEX(C:C,ROW()-1),0))</f>
        <v>0</v>
      </c>
      <c r="D1783" s="43" cm="1">
        <f t="array" ref="D1783">IF(INDEX(G:G,ROW())&lt;&gt;"",INDEX(G:G,ROW()),IF(INDEX(E:E,ROW())&lt;&gt;0,INDEX(D:D,ROW()-1),0))</f>
        <v>0</v>
      </c>
      <c r="E1783" s="313" cm="1">
        <f t="array" ref="E1783">IF(INDEX(I:I,ROW())&lt;&gt;"",VALUE(TRIM(LEFT(INDEX(I:I,ROW()),6))),0)</f>
        <v>0</v>
      </c>
      <c r="F1783" s="314"/>
      <c r="G1783" s="247"/>
      <c r="H1783" s="261"/>
      <c r="I1783" s="248"/>
      <c r="J1783" s="261"/>
      <c r="K1783" s="261"/>
      <c r="L1783" s="262"/>
      <c r="M1783" s="49"/>
      <c r="N1783" s="49"/>
    </row>
    <row r="1784" spans="1:14">
      <c r="A1784" s="43" cm="1">
        <f t="array" ref="A1784">IF(INDEX(B:B,ROW()), COUNTIF($B$6:INDEX(B:B,ROW()), TRUE), 0)</f>
        <v>0</v>
      </c>
      <c r="B1784" s="43" t="b" cm="1">
        <f t="array" ref="B1784">AND(分科號=INDEX(E:E,ROW()),INDEX(D:D,ROW())&gt;=分起日,INDEX(D:D,ROW())&lt;=分訖日,OR(分專案="全部",INDEX(J:J,ROW())=分專案))</f>
        <v>0</v>
      </c>
      <c r="C1784" s="44" cm="1">
        <f t="array" ref="C1784">IF(INDEX(F:F,ROW())&lt;&gt;"",INDEX(F:F,ROW()),IF(INDEX(E:E,ROW())&lt;&gt;0,INDEX(C:C,ROW()-1),0))</f>
        <v>0</v>
      </c>
      <c r="D1784" s="43" cm="1">
        <f t="array" ref="D1784">IF(INDEX(G:G,ROW())&lt;&gt;"",INDEX(G:G,ROW()),IF(INDEX(E:E,ROW())&lt;&gt;0,INDEX(D:D,ROW()-1),0))</f>
        <v>0</v>
      </c>
      <c r="E1784" s="313" cm="1">
        <f t="array" ref="E1784">IF(INDEX(I:I,ROW())&lt;&gt;"",VALUE(TRIM(LEFT(INDEX(I:I,ROW()),6))),0)</f>
        <v>0</v>
      </c>
      <c r="F1784" s="314"/>
      <c r="G1784" s="247"/>
      <c r="H1784" s="261"/>
      <c r="I1784" s="248"/>
      <c r="J1784" s="261"/>
      <c r="K1784" s="261"/>
      <c r="L1784" s="262"/>
      <c r="M1784" s="49"/>
      <c r="N1784" s="49"/>
    </row>
    <row r="1785" spans="1:14">
      <c r="A1785" s="43" cm="1">
        <f t="array" ref="A1785">IF(INDEX(B:B,ROW()), COUNTIF($B$6:INDEX(B:B,ROW()), TRUE), 0)</f>
        <v>0</v>
      </c>
      <c r="B1785" s="43" t="b" cm="1">
        <f t="array" ref="B1785">AND(分科號=INDEX(E:E,ROW()),INDEX(D:D,ROW())&gt;=分起日,INDEX(D:D,ROW())&lt;=分訖日,OR(分專案="全部",INDEX(J:J,ROW())=分專案))</f>
        <v>0</v>
      </c>
      <c r="C1785" s="44" cm="1">
        <f t="array" ref="C1785">IF(INDEX(F:F,ROW())&lt;&gt;"",INDEX(F:F,ROW()),IF(INDEX(E:E,ROW())&lt;&gt;0,INDEX(C:C,ROW()-1),0))</f>
        <v>0</v>
      </c>
      <c r="D1785" s="43" cm="1">
        <f t="array" ref="D1785">IF(INDEX(G:G,ROW())&lt;&gt;"",INDEX(G:G,ROW()),IF(INDEX(E:E,ROW())&lt;&gt;0,INDEX(D:D,ROW()-1),0))</f>
        <v>0</v>
      </c>
      <c r="E1785" s="313" cm="1">
        <f t="array" ref="E1785">IF(INDEX(I:I,ROW())&lt;&gt;"",VALUE(TRIM(LEFT(INDEX(I:I,ROW()),6))),0)</f>
        <v>0</v>
      </c>
      <c r="F1785" s="314"/>
      <c r="G1785" s="247"/>
      <c r="H1785" s="261"/>
      <c r="I1785" s="248"/>
      <c r="J1785" s="261"/>
      <c r="K1785" s="261"/>
      <c r="L1785" s="262"/>
      <c r="M1785" s="49"/>
      <c r="N1785" s="49"/>
    </row>
    <row r="1786" spans="1:14">
      <c r="A1786" s="43" cm="1">
        <f t="array" ref="A1786">IF(INDEX(B:B,ROW()), COUNTIF($B$6:INDEX(B:B,ROW()), TRUE), 0)</f>
        <v>0</v>
      </c>
      <c r="B1786" s="43" t="b" cm="1">
        <f t="array" ref="B1786">AND(分科號=INDEX(E:E,ROW()),INDEX(D:D,ROW())&gt;=分起日,INDEX(D:D,ROW())&lt;=分訖日,OR(分專案="全部",INDEX(J:J,ROW())=分專案))</f>
        <v>0</v>
      </c>
      <c r="C1786" s="44" cm="1">
        <f t="array" ref="C1786">IF(INDEX(F:F,ROW())&lt;&gt;"",INDEX(F:F,ROW()),IF(INDEX(E:E,ROW())&lt;&gt;0,INDEX(C:C,ROW()-1),0))</f>
        <v>0</v>
      </c>
      <c r="D1786" s="43" cm="1">
        <f t="array" ref="D1786">IF(INDEX(G:G,ROW())&lt;&gt;"",INDEX(G:G,ROW()),IF(INDEX(E:E,ROW())&lt;&gt;0,INDEX(D:D,ROW()-1),0))</f>
        <v>0</v>
      </c>
      <c r="E1786" s="313" cm="1">
        <f t="array" ref="E1786">IF(INDEX(I:I,ROW())&lt;&gt;"",VALUE(TRIM(LEFT(INDEX(I:I,ROW()),6))),0)</f>
        <v>0</v>
      </c>
      <c r="F1786" s="314"/>
      <c r="G1786" s="247"/>
      <c r="H1786" s="261"/>
      <c r="I1786" s="248"/>
      <c r="J1786" s="261"/>
      <c r="K1786" s="261"/>
      <c r="L1786" s="262"/>
      <c r="M1786" s="49"/>
      <c r="N1786" s="49"/>
    </row>
    <row r="1787" spans="1:14">
      <c r="A1787" s="43" cm="1">
        <f t="array" ref="A1787">IF(INDEX(B:B,ROW()), COUNTIF($B$6:INDEX(B:B,ROW()), TRUE), 0)</f>
        <v>0</v>
      </c>
      <c r="B1787" s="43" t="b" cm="1">
        <f t="array" ref="B1787">AND(分科號=INDEX(E:E,ROW()),INDEX(D:D,ROW())&gt;=分起日,INDEX(D:D,ROW())&lt;=分訖日,OR(分專案="全部",INDEX(J:J,ROW())=分專案))</f>
        <v>0</v>
      </c>
      <c r="C1787" s="44" cm="1">
        <f t="array" ref="C1787">IF(INDEX(F:F,ROW())&lt;&gt;"",INDEX(F:F,ROW()),IF(INDEX(E:E,ROW())&lt;&gt;0,INDEX(C:C,ROW()-1),0))</f>
        <v>0</v>
      </c>
      <c r="D1787" s="43" cm="1">
        <f t="array" ref="D1787">IF(INDEX(G:G,ROW())&lt;&gt;"",INDEX(G:G,ROW()),IF(INDEX(E:E,ROW())&lt;&gt;0,INDEX(D:D,ROW()-1),0))</f>
        <v>0</v>
      </c>
      <c r="E1787" s="313" cm="1">
        <f t="array" ref="E1787">IF(INDEX(I:I,ROW())&lt;&gt;"",VALUE(TRIM(LEFT(INDEX(I:I,ROW()),6))),0)</f>
        <v>0</v>
      </c>
      <c r="F1787" s="314"/>
      <c r="G1787" s="247"/>
      <c r="H1787" s="261"/>
      <c r="I1787" s="248"/>
      <c r="J1787" s="261"/>
      <c r="K1787" s="261"/>
      <c r="L1787" s="262"/>
      <c r="M1787" s="49"/>
      <c r="N1787" s="49"/>
    </row>
    <row r="1788" spans="1:14">
      <c r="A1788" s="43" cm="1">
        <f t="array" ref="A1788">IF(INDEX(B:B,ROW()), COUNTIF($B$6:INDEX(B:B,ROW()), TRUE), 0)</f>
        <v>0</v>
      </c>
      <c r="B1788" s="43" t="b" cm="1">
        <f t="array" ref="B1788">AND(分科號=INDEX(E:E,ROW()),INDEX(D:D,ROW())&gt;=分起日,INDEX(D:D,ROW())&lt;=分訖日,OR(分專案="全部",INDEX(J:J,ROW())=分專案))</f>
        <v>0</v>
      </c>
      <c r="C1788" s="44" cm="1">
        <f t="array" ref="C1788">IF(INDEX(F:F,ROW())&lt;&gt;"",INDEX(F:F,ROW()),IF(INDEX(E:E,ROW())&lt;&gt;0,INDEX(C:C,ROW()-1),0))</f>
        <v>0</v>
      </c>
      <c r="D1788" s="43" cm="1">
        <f t="array" ref="D1788">IF(INDEX(G:G,ROW())&lt;&gt;"",INDEX(G:G,ROW()),IF(INDEX(E:E,ROW())&lt;&gt;0,INDEX(D:D,ROW()-1),0))</f>
        <v>0</v>
      </c>
      <c r="E1788" s="313" cm="1">
        <f t="array" ref="E1788">IF(INDEX(I:I,ROW())&lt;&gt;"",VALUE(TRIM(LEFT(INDEX(I:I,ROW()),6))),0)</f>
        <v>0</v>
      </c>
      <c r="F1788" s="314"/>
      <c r="G1788" s="247"/>
      <c r="H1788" s="261"/>
      <c r="I1788" s="248"/>
      <c r="J1788" s="261"/>
      <c r="K1788" s="261"/>
      <c r="L1788" s="262"/>
      <c r="M1788" s="49"/>
      <c r="N1788" s="49"/>
    </row>
    <row r="1789" spans="1:14">
      <c r="A1789" s="43" cm="1">
        <f t="array" ref="A1789">IF(INDEX(B:B,ROW()), COUNTIF($B$6:INDEX(B:B,ROW()), TRUE), 0)</f>
        <v>0</v>
      </c>
      <c r="B1789" s="43" t="b" cm="1">
        <f t="array" ref="B1789">AND(分科號=INDEX(E:E,ROW()),INDEX(D:D,ROW())&gt;=分起日,INDEX(D:D,ROW())&lt;=分訖日,OR(分專案="全部",INDEX(J:J,ROW())=分專案))</f>
        <v>0</v>
      </c>
      <c r="C1789" s="44" cm="1">
        <f t="array" ref="C1789">IF(INDEX(F:F,ROW())&lt;&gt;"",INDEX(F:F,ROW()),IF(INDEX(E:E,ROW())&lt;&gt;0,INDEX(C:C,ROW()-1),0))</f>
        <v>0</v>
      </c>
      <c r="D1789" s="43" cm="1">
        <f t="array" ref="D1789">IF(INDEX(G:G,ROW())&lt;&gt;"",INDEX(G:G,ROW()),IF(INDEX(E:E,ROW())&lt;&gt;0,INDEX(D:D,ROW()-1),0))</f>
        <v>0</v>
      </c>
      <c r="E1789" s="313" cm="1">
        <f t="array" ref="E1789">IF(INDEX(I:I,ROW())&lt;&gt;"",VALUE(TRIM(LEFT(INDEX(I:I,ROW()),6))),0)</f>
        <v>0</v>
      </c>
      <c r="F1789" s="314"/>
      <c r="G1789" s="247"/>
      <c r="H1789" s="261"/>
      <c r="I1789" s="248"/>
      <c r="J1789" s="261"/>
      <c r="K1789" s="261"/>
      <c r="L1789" s="262"/>
      <c r="M1789" s="49"/>
      <c r="N1789" s="49"/>
    </row>
    <row r="1790" spans="1:14">
      <c r="A1790" s="43" cm="1">
        <f t="array" ref="A1790">IF(INDEX(B:B,ROW()), COUNTIF($B$6:INDEX(B:B,ROW()), TRUE), 0)</f>
        <v>0</v>
      </c>
      <c r="B1790" s="43" t="b" cm="1">
        <f t="array" ref="B1790">AND(分科號=INDEX(E:E,ROW()),INDEX(D:D,ROW())&gt;=分起日,INDEX(D:D,ROW())&lt;=分訖日,OR(分專案="全部",INDEX(J:J,ROW())=分專案))</f>
        <v>0</v>
      </c>
      <c r="C1790" s="44" cm="1">
        <f t="array" ref="C1790">IF(INDEX(F:F,ROW())&lt;&gt;"",INDEX(F:F,ROW()),IF(INDEX(E:E,ROW())&lt;&gt;0,INDEX(C:C,ROW()-1),0))</f>
        <v>0</v>
      </c>
      <c r="D1790" s="43" cm="1">
        <f t="array" ref="D1790">IF(INDEX(G:G,ROW())&lt;&gt;"",INDEX(G:G,ROW()),IF(INDEX(E:E,ROW())&lt;&gt;0,INDEX(D:D,ROW()-1),0))</f>
        <v>0</v>
      </c>
      <c r="E1790" s="313" cm="1">
        <f t="array" ref="E1790">IF(INDEX(I:I,ROW())&lt;&gt;"",VALUE(TRIM(LEFT(INDEX(I:I,ROW()),6))),0)</f>
        <v>0</v>
      </c>
      <c r="F1790" s="314"/>
      <c r="G1790" s="247"/>
      <c r="H1790" s="261"/>
      <c r="I1790" s="248"/>
      <c r="J1790" s="261"/>
      <c r="K1790" s="261"/>
      <c r="L1790" s="262"/>
      <c r="M1790" s="49"/>
      <c r="N1790" s="49"/>
    </row>
    <row r="1791" spans="1:14">
      <c r="A1791" s="43" cm="1">
        <f t="array" ref="A1791">IF(INDEX(B:B,ROW()), COUNTIF($B$6:INDEX(B:B,ROW()), TRUE), 0)</f>
        <v>0</v>
      </c>
      <c r="B1791" s="43" t="b" cm="1">
        <f t="array" ref="B1791">AND(分科號=INDEX(E:E,ROW()),INDEX(D:D,ROW())&gt;=分起日,INDEX(D:D,ROW())&lt;=分訖日,OR(分專案="全部",INDEX(J:J,ROW())=分專案))</f>
        <v>0</v>
      </c>
      <c r="C1791" s="44" cm="1">
        <f t="array" ref="C1791">IF(INDEX(F:F,ROW())&lt;&gt;"",INDEX(F:F,ROW()),IF(INDEX(E:E,ROW())&lt;&gt;0,INDEX(C:C,ROW()-1),0))</f>
        <v>0</v>
      </c>
      <c r="D1791" s="43" cm="1">
        <f t="array" ref="D1791">IF(INDEX(G:G,ROW())&lt;&gt;"",INDEX(G:G,ROW()),IF(INDEX(E:E,ROW())&lt;&gt;0,INDEX(D:D,ROW()-1),0))</f>
        <v>0</v>
      </c>
      <c r="E1791" s="313" cm="1">
        <f t="array" ref="E1791">IF(INDEX(I:I,ROW())&lt;&gt;"",VALUE(TRIM(LEFT(INDEX(I:I,ROW()),6))),0)</f>
        <v>0</v>
      </c>
      <c r="F1791" s="314"/>
      <c r="G1791" s="247"/>
      <c r="H1791" s="261"/>
      <c r="I1791" s="248"/>
      <c r="J1791" s="261"/>
      <c r="K1791" s="261"/>
      <c r="L1791" s="262"/>
      <c r="M1791" s="49"/>
      <c r="N1791" s="49"/>
    </row>
    <row r="1792" spans="1:14">
      <c r="A1792" s="43" cm="1">
        <f t="array" ref="A1792">IF(INDEX(B:B,ROW()), COUNTIF($B$6:INDEX(B:B,ROW()), TRUE), 0)</f>
        <v>0</v>
      </c>
      <c r="B1792" s="43" t="b" cm="1">
        <f t="array" ref="B1792">AND(分科號=INDEX(E:E,ROW()),INDEX(D:D,ROW())&gt;=分起日,INDEX(D:D,ROW())&lt;=分訖日,OR(分專案="全部",INDEX(J:J,ROW())=分專案))</f>
        <v>0</v>
      </c>
      <c r="C1792" s="44" cm="1">
        <f t="array" ref="C1792">IF(INDEX(F:F,ROW())&lt;&gt;"",INDEX(F:F,ROW()),IF(INDEX(E:E,ROW())&lt;&gt;0,INDEX(C:C,ROW()-1),0))</f>
        <v>0</v>
      </c>
      <c r="D1792" s="43" cm="1">
        <f t="array" ref="D1792">IF(INDEX(G:G,ROW())&lt;&gt;"",INDEX(G:G,ROW()),IF(INDEX(E:E,ROW())&lt;&gt;0,INDEX(D:D,ROW()-1),0))</f>
        <v>0</v>
      </c>
      <c r="E1792" s="313" cm="1">
        <f t="array" ref="E1792">IF(INDEX(I:I,ROW())&lt;&gt;"",VALUE(TRIM(LEFT(INDEX(I:I,ROW()),6))),0)</f>
        <v>0</v>
      </c>
      <c r="F1792" s="314"/>
      <c r="G1792" s="247"/>
      <c r="H1792" s="261"/>
      <c r="I1792" s="248"/>
      <c r="J1792" s="261"/>
      <c r="K1792" s="261"/>
      <c r="L1792" s="262"/>
      <c r="M1792" s="49"/>
      <c r="N1792" s="49"/>
    </row>
    <row r="1793" spans="1:14">
      <c r="A1793" s="43" cm="1">
        <f t="array" ref="A1793">IF(INDEX(B:B,ROW()), COUNTIF($B$6:INDEX(B:B,ROW()), TRUE), 0)</f>
        <v>0</v>
      </c>
      <c r="B1793" s="43" t="b" cm="1">
        <f t="array" ref="B1793">AND(分科號=INDEX(E:E,ROW()),INDEX(D:D,ROW())&gt;=分起日,INDEX(D:D,ROW())&lt;=分訖日,OR(分專案="全部",INDEX(J:J,ROW())=分專案))</f>
        <v>0</v>
      </c>
      <c r="C1793" s="44" cm="1">
        <f t="array" ref="C1793">IF(INDEX(F:F,ROW())&lt;&gt;"",INDEX(F:F,ROW()),IF(INDEX(E:E,ROW())&lt;&gt;0,INDEX(C:C,ROW()-1),0))</f>
        <v>0</v>
      </c>
      <c r="D1793" s="43" cm="1">
        <f t="array" ref="D1793">IF(INDEX(G:G,ROW())&lt;&gt;"",INDEX(G:G,ROW()),IF(INDEX(E:E,ROW())&lt;&gt;0,INDEX(D:D,ROW()-1),0))</f>
        <v>0</v>
      </c>
      <c r="E1793" s="313" cm="1">
        <f t="array" ref="E1793">IF(INDEX(I:I,ROW())&lt;&gt;"",VALUE(TRIM(LEFT(INDEX(I:I,ROW()),6))),0)</f>
        <v>0</v>
      </c>
      <c r="F1793" s="314"/>
      <c r="G1793" s="247"/>
      <c r="H1793" s="261"/>
      <c r="I1793" s="248"/>
      <c r="J1793" s="261"/>
      <c r="K1793" s="261"/>
      <c r="L1793" s="262"/>
      <c r="M1793" s="49"/>
      <c r="N1793" s="49"/>
    </row>
    <row r="1794" spans="1:14">
      <c r="A1794" s="43" cm="1">
        <f t="array" ref="A1794">IF(INDEX(B:B,ROW()), COUNTIF($B$6:INDEX(B:B,ROW()), TRUE), 0)</f>
        <v>0</v>
      </c>
      <c r="B1794" s="43" t="b" cm="1">
        <f t="array" ref="B1794">AND(分科號=INDEX(E:E,ROW()),INDEX(D:D,ROW())&gt;=分起日,INDEX(D:D,ROW())&lt;=分訖日,OR(分專案="全部",INDEX(J:J,ROW())=分專案))</f>
        <v>0</v>
      </c>
      <c r="C1794" s="44" cm="1">
        <f t="array" ref="C1794">IF(INDEX(F:F,ROW())&lt;&gt;"",INDEX(F:F,ROW()),IF(INDEX(E:E,ROW())&lt;&gt;0,INDEX(C:C,ROW()-1),0))</f>
        <v>0</v>
      </c>
      <c r="D1794" s="43" cm="1">
        <f t="array" ref="D1794">IF(INDEX(G:G,ROW())&lt;&gt;"",INDEX(G:G,ROW()),IF(INDEX(E:E,ROW())&lt;&gt;0,INDEX(D:D,ROW()-1),0))</f>
        <v>0</v>
      </c>
      <c r="E1794" s="313" cm="1">
        <f t="array" ref="E1794">IF(INDEX(I:I,ROW())&lt;&gt;"",VALUE(TRIM(LEFT(INDEX(I:I,ROW()),6))),0)</f>
        <v>0</v>
      </c>
      <c r="F1794" s="314"/>
      <c r="G1794" s="247"/>
      <c r="H1794" s="261"/>
      <c r="I1794" s="248"/>
      <c r="J1794" s="261"/>
      <c r="K1794" s="261"/>
      <c r="L1794" s="262"/>
      <c r="M1794" s="49"/>
      <c r="N1794" s="49"/>
    </row>
    <row r="1795" spans="1:14">
      <c r="A1795" s="43" cm="1">
        <f t="array" ref="A1795">IF(INDEX(B:B,ROW()), COUNTIF($B$6:INDEX(B:B,ROW()), TRUE), 0)</f>
        <v>0</v>
      </c>
      <c r="B1795" s="43" t="b" cm="1">
        <f t="array" ref="B1795">AND(分科號=INDEX(E:E,ROW()),INDEX(D:D,ROW())&gt;=分起日,INDEX(D:D,ROW())&lt;=分訖日,OR(分專案="全部",INDEX(J:J,ROW())=分專案))</f>
        <v>0</v>
      </c>
      <c r="C1795" s="44" cm="1">
        <f t="array" ref="C1795">IF(INDEX(F:F,ROW())&lt;&gt;"",INDEX(F:F,ROW()),IF(INDEX(E:E,ROW())&lt;&gt;0,INDEX(C:C,ROW()-1),0))</f>
        <v>0</v>
      </c>
      <c r="D1795" s="43" cm="1">
        <f t="array" ref="D1795">IF(INDEX(G:G,ROW())&lt;&gt;"",INDEX(G:G,ROW()),IF(INDEX(E:E,ROW())&lt;&gt;0,INDEX(D:D,ROW()-1),0))</f>
        <v>0</v>
      </c>
      <c r="E1795" s="313" cm="1">
        <f t="array" ref="E1795">IF(INDEX(I:I,ROW())&lt;&gt;"",VALUE(TRIM(LEFT(INDEX(I:I,ROW()),6))),0)</f>
        <v>0</v>
      </c>
      <c r="F1795" s="314"/>
      <c r="G1795" s="247"/>
      <c r="H1795" s="261"/>
      <c r="I1795" s="248"/>
      <c r="J1795" s="261"/>
      <c r="K1795" s="261"/>
      <c r="L1795" s="262"/>
      <c r="M1795" s="49"/>
      <c r="N1795" s="49"/>
    </row>
    <row r="1796" spans="1:14">
      <c r="A1796" s="43" cm="1">
        <f t="array" ref="A1796">IF(INDEX(B:B,ROW()), COUNTIF($B$6:INDEX(B:B,ROW()), TRUE), 0)</f>
        <v>0</v>
      </c>
      <c r="B1796" s="43" t="b" cm="1">
        <f t="array" ref="B1796">AND(分科號=INDEX(E:E,ROW()),INDEX(D:D,ROW())&gt;=分起日,INDEX(D:D,ROW())&lt;=分訖日,OR(分專案="全部",INDEX(J:J,ROW())=分專案))</f>
        <v>0</v>
      </c>
      <c r="C1796" s="44" cm="1">
        <f t="array" ref="C1796">IF(INDEX(F:F,ROW())&lt;&gt;"",INDEX(F:F,ROW()),IF(INDEX(E:E,ROW())&lt;&gt;0,INDEX(C:C,ROW()-1),0))</f>
        <v>0</v>
      </c>
      <c r="D1796" s="43" cm="1">
        <f t="array" ref="D1796">IF(INDEX(G:G,ROW())&lt;&gt;"",INDEX(G:G,ROW()),IF(INDEX(E:E,ROW())&lt;&gt;0,INDEX(D:D,ROW()-1),0))</f>
        <v>0</v>
      </c>
      <c r="E1796" s="313" cm="1">
        <f t="array" ref="E1796">IF(INDEX(I:I,ROW())&lt;&gt;"",VALUE(TRIM(LEFT(INDEX(I:I,ROW()),6))),0)</f>
        <v>0</v>
      </c>
      <c r="F1796" s="314"/>
      <c r="G1796" s="247"/>
      <c r="H1796" s="261"/>
      <c r="I1796" s="248"/>
      <c r="J1796" s="261"/>
      <c r="K1796" s="261"/>
      <c r="L1796" s="262"/>
      <c r="M1796" s="49"/>
      <c r="N1796" s="49"/>
    </row>
    <row r="1797" spans="1:14">
      <c r="A1797" s="43" cm="1">
        <f t="array" ref="A1797">IF(INDEX(B:B,ROW()), COUNTIF($B$6:INDEX(B:B,ROW()), TRUE), 0)</f>
        <v>0</v>
      </c>
      <c r="B1797" s="43" t="b" cm="1">
        <f t="array" ref="B1797">AND(分科號=INDEX(E:E,ROW()),INDEX(D:D,ROW())&gt;=分起日,INDEX(D:D,ROW())&lt;=分訖日,OR(分專案="全部",INDEX(J:J,ROW())=分專案))</f>
        <v>0</v>
      </c>
      <c r="C1797" s="44" cm="1">
        <f t="array" ref="C1797">IF(INDEX(F:F,ROW())&lt;&gt;"",INDEX(F:F,ROW()),IF(INDEX(E:E,ROW())&lt;&gt;0,INDEX(C:C,ROW()-1),0))</f>
        <v>0</v>
      </c>
      <c r="D1797" s="43" cm="1">
        <f t="array" ref="D1797">IF(INDEX(G:G,ROW())&lt;&gt;"",INDEX(G:G,ROW()),IF(INDEX(E:E,ROW())&lt;&gt;0,INDEX(D:D,ROW()-1),0))</f>
        <v>0</v>
      </c>
      <c r="E1797" s="313" cm="1">
        <f t="array" ref="E1797">IF(INDEX(I:I,ROW())&lt;&gt;"",VALUE(TRIM(LEFT(INDEX(I:I,ROW()),6))),0)</f>
        <v>0</v>
      </c>
      <c r="F1797" s="314"/>
      <c r="G1797" s="247"/>
      <c r="H1797" s="261"/>
      <c r="I1797" s="248"/>
      <c r="J1797" s="261"/>
      <c r="K1797" s="261"/>
      <c r="L1797" s="262"/>
      <c r="M1797" s="49"/>
      <c r="N1797" s="49"/>
    </row>
    <row r="1798" spans="1:14">
      <c r="A1798" s="43" cm="1">
        <f t="array" ref="A1798">IF(INDEX(B:B,ROW()), COUNTIF($B$6:INDEX(B:B,ROW()), TRUE), 0)</f>
        <v>0</v>
      </c>
      <c r="B1798" s="43" t="b" cm="1">
        <f t="array" ref="B1798">AND(分科號=INDEX(E:E,ROW()),INDEX(D:D,ROW())&gt;=分起日,INDEX(D:D,ROW())&lt;=分訖日,OR(分專案="全部",INDEX(J:J,ROW())=分專案))</f>
        <v>0</v>
      </c>
      <c r="C1798" s="44" cm="1">
        <f t="array" ref="C1798">IF(INDEX(F:F,ROW())&lt;&gt;"",INDEX(F:F,ROW()),IF(INDEX(E:E,ROW())&lt;&gt;0,INDEX(C:C,ROW()-1),0))</f>
        <v>0</v>
      </c>
      <c r="D1798" s="43" cm="1">
        <f t="array" ref="D1798">IF(INDEX(G:G,ROW())&lt;&gt;"",INDEX(G:G,ROW()),IF(INDEX(E:E,ROW())&lt;&gt;0,INDEX(D:D,ROW()-1),0))</f>
        <v>0</v>
      </c>
      <c r="E1798" s="313" cm="1">
        <f t="array" ref="E1798">IF(INDEX(I:I,ROW())&lt;&gt;"",VALUE(TRIM(LEFT(INDEX(I:I,ROW()),6))),0)</f>
        <v>0</v>
      </c>
      <c r="F1798" s="314"/>
      <c r="G1798" s="247"/>
      <c r="H1798" s="261"/>
      <c r="I1798" s="248"/>
      <c r="J1798" s="261"/>
      <c r="K1798" s="261"/>
      <c r="L1798" s="262"/>
      <c r="M1798" s="49"/>
      <c r="N1798" s="49"/>
    </row>
    <row r="1799" spans="1:14">
      <c r="A1799" s="43" cm="1">
        <f t="array" ref="A1799">IF(INDEX(B:B,ROW()), COUNTIF($B$6:INDEX(B:B,ROW()), TRUE), 0)</f>
        <v>0</v>
      </c>
      <c r="B1799" s="43" t="b" cm="1">
        <f t="array" ref="B1799">AND(分科號=INDEX(E:E,ROW()),INDEX(D:D,ROW())&gt;=分起日,INDEX(D:D,ROW())&lt;=分訖日,OR(分專案="全部",INDEX(J:J,ROW())=分專案))</f>
        <v>0</v>
      </c>
      <c r="C1799" s="44" cm="1">
        <f t="array" ref="C1799">IF(INDEX(F:F,ROW())&lt;&gt;"",INDEX(F:F,ROW()),IF(INDEX(E:E,ROW())&lt;&gt;0,INDEX(C:C,ROW()-1),0))</f>
        <v>0</v>
      </c>
      <c r="D1799" s="43" cm="1">
        <f t="array" ref="D1799">IF(INDEX(G:G,ROW())&lt;&gt;"",INDEX(G:G,ROW()),IF(INDEX(E:E,ROW())&lt;&gt;0,INDEX(D:D,ROW()-1),0))</f>
        <v>0</v>
      </c>
      <c r="E1799" s="313" cm="1">
        <f t="array" ref="E1799">IF(INDEX(I:I,ROW())&lt;&gt;"",VALUE(TRIM(LEFT(INDEX(I:I,ROW()),6))),0)</f>
        <v>0</v>
      </c>
      <c r="F1799" s="314"/>
      <c r="G1799" s="247"/>
      <c r="H1799" s="261"/>
      <c r="I1799" s="248"/>
      <c r="J1799" s="261"/>
      <c r="K1799" s="261"/>
      <c r="L1799" s="262"/>
      <c r="M1799" s="49"/>
      <c r="N1799" s="49"/>
    </row>
    <row r="1800" spans="1:14">
      <c r="A1800" s="43" cm="1">
        <f t="array" ref="A1800">IF(INDEX(B:B,ROW()), COUNTIF($B$6:INDEX(B:B,ROW()), TRUE), 0)</f>
        <v>0</v>
      </c>
      <c r="B1800" s="43" t="b" cm="1">
        <f t="array" ref="B1800">AND(分科號=INDEX(E:E,ROW()),INDEX(D:D,ROW())&gt;=分起日,INDEX(D:D,ROW())&lt;=分訖日,OR(分專案="全部",INDEX(J:J,ROW())=分專案))</f>
        <v>0</v>
      </c>
      <c r="C1800" s="44" cm="1">
        <f t="array" ref="C1800">IF(INDEX(F:F,ROW())&lt;&gt;"",INDEX(F:F,ROW()),IF(INDEX(E:E,ROW())&lt;&gt;0,INDEX(C:C,ROW()-1),0))</f>
        <v>0</v>
      </c>
      <c r="D1800" s="43" cm="1">
        <f t="array" ref="D1800">IF(INDEX(G:G,ROW())&lt;&gt;"",INDEX(G:G,ROW()),IF(INDEX(E:E,ROW())&lt;&gt;0,INDEX(D:D,ROW()-1),0))</f>
        <v>0</v>
      </c>
      <c r="E1800" s="313" cm="1">
        <f t="array" ref="E1800">IF(INDEX(I:I,ROW())&lt;&gt;"",VALUE(TRIM(LEFT(INDEX(I:I,ROW()),6))),0)</f>
        <v>0</v>
      </c>
      <c r="F1800" s="314"/>
      <c r="G1800" s="247"/>
      <c r="H1800" s="261"/>
      <c r="I1800" s="248"/>
      <c r="J1800" s="261"/>
      <c r="K1800" s="261"/>
      <c r="L1800" s="262"/>
      <c r="M1800" s="49"/>
      <c r="N1800" s="49"/>
    </row>
    <row r="1801" spans="1:14">
      <c r="A1801" s="43" cm="1">
        <f t="array" ref="A1801">IF(INDEX(B:B,ROW()), COUNTIF($B$6:INDEX(B:B,ROW()), TRUE), 0)</f>
        <v>0</v>
      </c>
      <c r="B1801" s="43" t="b" cm="1">
        <f t="array" ref="B1801">AND(分科號=INDEX(E:E,ROW()),INDEX(D:D,ROW())&gt;=分起日,INDEX(D:D,ROW())&lt;=分訖日,OR(分專案="全部",INDEX(J:J,ROW())=分專案))</f>
        <v>0</v>
      </c>
      <c r="C1801" s="44" cm="1">
        <f t="array" ref="C1801">IF(INDEX(F:F,ROW())&lt;&gt;"",INDEX(F:F,ROW()),IF(INDEX(E:E,ROW())&lt;&gt;0,INDEX(C:C,ROW()-1),0))</f>
        <v>0</v>
      </c>
      <c r="D1801" s="43" cm="1">
        <f t="array" ref="D1801">IF(INDEX(G:G,ROW())&lt;&gt;"",INDEX(G:G,ROW()),IF(INDEX(E:E,ROW())&lt;&gt;0,INDEX(D:D,ROW()-1),0))</f>
        <v>0</v>
      </c>
      <c r="E1801" s="313" cm="1">
        <f t="array" ref="E1801">IF(INDEX(I:I,ROW())&lt;&gt;"",VALUE(TRIM(LEFT(INDEX(I:I,ROW()),6))),0)</f>
        <v>0</v>
      </c>
      <c r="F1801" s="314"/>
      <c r="G1801" s="247"/>
      <c r="H1801" s="261"/>
      <c r="I1801" s="248"/>
      <c r="J1801" s="261"/>
      <c r="K1801" s="261"/>
      <c r="L1801" s="262"/>
      <c r="M1801" s="49"/>
      <c r="N1801" s="49"/>
    </row>
    <row r="1802" spans="1:14">
      <c r="A1802" s="43" cm="1">
        <f t="array" ref="A1802">IF(INDEX(B:B,ROW()), COUNTIF($B$6:INDEX(B:B,ROW()), TRUE), 0)</f>
        <v>0</v>
      </c>
      <c r="B1802" s="43" t="b" cm="1">
        <f t="array" ref="B1802">AND(分科號=INDEX(E:E,ROW()),INDEX(D:D,ROW())&gt;=分起日,INDEX(D:D,ROW())&lt;=分訖日,OR(分專案="全部",INDEX(J:J,ROW())=分專案))</f>
        <v>0</v>
      </c>
      <c r="C1802" s="44" cm="1">
        <f t="array" ref="C1802">IF(INDEX(F:F,ROW())&lt;&gt;"",INDEX(F:F,ROW()),IF(INDEX(E:E,ROW())&lt;&gt;0,INDEX(C:C,ROW()-1),0))</f>
        <v>0</v>
      </c>
      <c r="D1802" s="43" cm="1">
        <f t="array" ref="D1802">IF(INDEX(G:G,ROW())&lt;&gt;"",INDEX(G:G,ROW()),IF(INDEX(E:E,ROW())&lt;&gt;0,INDEX(D:D,ROW()-1),0))</f>
        <v>0</v>
      </c>
      <c r="E1802" s="313" cm="1">
        <f t="array" ref="E1802">IF(INDEX(I:I,ROW())&lt;&gt;"",VALUE(TRIM(LEFT(INDEX(I:I,ROW()),6))),0)</f>
        <v>0</v>
      </c>
      <c r="F1802" s="314"/>
      <c r="G1802" s="247"/>
      <c r="H1802" s="261"/>
      <c r="I1802" s="248"/>
      <c r="J1802" s="261"/>
      <c r="K1802" s="261"/>
      <c r="L1802" s="262"/>
      <c r="M1802" s="49"/>
      <c r="N1802" s="49"/>
    </row>
    <row r="1803" spans="1:14">
      <c r="A1803" s="43" cm="1">
        <f t="array" ref="A1803">IF(INDEX(B:B,ROW()), COUNTIF($B$6:INDEX(B:B,ROW()), TRUE), 0)</f>
        <v>0</v>
      </c>
      <c r="B1803" s="43" t="b" cm="1">
        <f t="array" ref="B1803">AND(分科號=INDEX(E:E,ROW()),INDEX(D:D,ROW())&gt;=分起日,INDEX(D:D,ROW())&lt;=分訖日,OR(分專案="全部",INDEX(J:J,ROW())=分專案))</f>
        <v>0</v>
      </c>
      <c r="C1803" s="44" cm="1">
        <f t="array" ref="C1803">IF(INDEX(F:F,ROW())&lt;&gt;"",INDEX(F:F,ROW()),IF(INDEX(E:E,ROW())&lt;&gt;0,INDEX(C:C,ROW()-1),0))</f>
        <v>0</v>
      </c>
      <c r="D1803" s="43" cm="1">
        <f t="array" ref="D1803">IF(INDEX(G:G,ROW())&lt;&gt;"",INDEX(G:G,ROW()),IF(INDEX(E:E,ROW())&lt;&gt;0,INDEX(D:D,ROW()-1),0))</f>
        <v>0</v>
      </c>
      <c r="E1803" s="313" cm="1">
        <f t="array" ref="E1803">IF(INDEX(I:I,ROW())&lt;&gt;"",VALUE(TRIM(LEFT(INDEX(I:I,ROW()),6))),0)</f>
        <v>0</v>
      </c>
      <c r="F1803" s="314"/>
      <c r="G1803" s="247"/>
      <c r="H1803" s="261"/>
      <c r="I1803" s="248"/>
      <c r="J1803" s="261"/>
      <c r="K1803" s="261"/>
      <c r="L1803" s="262"/>
      <c r="M1803" s="49"/>
      <c r="N1803" s="49"/>
    </row>
    <row r="1804" spans="1:14">
      <c r="A1804" s="43" cm="1">
        <f t="array" ref="A1804">IF(INDEX(B:B,ROW()), COUNTIF($B$6:INDEX(B:B,ROW()), TRUE), 0)</f>
        <v>0</v>
      </c>
      <c r="B1804" s="43" t="b" cm="1">
        <f t="array" ref="B1804">AND(分科號=INDEX(E:E,ROW()),INDEX(D:D,ROW())&gt;=分起日,INDEX(D:D,ROW())&lt;=分訖日,OR(分專案="全部",INDEX(J:J,ROW())=分專案))</f>
        <v>0</v>
      </c>
      <c r="C1804" s="44" cm="1">
        <f t="array" ref="C1804">IF(INDEX(F:F,ROW())&lt;&gt;"",INDEX(F:F,ROW()),IF(INDEX(E:E,ROW())&lt;&gt;0,INDEX(C:C,ROW()-1),0))</f>
        <v>0</v>
      </c>
      <c r="D1804" s="43" cm="1">
        <f t="array" ref="D1804">IF(INDEX(G:G,ROW())&lt;&gt;"",INDEX(G:G,ROW()),IF(INDEX(E:E,ROW())&lt;&gt;0,INDEX(D:D,ROW()-1),0))</f>
        <v>0</v>
      </c>
      <c r="E1804" s="313" cm="1">
        <f t="array" ref="E1804">IF(INDEX(I:I,ROW())&lt;&gt;"",VALUE(TRIM(LEFT(INDEX(I:I,ROW()),6))),0)</f>
        <v>0</v>
      </c>
      <c r="F1804" s="314"/>
      <c r="G1804" s="247"/>
      <c r="H1804" s="261"/>
      <c r="I1804" s="248"/>
      <c r="J1804" s="261"/>
      <c r="K1804" s="261"/>
      <c r="L1804" s="262"/>
      <c r="M1804" s="49"/>
      <c r="N1804" s="49"/>
    </row>
    <row r="1805" spans="1:14">
      <c r="A1805" s="43" cm="1">
        <f t="array" ref="A1805">IF(INDEX(B:B,ROW()), COUNTIF($B$6:INDEX(B:B,ROW()), TRUE), 0)</f>
        <v>0</v>
      </c>
      <c r="B1805" s="43" t="b" cm="1">
        <f t="array" ref="B1805">AND(分科號=INDEX(E:E,ROW()),INDEX(D:D,ROW())&gt;=分起日,INDEX(D:D,ROW())&lt;=分訖日,OR(分專案="全部",INDEX(J:J,ROW())=分專案))</f>
        <v>0</v>
      </c>
      <c r="C1805" s="44" cm="1">
        <f t="array" ref="C1805">IF(INDEX(F:F,ROW())&lt;&gt;"",INDEX(F:F,ROW()),IF(INDEX(E:E,ROW())&lt;&gt;0,INDEX(C:C,ROW()-1),0))</f>
        <v>0</v>
      </c>
      <c r="D1805" s="43" cm="1">
        <f t="array" ref="D1805">IF(INDEX(G:G,ROW())&lt;&gt;"",INDEX(G:G,ROW()),IF(INDEX(E:E,ROW())&lt;&gt;0,INDEX(D:D,ROW()-1),0))</f>
        <v>0</v>
      </c>
      <c r="E1805" s="313" cm="1">
        <f t="array" ref="E1805">IF(INDEX(I:I,ROW())&lt;&gt;"",VALUE(TRIM(LEFT(INDEX(I:I,ROW()),6))),0)</f>
        <v>0</v>
      </c>
      <c r="F1805" s="314"/>
      <c r="G1805" s="247"/>
      <c r="H1805" s="261"/>
      <c r="I1805" s="248"/>
      <c r="J1805" s="261"/>
      <c r="K1805" s="261"/>
      <c r="L1805" s="262"/>
      <c r="M1805" s="49"/>
      <c r="N1805" s="49"/>
    </row>
    <row r="1806" spans="1:14">
      <c r="A1806" s="43" cm="1">
        <f t="array" ref="A1806">IF(INDEX(B:B,ROW()), COUNTIF($B$6:INDEX(B:B,ROW()), TRUE), 0)</f>
        <v>0</v>
      </c>
      <c r="B1806" s="43" t="b" cm="1">
        <f t="array" ref="B1806">AND(分科號=INDEX(E:E,ROW()),INDEX(D:D,ROW())&gt;=分起日,INDEX(D:D,ROW())&lt;=分訖日,OR(分專案="全部",INDEX(J:J,ROW())=分專案))</f>
        <v>0</v>
      </c>
      <c r="C1806" s="44" cm="1">
        <f t="array" ref="C1806">IF(INDEX(F:F,ROW())&lt;&gt;"",INDEX(F:F,ROW()),IF(INDEX(E:E,ROW())&lt;&gt;0,INDEX(C:C,ROW()-1),0))</f>
        <v>0</v>
      </c>
      <c r="D1806" s="43" cm="1">
        <f t="array" ref="D1806">IF(INDEX(G:G,ROW())&lt;&gt;"",INDEX(G:G,ROW()),IF(INDEX(E:E,ROW())&lt;&gt;0,INDEX(D:D,ROW()-1),0))</f>
        <v>0</v>
      </c>
      <c r="E1806" s="313" cm="1">
        <f t="array" ref="E1806">IF(INDEX(I:I,ROW())&lt;&gt;"",VALUE(TRIM(LEFT(INDEX(I:I,ROW()),6))),0)</f>
        <v>0</v>
      </c>
      <c r="F1806" s="314"/>
      <c r="G1806" s="247"/>
      <c r="H1806" s="261"/>
      <c r="I1806" s="248"/>
      <c r="J1806" s="261"/>
      <c r="K1806" s="261"/>
      <c r="L1806" s="262"/>
      <c r="M1806" s="49"/>
      <c r="N1806" s="49"/>
    </row>
    <row r="1807" spans="1:14">
      <c r="A1807" s="43" cm="1">
        <f t="array" ref="A1807">IF(INDEX(B:B,ROW()), COUNTIF($B$6:INDEX(B:B,ROW()), TRUE), 0)</f>
        <v>0</v>
      </c>
      <c r="B1807" s="43" t="b" cm="1">
        <f t="array" ref="B1807">AND(分科號=INDEX(E:E,ROW()),INDEX(D:D,ROW())&gt;=分起日,INDEX(D:D,ROW())&lt;=分訖日,OR(分專案="全部",INDEX(J:J,ROW())=分專案))</f>
        <v>0</v>
      </c>
      <c r="C1807" s="44" cm="1">
        <f t="array" ref="C1807">IF(INDEX(F:F,ROW())&lt;&gt;"",INDEX(F:F,ROW()),IF(INDEX(E:E,ROW())&lt;&gt;0,INDEX(C:C,ROW()-1),0))</f>
        <v>0</v>
      </c>
      <c r="D1807" s="43" cm="1">
        <f t="array" ref="D1807">IF(INDEX(G:G,ROW())&lt;&gt;"",INDEX(G:G,ROW()),IF(INDEX(E:E,ROW())&lt;&gt;0,INDEX(D:D,ROW()-1),0))</f>
        <v>0</v>
      </c>
      <c r="E1807" s="313" cm="1">
        <f t="array" ref="E1807">IF(INDEX(I:I,ROW())&lt;&gt;"",VALUE(TRIM(LEFT(INDEX(I:I,ROW()),6))),0)</f>
        <v>0</v>
      </c>
      <c r="F1807" s="314"/>
      <c r="G1807" s="247"/>
      <c r="H1807" s="261"/>
      <c r="I1807" s="248"/>
      <c r="J1807" s="261"/>
      <c r="K1807" s="261"/>
      <c r="L1807" s="262"/>
      <c r="M1807" s="49"/>
      <c r="N1807" s="49"/>
    </row>
    <row r="1808" spans="1:14">
      <c r="A1808" s="43" cm="1">
        <f t="array" ref="A1808">IF(INDEX(B:B,ROW()), COUNTIF($B$6:INDEX(B:B,ROW()), TRUE), 0)</f>
        <v>0</v>
      </c>
      <c r="B1808" s="43" t="b" cm="1">
        <f t="array" ref="B1808">AND(分科號=INDEX(E:E,ROW()),INDEX(D:D,ROW())&gt;=分起日,INDEX(D:D,ROW())&lt;=分訖日,OR(分專案="全部",INDEX(J:J,ROW())=分專案))</f>
        <v>0</v>
      </c>
      <c r="C1808" s="44" cm="1">
        <f t="array" ref="C1808">IF(INDEX(F:F,ROW())&lt;&gt;"",INDEX(F:F,ROW()),IF(INDEX(E:E,ROW())&lt;&gt;0,INDEX(C:C,ROW()-1),0))</f>
        <v>0</v>
      </c>
      <c r="D1808" s="43" cm="1">
        <f t="array" ref="D1808">IF(INDEX(G:G,ROW())&lt;&gt;"",INDEX(G:G,ROW()),IF(INDEX(E:E,ROW())&lt;&gt;0,INDEX(D:D,ROW()-1),0))</f>
        <v>0</v>
      </c>
      <c r="E1808" s="313" cm="1">
        <f t="array" ref="E1808">IF(INDEX(I:I,ROW())&lt;&gt;"",VALUE(TRIM(LEFT(INDEX(I:I,ROW()),6))),0)</f>
        <v>0</v>
      </c>
      <c r="F1808" s="314"/>
      <c r="G1808" s="247"/>
      <c r="H1808" s="261"/>
      <c r="I1808" s="248"/>
      <c r="J1808" s="261"/>
      <c r="K1808" s="261"/>
      <c r="L1808" s="262"/>
      <c r="M1808" s="49"/>
      <c r="N1808" s="49"/>
    </row>
    <row r="1809" spans="1:14">
      <c r="A1809" s="43" cm="1">
        <f t="array" ref="A1809">IF(INDEX(B:B,ROW()), COUNTIF($B$6:INDEX(B:B,ROW()), TRUE), 0)</f>
        <v>0</v>
      </c>
      <c r="B1809" s="43" t="b" cm="1">
        <f t="array" ref="B1809">AND(分科號=INDEX(E:E,ROW()),INDEX(D:D,ROW())&gt;=分起日,INDEX(D:D,ROW())&lt;=分訖日,OR(分專案="全部",INDEX(J:J,ROW())=分專案))</f>
        <v>0</v>
      </c>
      <c r="C1809" s="44" cm="1">
        <f t="array" ref="C1809">IF(INDEX(F:F,ROW())&lt;&gt;"",INDEX(F:F,ROW()),IF(INDEX(E:E,ROW())&lt;&gt;0,INDEX(C:C,ROW()-1),0))</f>
        <v>0</v>
      </c>
      <c r="D1809" s="43" cm="1">
        <f t="array" ref="D1809">IF(INDEX(G:G,ROW())&lt;&gt;"",INDEX(G:G,ROW()),IF(INDEX(E:E,ROW())&lt;&gt;0,INDEX(D:D,ROW()-1),0))</f>
        <v>0</v>
      </c>
      <c r="E1809" s="313" cm="1">
        <f t="array" ref="E1809">IF(INDEX(I:I,ROW())&lt;&gt;"",VALUE(TRIM(LEFT(INDEX(I:I,ROW()),6))),0)</f>
        <v>0</v>
      </c>
      <c r="F1809" s="314"/>
      <c r="G1809" s="247"/>
      <c r="H1809" s="261"/>
      <c r="I1809" s="248"/>
      <c r="J1809" s="261"/>
      <c r="K1809" s="261"/>
      <c r="L1809" s="262"/>
      <c r="M1809" s="49"/>
      <c r="N1809" s="49"/>
    </row>
    <row r="1810" spans="1:14">
      <c r="A1810" s="43" cm="1">
        <f t="array" ref="A1810">IF(INDEX(B:B,ROW()), COUNTIF($B$6:INDEX(B:B,ROW()), TRUE), 0)</f>
        <v>0</v>
      </c>
      <c r="B1810" s="43" t="b" cm="1">
        <f t="array" ref="B1810">AND(分科號=INDEX(E:E,ROW()),INDEX(D:D,ROW())&gt;=分起日,INDEX(D:D,ROW())&lt;=分訖日,OR(分專案="全部",INDEX(J:J,ROW())=分專案))</f>
        <v>0</v>
      </c>
      <c r="C1810" s="44" cm="1">
        <f t="array" ref="C1810">IF(INDEX(F:F,ROW())&lt;&gt;"",INDEX(F:F,ROW()),IF(INDEX(E:E,ROW())&lt;&gt;0,INDEX(C:C,ROW()-1),0))</f>
        <v>0</v>
      </c>
      <c r="D1810" s="43" cm="1">
        <f t="array" ref="D1810">IF(INDEX(G:G,ROW())&lt;&gt;"",INDEX(G:G,ROW()),IF(INDEX(E:E,ROW())&lt;&gt;0,INDEX(D:D,ROW()-1),0))</f>
        <v>0</v>
      </c>
      <c r="E1810" s="313" cm="1">
        <f t="array" ref="E1810">IF(INDEX(I:I,ROW())&lt;&gt;"",VALUE(TRIM(LEFT(INDEX(I:I,ROW()),6))),0)</f>
        <v>0</v>
      </c>
      <c r="F1810" s="314"/>
      <c r="G1810" s="247"/>
      <c r="H1810" s="261"/>
      <c r="I1810" s="248"/>
      <c r="J1810" s="261"/>
      <c r="K1810" s="261"/>
      <c r="L1810" s="262"/>
      <c r="M1810" s="49"/>
      <c r="N1810" s="49"/>
    </row>
    <row r="1811" spans="1:14">
      <c r="A1811" s="43" cm="1">
        <f t="array" ref="A1811">IF(INDEX(B:B,ROW()), COUNTIF($B$6:INDEX(B:B,ROW()), TRUE), 0)</f>
        <v>0</v>
      </c>
      <c r="B1811" s="43" t="b" cm="1">
        <f t="array" ref="B1811">AND(分科號=INDEX(E:E,ROW()),INDEX(D:D,ROW())&gt;=分起日,INDEX(D:D,ROW())&lt;=分訖日,OR(分專案="全部",INDEX(J:J,ROW())=分專案))</f>
        <v>0</v>
      </c>
      <c r="C1811" s="44" cm="1">
        <f t="array" ref="C1811">IF(INDEX(F:F,ROW())&lt;&gt;"",INDEX(F:F,ROW()),IF(INDEX(E:E,ROW())&lt;&gt;0,INDEX(C:C,ROW()-1),0))</f>
        <v>0</v>
      </c>
      <c r="D1811" s="43" cm="1">
        <f t="array" ref="D1811">IF(INDEX(G:G,ROW())&lt;&gt;"",INDEX(G:G,ROW()),IF(INDEX(E:E,ROW())&lt;&gt;0,INDEX(D:D,ROW()-1),0))</f>
        <v>0</v>
      </c>
      <c r="E1811" s="313" cm="1">
        <f t="array" ref="E1811">IF(INDEX(I:I,ROW())&lt;&gt;"",VALUE(TRIM(LEFT(INDEX(I:I,ROW()),6))),0)</f>
        <v>0</v>
      </c>
      <c r="F1811" s="314"/>
      <c r="G1811" s="247"/>
      <c r="H1811" s="261"/>
      <c r="I1811" s="248"/>
      <c r="J1811" s="261"/>
      <c r="K1811" s="261"/>
      <c r="L1811" s="262"/>
      <c r="M1811" s="49"/>
      <c r="N1811" s="49"/>
    </row>
    <row r="1812" spans="1:14">
      <c r="A1812" s="43" cm="1">
        <f t="array" ref="A1812">IF(INDEX(B:B,ROW()), COUNTIF($B$6:INDEX(B:B,ROW()), TRUE), 0)</f>
        <v>0</v>
      </c>
      <c r="B1812" s="43" t="b" cm="1">
        <f t="array" ref="B1812">AND(分科號=INDEX(E:E,ROW()),INDEX(D:D,ROW())&gt;=分起日,INDEX(D:D,ROW())&lt;=分訖日,OR(分專案="全部",INDEX(J:J,ROW())=分專案))</f>
        <v>0</v>
      </c>
      <c r="C1812" s="44" cm="1">
        <f t="array" ref="C1812">IF(INDEX(F:F,ROW())&lt;&gt;"",INDEX(F:F,ROW()),IF(INDEX(E:E,ROW())&lt;&gt;0,INDEX(C:C,ROW()-1),0))</f>
        <v>0</v>
      </c>
      <c r="D1812" s="43" cm="1">
        <f t="array" ref="D1812">IF(INDEX(G:G,ROW())&lt;&gt;"",INDEX(G:G,ROW()),IF(INDEX(E:E,ROW())&lt;&gt;0,INDEX(D:D,ROW()-1),0))</f>
        <v>0</v>
      </c>
      <c r="E1812" s="313" cm="1">
        <f t="array" ref="E1812">IF(INDEX(I:I,ROW())&lt;&gt;"",VALUE(TRIM(LEFT(INDEX(I:I,ROW()),6))),0)</f>
        <v>0</v>
      </c>
      <c r="F1812" s="314"/>
      <c r="G1812" s="247"/>
      <c r="H1812" s="261"/>
      <c r="I1812" s="248"/>
      <c r="J1812" s="261"/>
      <c r="K1812" s="261"/>
      <c r="L1812" s="262"/>
      <c r="M1812" s="49"/>
      <c r="N1812" s="49"/>
    </row>
    <row r="1813" spans="1:14">
      <c r="A1813" s="43" cm="1">
        <f t="array" ref="A1813">IF(INDEX(B:B,ROW()), COUNTIF($B$6:INDEX(B:B,ROW()), TRUE), 0)</f>
        <v>0</v>
      </c>
      <c r="B1813" s="43" t="b" cm="1">
        <f t="array" ref="B1813">AND(分科號=INDEX(E:E,ROW()),INDEX(D:D,ROW())&gt;=分起日,INDEX(D:D,ROW())&lt;=分訖日,OR(分專案="全部",INDEX(J:J,ROW())=分專案))</f>
        <v>0</v>
      </c>
      <c r="C1813" s="44" cm="1">
        <f t="array" ref="C1813">IF(INDEX(F:F,ROW())&lt;&gt;"",INDEX(F:F,ROW()),IF(INDEX(E:E,ROW())&lt;&gt;0,INDEX(C:C,ROW()-1),0))</f>
        <v>0</v>
      </c>
      <c r="D1813" s="43" cm="1">
        <f t="array" ref="D1813">IF(INDEX(G:G,ROW())&lt;&gt;"",INDEX(G:G,ROW()),IF(INDEX(E:E,ROW())&lt;&gt;0,INDEX(D:D,ROW()-1),0))</f>
        <v>0</v>
      </c>
      <c r="E1813" s="313" cm="1">
        <f t="array" ref="E1813">IF(INDEX(I:I,ROW())&lt;&gt;"",VALUE(TRIM(LEFT(INDEX(I:I,ROW()),6))),0)</f>
        <v>0</v>
      </c>
      <c r="F1813" s="314"/>
      <c r="G1813" s="247"/>
      <c r="H1813" s="261"/>
      <c r="I1813" s="248"/>
      <c r="J1813" s="261"/>
      <c r="K1813" s="261"/>
      <c r="L1813" s="262"/>
      <c r="M1813" s="49"/>
      <c r="N1813" s="49"/>
    </row>
    <row r="1814" spans="1:14">
      <c r="A1814" s="43" cm="1">
        <f t="array" ref="A1814">IF(INDEX(B:B,ROW()), COUNTIF($B$6:INDEX(B:B,ROW()), TRUE), 0)</f>
        <v>0</v>
      </c>
      <c r="B1814" s="43" t="b" cm="1">
        <f t="array" ref="B1814">AND(分科號=INDEX(E:E,ROW()),INDEX(D:D,ROW())&gt;=分起日,INDEX(D:D,ROW())&lt;=分訖日,OR(分專案="全部",INDEX(J:J,ROW())=分專案))</f>
        <v>0</v>
      </c>
      <c r="C1814" s="44" cm="1">
        <f t="array" ref="C1814">IF(INDEX(F:F,ROW())&lt;&gt;"",INDEX(F:F,ROW()),IF(INDEX(E:E,ROW())&lt;&gt;0,INDEX(C:C,ROW()-1),0))</f>
        <v>0</v>
      </c>
      <c r="D1814" s="43" cm="1">
        <f t="array" ref="D1814">IF(INDEX(G:G,ROW())&lt;&gt;"",INDEX(G:G,ROW()),IF(INDEX(E:E,ROW())&lt;&gt;0,INDEX(D:D,ROW()-1),0))</f>
        <v>0</v>
      </c>
      <c r="E1814" s="313" cm="1">
        <f t="array" ref="E1814">IF(INDEX(I:I,ROW())&lt;&gt;"",VALUE(TRIM(LEFT(INDEX(I:I,ROW()),6))),0)</f>
        <v>0</v>
      </c>
      <c r="F1814" s="314"/>
      <c r="G1814" s="247"/>
      <c r="H1814" s="261"/>
      <c r="I1814" s="248"/>
      <c r="J1814" s="261"/>
      <c r="K1814" s="261"/>
      <c r="L1814" s="262"/>
      <c r="M1814" s="49"/>
      <c r="N1814" s="49"/>
    </row>
    <row r="1815" spans="1:14">
      <c r="A1815" s="43" cm="1">
        <f t="array" ref="A1815">IF(INDEX(B:B,ROW()), COUNTIF($B$6:INDEX(B:B,ROW()), TRUE), 0)</f>
        <v>0</v>
      </c>
      <c r="B1815" s="43" t="b" cm="1">
        <f t="array" ref="B1815">AND(分科號=INDEX(E:E,ROW()),INDEX(D:D,ROW())&gt;=分起日,INDEX(D:D,ROW())&lt;=分訖日,OR(分專案="全部",INDEX(J:J,ROW())=分專案))</f>
        <v>0</v>
      </c>
      <c r="C1815" s="44" cm="1">
        <f t="array" ref="C1815">IF(INDEX(F:F,ROW())&lt;&gt;"",INDEX(F:F,ROW()),IF(INDEX(E:E,ROW())&lt;&gt;0,INDEX(C:C,ROW()-1),0))</f>
        <v>0</v>
      </c>
      <c r="D1815" s="43" cm="1">
        <f t="array" ref="D1815">IF(INDEX(G:G,ROW())&lt;&gt;"",INDEX(G:G,ROW()),IF(INDEX(E:E,ROW())&lt;&gt;0,INDEX(D:D,ROW()-1),0))</f>
        <v>0</v>
      </c>
      <c r="E1815" s="313" cm="1">
        <f t="array" ref="E1815">IF(INDEX(I:I,ROW())&lt;&gt;"",VALUE(TRIM(LEFT(INDEX(I:I,ROW()),6))),0)</f>
        <v>0</v>
      </c>
      <c r="F1815" s="314"/>
      <c r="G1815" s="247"/>
      <c r="H1815" s="261"/>
      <c r="I1815" s="248"/>
      <c r="J1815" s="261"/>
      <c r="K1815" s="261"/>
      <c r="L1815" s="262"/>
      <c r="M1815" s="49"/>
      <c r="N1815" s="49"/>
    </row>
    <row r="1816" spans="1:14">
      <c r="A1816" s="43" cm="1">
        <f t="array" ref="A1816">IF(INDEX(B:B,ROW()), COUNTIF($B$6:INDEX(B:B,ROW()), TRUE), 0)</f>
        <v>0</v>
      </c>
      <c r="B1816" s="43" t="b" cm="1">
        <f t="array" ref="B1816">AND(分科號=INDEX(E:E,ROW()),INDEX(D:D,ROW())&gt;=分起日,INDEX(D:D,ROW())&lt;=分訖日,OR(分專案="全部",INDEX(J:J,ROW())=分專案))</f>
        <v>0</v>
      </c>
      <c r="C1816" s="44" cm="1">
        <f t="array" ref="C1816">IF(INDEX(F:F,ROW())&lt;&gt;"",INDEX(F:F,ROW()),IF(INDEX(E:E,ROW())&lt;&gt;0,INDEX(C:C,ROW()-1),0))</f>
        <v>0</v>
      </c>
      <c r="D1816" s="43" cm="1">
        <f t="array" ref="D1816">IF(INDEX(G:G,ROW())&lt;&gt;"",INDEX(G:G,ROW()),IF(INDEX(E:E,ROW())&lt;&gt;0,INDEX(D:D,ROW()-1),0))</f>
        <v>0</v>
      </c>
      <c r="E1816" s="313" cm="1">
        <f t="array" ref="E1816">IF(INDEX(I:I,ROW())&lt;&gt;"",VALUE(TRIM(LEFT(INDEX(I:I,ROW()),6))),0)</f>
        <v>0</v>
      </c>
      <c r="F1816" s="314"/>
      <c r="G1816" s="247"/>
      <c r="H1816" s="261"/>
      <c r="I1816" s="248"/>
      <c r="J1816" s="261"/>
      <c r="K1816" s="261"/>
      <c r="L1816" s="262"/>
      <c r="M1816" s="49"/>
      <c r="N1816" s="49"/>
    </row>
    <row r="1817" spans="1:14">
      <c r="A1817" s="43" cm="1">
        <f t="array" ref="A1817">IF(INDEX(B:B,ROW()), COUNTIF($B$6:INDEX(B:B,ROW()), TRUE), 0)</f>
        <v>0</v>
      </c>
      <c r="B1817" s="43" t="b" cm="1">
        <f t="array" ref="B1817">AND(分科號=INDEX(E:E,ROW()),INDEX(D:D,ROW())&gt;=分起日,INDEX(D:D,ROW())&lt;=分訖日,OR(分專案="全部",INDEX(J:J,ROW())=分專案))</f>
        <v>0</v>
      </c>
      <c r="C1817" s="44" cm="1">
        <f t="array" ref="C1817">IF(INDEX(F:F,ROW())&lt;&gt;"",INDEX(F:F,ROW()),IF(INDEX(E:E,ROW())&lt;&gt;0,INDEX(C:C,ROW()-1),0))</f>
        <v>0</v>
      </c>
      <c r="D1817" s="43" cm="1">
        <f t="array" ref="D1817">IF(INDEX(G:G,ROW())&lt;&gt;"",INDEX(G:G,ROW()),IF(INDEX(E:E,ROW())&lt;&gt;0,INDEX(D:D,ROW()-1),0))</f>
        <v>0</v>
      </c>
      <c r="E1817" s="313" cm="1">
        <f t="array" ref="E1817">IF(INDEX(I:I,ROW())&lt;&gt;"",VALUE(TRIM(LEFT(INDEX(I:I,ROW()),6))),0)</f>
        <v>0</v>
      </c>
      <c r="F1817" s="314"/>
      <c r="G1817" s="247"/>
      <c r="H1817" s="261"/>
      <c r="I1817" s="248"/>
      <c r="J1817" s="261"/>
      <c r="K1817" s="261"/>
      <c r="L1817" s="262"/>
      <c r="M1817" s="49"/>
      <c r="N1817" s="49"/>
    </row>
    <row r="1818" spans="1:14">
      <c r="A1818" s="43" cm="1">
        <f t="array" ref="A1818">IF(INDEX(B:B,ROW()), COUNTIF($B$6:INDEX(B:B,ROW()), TRUE), 0)</f>
        <v>0</v>
      </c>
      <c r="B1818" s="43" t="b" cm="1">
        <f t="array" ref="B1818">AND(分科號=INDEX(E:E,ROW()),INDEX(D:D,ROW())&gt;=分起日,INDEX(D:D,ROW())&lt;=分訖日,OR(分專案="全部",INDEX(J:J,ROW())=分專案))</f>
        <v>0</v>
      </c>
      <c r="C1818" s="44" cm="1">
        <f t="array" ref="C1818">IF(INDEX(F:F,ROW())&lt;&gt;"",INDEX(F:F,ROW()),IF(INDEX(E:E,ROW())&lt;&gt;0,INDEX(C:C,ROW()-1),0))</f>
        <v>0</v>
      </c>
      <c r="D1818" s="43" cm="1">
        <f t="array" ref="D1818">IF(INDEX(G:G,ROW())&lt;&gt;"",INDEX(G:G,ROW()),IF(INDEX(E:E,ROW())&lt;&gt;0,INDEX(D:D,ROW()-1),0))</f>
        <v>0</v>
      </c>
      <c r="E1818" s="313" cm="1">
        <f t="array" ref="E1818">IF(INDEX(I:I,ROW())&lt;&gt;"",VALUE(TRIM(LEFT(INDEX(I:I,ROW()),6))),0)</f>
        <v>0</v>
      </c>
      <c r="F1818" s="314"/>
      <c r="G1818" s="247"/>
      <c r="H1818" s="261"/>
      <c r="I1818" s="248"/>
      <c r="J1818" s="261"/>
      <c r="K1818" s="261"/>
      <c r="L1818" s="262"/>
      <c r="M1818" s="49"/>
      <c r="N1818" s="49"/>
    </row>
    <row r="1819" spans="1:14">
      <c r="A1819" s="43" cm="1">
        <f t="array" ref="A1819">IF(INDEX(B:B,ROW()), COUNTIF($B$6:INDEX(B:B,ROW()), TRUE), 0)</f>
        <v>0</v>
      </c>
      <c r="B1819" s="43" t="b" cm="1">
        <f t="array" ref="B1819">AND(分科號=INDEX(E:E,ROW()),INDEX(D:D,ROW())&gt;=分起日,INDEX(D:D,ROW())&lt;=分訖日,OR(分專案="全部",INDEX(J:J,ROW())=分專案))</f>
        <v>0</v>
      </c>
      <c r="C1819" s="44" cm="1">
        <f t="array" ref="C1819">IF(INDEX(F:F,ROW())&lt;&gt;"",INDEX(F:F,ROW()),IF(INDEX(E:E,ROW())&lt;&gt;0,INDEX(C:C,ROW()-1),0))</f>
        <v>0</v>
      </c>
      <c r="D1819" s="43" cm="1">
        <f t="array" ref="D1819">IF(INDEX(G:G,ROW())&lt;&gt;"",INDEX(G:G,ROW()),IF(INDEX(E:E,ROW())&lt;&gt;0,INDEX(D:D,ROW()-1),0))</f>
        <v>0</v>
      </c>
      <c r="E1819" s="313" cm="1">
        <f t="array" ref="E1819">IF(INDEX(I:I,ROW())&lt;&gt;"",VALUE(TRIM(LEFT(INDEX(I:I,ROW()),6))),0)</f>
        <v>0</v>
      </c>
      <c r="F1819" s="314"/>
      <c r="G1819" s="247"/>
      <c r="H1819" s="261"/>
      <c r="I1819" s="248"/>
      <c r="J1819" s="261"/>
      <c r="K1819" s="261"/>
      <c r="L1819" s="262"/>
      <c r="M1819" s="49"/>
      <c r="N1819" s="49"/>
    </row>
    <row r="1820" spans="1:14">
      <c r="A1820" s="43" cm="1">
        <f t="array" ref="A1820">IF(INDEX(B:B,ROW()), COUNTIF($B$6:INDEX(B:B,ROW()), TRUE), 0)</f>
        <v>0</v>
      </c>
      <c r="B1820" s="43" t="b" cm="1">
        <f t="array" ref="B1820">AND(分科號=INDEX(E:E,ROW()),INDEX(D:D,ROW())&gt;=分起日,INDEX(D:D,ROW())&lt;=分訖日,OR(分專案="全部",INDEX(J:J,ROW())=分專案))</f>
        <v>0</v>
      </c>
      <c r="C1820" s="44" cm="1">
        <f t="array" ref="C1820">IF(INDEX(F:F,ROW())&lt;&gt;"",INDEX(F:F,ROW()),IF(INDEX(E:E,ROW())&lt;&gt;0,INDEX(C:C,ROW()-1),0))</f>
        <v>0</v>
      </c>
      <c r="D1820" s="43" cm="1">
        <f t="array" ref="D1820">IF(INDEX(G:G,ROW())&lt;&gt;"",INDEX(G:G,ROW()),IF(INDEX(E:E,ROW())&lt;&gt;0,INDEX(D:D,ROW()-1),0))</f>
        <v>0</v>
      </c>
      <c r="E1820" s="313" cm="1">
        <f t="array" ref="E1820">IF(INDEX(I:I,ROW())&lt;&gt;"",VALUE(TRIM(LEFT(INDEX(I:I,ROW()),6))),0)</f>
        <v>0</v>
      </c>
      <c r="F1820" s="314"/>
      <c r="G1820" s="247"/>
      <c r="H1820" s="261"/>
      <c r="I1820" s="248"/>
      <c r="J1820" s="261"/>
      <c r="K1820" s="261"/>
      <c r="L1820" s="262"/>
      <c r="M1820" s="49"/>
      <c r="N1820" s="49"/>
    </row>
    <row r="1821" spans="1:14">
      <c r="A1821" s="43" cm="1">
        <f t="array" ref="A1821">IF(INDEX(B:B,ROW()), COUNTIF($B$6:INDEX(B:B,ROW()), TRUE), 0)</f>
        <v>0</v>
      </c>
      <c r="B1821" s="43" t="b" cm="1">
        <f t="array" ref="B1821">AND(分科號=INDEX(E:E,ROW()),INDEX(D:D,ROW())&gt;=分起日,INDEX(D:D,ROW())&lt;=分訖日,OR(分專案="全部",INDEX(J:J,ROW())=分專案))</f>
        <v>0</v>
      </c>
      <c r="C1821" s="44" cm="1">
        <f t="array" ref="C1821">IF(INDEX(F:F,ROW())&lt;&gt;"",INDEX(F:F,ROW()),IF(INDEX(E:E,ROW())&lt;&gt;0,INDEX(C:C,ROW()-1),0))</f>
        <v>0</v>
      </c>
      <c r="D1821" s="43" cm="1">
        <f t="array" ref="D1821">IF(INDEX(G:G,ROW())&lt;&gt;"",INDEX(G:G,ROW()),IF(INDEX(E:E,ROW())&lt;&gt;0,INDEX(D:D,ROW()-1),0))</f>
        <v>0</v>
      </c>
      <c r="E1821" s="313" cm="1">
        <f t="array" ref="E1821">IF(INDEX(I:I,ROW())&lt;&gt;"",VALUE(TRIM(LEFT(INDEX(I:I,ROW()),6))),0)</f>
        <v>0</v>
      </c>
      <c r="F1821" s="314"/>
      <c r="G1821" s="247"/>
      <c r="H1821" s="261"/>
      <c r="I1821" s="248"/>
      <c r="J1821" s="261"/>
      <c r="K1821" s="261"/>
      <c r="L1821" s="262"/>
      <c r="M1821" s="49"/>
      <c r="N1821" s="49"/>
    </row>
    <row r="1822" spans="1:14">
      <c r="A1822" s="43" cm="1">
        <f t="array" ref="A1822">IF(INDEX(B:B,ROW()), COUNTIF($B$6:INDEX(B:B,ROW()), TRUE), 0)</f>
        <v>0</v>
      </c>
      <c r="B1822" s="43" t="b" cm="1">
        <f t="array" ref="B1822">AND(分科號=INDEX(E:E,ROW()),INDEX(D:D,ROW())&gt;=分起日,INDEX(D:D,ROW())&lt;=分訖日,OR(分專案="全部",INDEX(J:J,ROW())=分專案))</f>
        <v>0</v>
      </c>
      <c r="C1822" s="44" cm="1">
        <f t="array" ref="C1822">IF(INDEX(F:F,ROW())&lt;&gt;"",INDEX(F:F,ROW()),IF(INDEX(E:E,ROW())&lt;&gt;0,INDEX(C:C,ROW()-1),0))</f>
        <v>0</v>
      </c>
      <c r="D1822" s="43" cm="1">
        <f t="array" ref="D1822">IF(INDEX(G:G,ROW())&lt;&gt;"",INDEX(G:G,ROW()),IF(INDEX(E:E,ROW())&lt;&gt;0,INDEX(D:D,ROW()-1),0))</f>
        <v>0</v>
      </c>
      <c r="E1822" s="313" cm="1">
        <f t="array" ref="E1822">IF(INDEX(I:I,ROW())&lt;&gt;"",VALUE(TRIM(LEFT(INDEX(I:I,ROW()),6))),0)</f>
        <v>0</v>
      </c>
      <c r="F1822" s="314"/>
      <c r="G1822" s="247"/>
      <c r="H1822" s="261"/>
      <c r="I1822" s="248"/>
      <c r="J1822" s="261"/>
      <c r="K1822" s="261"/>
      <c r="L1822" s="262"/>
      <c r="M1822" s="49"/>
      <c r="N1822" s="49"/>
    </row>
    <row r="1823" spans="1:14">
      <c r="A1823" s="43" cm="1">
        <f t="array" ref="A1823">IF(INDEX(B:B,ROW()), COUNTIF($B$6:INDEX(B:B,ROW()), TRUE), 0)</f>
        <v>0</v>
      </c>
      <c r="B1823" s="43" t="b" cm="1">
        <f t="array" ref="B1823">AND(分科號=INDEX(E:E,ROW()),INDEX(D:D,ROW())&gt;=分起日,INDEX(D:D,ROW())&lt;=分訖日,OR(分專案="全部",INDEX(J:J,ROW())=分專案))</f>
        <v>0</v>
      </c>
      <c r="C1823" s="44" cm="1">
        <f t="array" ref="C1823">IF(INDEX(F:F,ROW())&lt;&gt;"",INDEX(F:F,ROW()),IF(INDEX(E:E,ROW())&lt;&gt;0,INDEX(C:C,ROW()-1),0))</f>
        <v>0</v>
      </c>
      <c r="D1823" s="43" cm="1">
        <f t="array" ref="D1823">IF(INDEX(G:G,ROW())&lt;&gt;"",INDEX(G:G,ROW()),IF(INDEX(E:E,ROW())&lt;&gt;0,INDEX(D:D,ROW()-1),0))</f>
        <v>0</v>
      </c>
      <c r="E1823" s="313" cm="1">
        <f t="array" ref="E1823">IF(INDEX(I:I,ROW())&lt;&gt;"",VALUE(TRIM(LEFT(INDEX(I:I,ROW()),6))),0)</f>
        <v>0</v>
      </c>
      <c r="F1823" s="314"/>
      <c r="G1823" s="247"/>
      <c r="H1823" s="261"/>
      <c r="I1823" s="248"/>
      <c r="J1823" s="261"/>
      <c r="K1823" s="261"/>
      <c r="L1823" s="262"/>
      <c r="M1823" s="49"/>
      <c r="N1823" s="49"/>
    </row>
    <row r="1824" spans="1:14">
      <c r="A1824" s="43" cm="1">
        <f t="array" ref="A1824">IF(INDEX(B:B,ROW()), COUNTIF($B$6:INDEX(B:B,ROW()), TRUE), 0)</f>
        <v>0</v>
      </c>
      <c r="B1824" s="43" t="b" cm="1">
        <f t="array" ref="B1824">AND(分科號=INDEX(E:E,ROW()),INDEX(D:D,ROW())&gt;=分起日,INDEX(D:D,ROW())&lt;=分訖日,OR(分專案="全部",INDEX(J:J,ROW())=分專案))</f>
        <v>0</v>
      </c>
      <c r="C1824" s="44" cm="1">
        <f t="array" ref="C1824">IF(INDEX(F:F,ROW())&lt;&gt;"",INDEX(F:F,ROW()),IF(INDEX(E:E,ROW())&lt;&gt;0,INDEX(C:C,ROW()-1),0))</f>
        <v>0</v>
      </c>
      <c r="D1824" s="43" cm="1">
        <f t="array" ref="D1824">IF(INDEX(G:G,ROW())&lt;&gt;"",INDEX(G:G,ROW()),IF(INDEX(E:E,ROW())&lt;&gt;0,INDEX(D:D,ROW()-1),0))</f>
        <v>0</v>
      </c>
      <c r="E1824" s="313" cm="1">
        <f t="array" ref="E1824">IF(INDEX(I:I,ROW())&lt;&gt;"",VALUE(TRIM(LEFT(INDEX(I:I,ROW()),6))),0)</f>
        <v>0</v>
      </c>
      <c r="F1824" s="314"/>
      <c r="G1824" s="247"/>
      <c r="H1824" s="261"/>
      <c r="I1824" s="248"/>
      <c r="J1824" s="261"/>
      <c r="K1824" s="261"/>
      <c r="L1824" s="262"/>
      <c r="M1824" s="49"/>
      <c r="N1824" s="49"/>
    </row>
    <row r="1825" spans="1:14">
      <c r="A1825" s="43" cm="1">
        <f t="array" ref="A1825">IF(INDEX(B:B,ROW()), COUNTIF($B$6:INDEX(B:B,ROW()), TRUE), 0)</f>
        <v>0</v>
      </c>
      <c r="B1825" s="43" t="b" cm="1">
        <f t="array" ref="B1825">AND(分科號=INDEX(E:E,ROW()),INDEX(D:D,ROW())&gt;=分起日,INDEX(D:D,ROW())&lt;=分訖日,OR(分專案="全部",INDEX(J:J,ROW())=分專案))</f>
        <v>0</v>
      </c>
      <c r="C1825" s="44" cm="1">
        <f t="array" ref="C1825">IF(INDEX(F:F,ROW())&lt;&gt;"",INDEX(F:F,ROW()),IF(INDEX(E:E,ROW())&lt;&gt;0,INDEX(C:C,ROW()-1),0))</f>
        <v>0</v>
      </c>
      <c r="D1825" s="43" cm="1">
        <f t="array" ref="D1825">IF(INDEX(G:G,ROW())&lt;&gt;"",INDEX(G:G,ROW()),IF(INDEX(E:E,ROW())&lt;&gt;0,INDEX(D:D,ROW()-1),0))</f>
        <v>0</v>
      </c>
      <c r="E1825" s="313" cm="1">
        <f t="array" ref="E1825">IF(INDEX(I:I,ROW())&lt;&gt;"",VALUE(TRIM(LEFT(INDEX(I:I,ROW()),6))),0)</f>
        <v>0</v>
      </c>
      <c r="F1825" s="314"/>
      <c r="G1825" s="247"/>
      <c r="H1825" s="261"/>
      <c r="I1825" s="248"/>
      <c r="J1825" s="261"/>
      <c r="K1825" s="261"/>
      <c r="L1825" s="262"/>
      <c r="M1825" s="49"/>
      <c r="N1825" s="49"/>
    </row>
    <row r="1826" spans="1:14">
      <c r="A1826" s="43" cm="1">
        <f t="array" ref="A1826">IF(INDEX(B:B,ROW()), COUNTIF($B$6:INDEX(B:B,ROW()), TRUE), 0)</f>
        <v>0</v>
      </c>
      <c r="B1826" s="43" t="b" cm="1">
        <f t="array" ref="B1826">AND(分科號=INDEX(E:E,ROW()),INDEX(D:D,ROW())&gt;=分起日,INDEX(D:D,ROW())&lt;=分訖日,OR(分專案="全部",INDEX(J:J,ROW())=分專案))</f>
        <v>0</v>
      </c>
      <c r="C1826" s="44" cm="1">
        <f t="array" ref="C1826">IF(INDEX(F:F,ROW())&lt;&gt;"",INDEX(F:F,ROW()),IF(INDEX(E:E,ROW())&lt;&gt;0,INDEX(C:C,ROW()-1),0))</f>
        <v>0</v>
      </c>
      <c r="D1826" s="43" cm="1">
        <f t="array" ref="D1826">IF(INDEX(G:G,ROW())&lt;&gt;"",INDEX(G:G,ROW()),IF(INDEX(E:E,ROW())&lt;&gt;0,INDEX(D:D,ROW()-1),0))</f>
        <v>0</v>
      </c>
      <c r="E1826" s="313" cm="1">
        <f t="array" ref="E1826">IF(INDEX(I:I,ROW())&lt;&gt;"",VALUE(TRIM(LEFT(INDEX(I:I,ROW()),6))),0)</f>
        <v>0</v>
      </c>
      <c r="F1826" s="314"/>
      <c r="G1826" s="247"/>
      <c r="H1826" s="261"/>
      <c r="I1826" s="248"/>
      <c r="J1826" s="261"/>
      <c r="K1826" s="261"/>
      <c r="L1826" s="262"/>
      <c r="M1826" s="49"/>
      <c r="N1826" s="49"/>
    </row>
    <row r="1827" spans="1:14">
      <c r="A1827" s="43" cm="1">
        <f t="array" ref="A1827">IF(INDEX(B:B,ROW()), COUNTIF($B$6:INDEX(B:B,ROW()), TRUE), 0)</f>
        <v>0</v>
      </c>
      <c r="B1827" s="43" t="b" cm="1">
        <f t="array" ref="B1827">AND(分科號=INDEX(E:E,ROW()),INDEX(D:D,ROW())&gt;=分起日,INDEX(D:D,ROW())&lt;=分訖日,OR(分專案="全部",INDEX(J:J,ROW())=分專案))</f>
        <v>0</v>
      </c>
      <c r="C1827" s="44" cm="1">
        <f t="array" ref="C1827">IF(INDEX(F:F,ROW())&lt;&gt;"",INDEX(F:F,ROW()),IF(INDEX(E:E,ROW())&lt;&gt;0,INDEX(C:C,ROW()-1),0))</f>
        <v>0</v>
      </c>
      <c r="D1827" s="43" cm="1">
        <f t="array" ref="D1827">IF(INDEX(G:G,ROW())&lt;&gt;"",INDEX(G:G,ROW()),IF(INDEX(E:E,ROW())&lt;&gt;0,INDEX(D:D,ROW()-1),0))</f>
        <v>0</v>
      </c>
      <c r="E1827" s="313" cm="1">
        <f t="array" ref="E1827">IF(INDEX(I:I,ROW())&lt;&gt;"",VALUE(TRIM(LEFT(INDEX(I:I,ROW()),6))),0)</f>
        <v>0</v>
      </c>
      <c r="F1827" s="314"/>
      <c r="G1827" s="247"/>
      <c r="H1827" s="261"/>
      <c r="I1827" s="248"/>
      <c r="J1827" s="261"/>
      <c r="K1827" s="261"/>
      <c r="L1827" s="262"/>
      <c r="M1827" s="49"/>
      <c r="N1827" s="49"/>
    </row>
    <row r="1828" spans="1:14">
      <c r="A1828" s="43" cm="1">
        <f t="array" ref="A1828">IF(INDEX(B:B,ROW()), COUNTIF($B$6:INDEX(B:B,ROW()), TRUE), 0)</f>
        <v>0</v>
      </c>
      <c r="B1828" s="43" t="b" cm="1">
        <f t="array" ref="B1828">AND(分科號=INDEX(E:E,ROW()),INDEX(D:D,ROW())&gt;=分起日,INDEX(D:D,ROW())&lt;=分訖日,OR(分專案="全部",INDEX(J:J,ROW())=分專案))</f>
        <v>0</v>
      </c>
      <c r="C1828" s="44" cm="1">
        <f t="array" ref="C1828">IF(INDEX(F:F,ROW())&lt;&gt;"",INDEX(F:F,ROW()),IF(INDEX(E:E,ROW())&lt;&gt;0,INDEX(C:C,ROW()-1),0))</f>
        <v>0</v>
      </c>
      <c r="D1828" s="43" cm="1">
        <f t="array" ref="D1828">IF(INDEX(G:G,ROW())&lt;&gt;"",INDEX(G:G,ROW()),IF(INDEX(E:E,ROW())&lt;&gt;0,INDEX(D:D,ROW()-1),0))</f>
        <v>0</v>
      </c>
      <c r="E1828" s="313" cm="1">
        <f t="array" ref="E1828">IF(INDEX(I:I,ROW())&lt;&gt;"",VALUE(TRIM(LEFT(INDEX(I:I,ROW()),6))),0)</f>
        <v>0</v>
      </c>
      <c r="F1828" s="314"/>
      <c r="G1828" s="247"/>
      <c r="H1828" s="261"/>
      <c r="I1828" s="248"/>
      <c r="J1828" s="261"/>
      <c r="K1828" s="261"/>
      <c r="L1828" s="262"/>
      <c r="M1828" s="49"/>
      <c r="N1828" s="49"/>
    </row>
    <row r="1829" spans="1:14">
      <c r="A1829" s="43" cm="1">
        <f t="array" ref="A1829">IF(INDEX(B:B,ROW()), COUNTIF($B$6:INDEX(B:B,ROW()), TRUE), 0)</f>
        <v>0</v>
      </c>
      <c r="B1829" s="43" t="b" cm="1">
        <f t="array" ref="B1829">AND(分科號=INDEX(E:E,ROW()),INDEX(D:D,ROW())&gt;=分起日,INDEX(D:D,ROW())&lt;=分訖日,OR(分專案="全部",INDEX(J:J,ROW())=分專案))</f>
        <v>0</v>
      </c>
      <c r="C1829" s="44" cm="1">
        <f t="array" ref="C1829">IF(INDEX(F:F,ROW())&lt;&gt;"",INDEX(F:F,ROW()),IF(INDEX(E:E,ROW())&lt;&gt;0,INDEX(C:C,ROW()-1),0))</f>
        <v>0</v>
      </c>
      <c r="D1829" s="43" cm="1">
        <f t="array" ref="D1829">IF(INDEX(G:G,ROW())&lt;&gt;"",INDEX(G:G,ROW()),IF(INDEX(E:E,ROW())&lt;&gt;0,INDEX(D:D,ROW()-1),0))</f>
        <v>0</v>
      </c>
      <c r="E1829" s="313" cm="1">
        <f t="array" ref="E1829">IF(INDEX(I:I,ROW())&lt;&gt;"",VALUE(TRIM(LEFT(INDEX(I:I,ROW()),6))),0)</f>
        <v>0</v>
      </c>
      <c r="F1829" s="314"/>
      <c r="G1829" s="247"/>
      <c r="H1829" s="261"/>
      <c r="I1829" s="248"/>
      <c r="J1829" s="261"/>
      <c r="K1829" s="261"/>
      <c r="L1829" s="262"/>
      <c r="M1829" s="49"/>
      <c r="N1829" s="49"/>
    </row>
    <row r="1830" spans="1:14">
      <c r="A1830" s="43" cm="1">
        <f t="array" ref="A1830">IF(INDEX(B:B,ROW()), COUNTIF($B$6:INDEX(B:B,ROW()), TRUE), 0)</f>
        <v>0</v>
      </c>
      <c r="B1830" s="43" t="b" cm="1">
        <f t="array" ref="B1830">AND(分科號=INDEX(E:E,ROW()),INDEX(D:D,ROW())&gt;=分起日,INDEX(D:D,ROW())&lt;=分訖日,OR(分專案="全部",INDEX(J:J,ROW())=分專案))</f>
        <v>0</v>
      </c>
      <c r="C1830" s="44" cm="1">
        <f t="array" ref="C1830">IF(INDEX(F:F,ROW())&lt;&gt;"",INDEX(F:F,ROW()),IF(INDEX(E:E,ROW())&lt;&gt;0,INDEX(C:C,ROW()-1),0))</f>
        <v>0</v>
      </c>
      <c r="D1830" s="43" cm="1">
        <f t="array" ref="D1830">IF(INDEX(G:G,ROW())&lt;&gt;"",INDEX(G:G,ROW()),IF(INDEX(E:E,ROW())&lt;&gt;0,INDEX(D:D,ROW()-1),0))</f>
        <v>0</v>
      </c>
      <c r="E1830" s="313" cm="1">
        <f t="array" ref="E1830">IF(INDEX(I:I,ROW())&lt;&gt;"",VALUE(TRIM(LEFT(INDEX(I:I,ROW()),6))),0)</f>
        <v>0</v>
      </c>
      <c r="F1830" s="314"/>
      <c r="G1830" s="247"/>
      <c r="H1830" s="261"/>
      <c r="I1830" s="248"/>
      <c r="J1830" s="261"/>
      <c r="K1830" s="261"/>
      <c r="L1830" s="262"/>
      <c r="M1830" s="49"/>
      <c r="N1830" s="49"/>
    </row>
    <row r="1831" spans="1:14">
      <c r="A1831" s="43" cm="1">
        <f t="array" ref="A1831">IF(INDEX(B:B,ROW()), COUNTIF($B$6:INDEX(B:B,ROW()), TRUE), 0)</f>
        <v>0</v>
      </c>
      <c r="B1831" s="43" t="b" cm="1">
        <f t="array" ref="B1831">AND(分科號=INDEX(E:E,ROW()),INDEX(D:D,ROW())&gt;=分起日,INDEX(D:D,ROW())&lt;=分訖日,OR(分專案="全部",INDEX(J:J,ROW())=分專案))</f>
        <v>0</v>
      </c>
      <c r="C1831" s="44" cm="1">
        <f t="array" ref="C1831">IF(INDEX(F:F,ROW())&lt;&gt;"",INDEX(F:F,ROW()),IF(INDEX(E:E,ROW())&lt;&gt;0,INDEX(C:C,ROW()-1),0))</f>
        <v>0</v>
      </c>
      <c r="D1831" s="43" cm="1">
        <f t="array" ref="D1831">IF(INDEX(G:G,ROW())&lt;&gt;"",INDEX(G:G,ROW()),IF(INDEX(E:E,ROW())&lt;&gt;0,INDEX(D:D,ROW()-1),0))</f>
        <v>0</v>
      </c>
      <c r="E1831" s="313" cm="1">
        <f t="array" ref="E1831">IF(INDEX(I:I,ROW())&lt;&gt;"",VALUE(TRIM(LEFT(INDEX(I:I,ROW()),6))),0)</f>
        <v>0</v>
      </c>
      <c r="F1831" s="314"/>
      <c r="G1831" s="247"/>
      <c r="H1831" s="261"/>
      <c r="I1831" s="248"/>
      <c r="J1831" s="261"/>
      <c r="K1831" s="261"/>
      <c r="L1831" s="262"/>
      <c r="M1831" s="49"/>
      <c r="N1831" s="49"/>
    </row>
    <row r="1832" spans="1:14">
      <c r="A1832" s="43" cm="1">
        <f t="array" ref="A1832">IF(INDEX(B:B,ROW()), COUNTIF($B$6:INDEX(B:B,ROW()), TRUE), 0)</f>
        <v>0</v>
      </c>
      <c r="B1832" s="43" t="b" cm="1">
        <f t="array" ref="B1832">AND(分科號=INDEX(E:E,ROW()),INDEX(D:D,ROW())&gt;=分起日,INDEX(D:D,ROW())&lt;=分訖日,OR(分專案="全部",INDEX(J:J,ROW())=分專案))</f>
        <v>0</v>
      </c>
      <c r="C1832" s="44" cm="1">
        <f t="array" ref="C1832">IF(INDEX(F:F,ROW())&lt;&gt;"",INDEX(F:F,ROW()),IF(INDEX(E:E,ROW())&lt;&gt;0,INDEX(C:C,ROW()-1),0))</f>
        <v>0</v>
      </c>
      <c r="D1832" s="43" cm="1">
        <f t="array" ref="D1832">IF(INDEX(G:G,ROW())&lt;&gt;"",INDEX(G:G,ROW()),IF(INDEX(E:E,ROW())&lt;&gt;0,INDEX(D:D,ROW()-1),0))</f>
        <v>0</v>
      </c>
      <c r="E1832" s="313" cm="1">
        <f t="array" ref="E1832">IF(INDEX(I:I,ROW())&lt;&gt;"",VALUE(TRIM(LEFT(INDEX(I:I,ROW()),6))),0)</f>
        <v>0</v>
      </c>
      <c r="F1832" s="314"/>
      <c r="G1832" s="247"/>
      <c r="H1832" s="261"/>
      <c r="I1832" s="248"/>
      <c r="J1832" s="261"/>
      <c r="K1832" s="261"/>
      <c r="L1832" s="262"/>
      <c r="M1832" s="49"/>
      <c r="N1832" s="49"/>
    </row>
    <row r="1833" spans="1:14">
      <c r="A1833" s="43" cm="1">
        <f t="array" ref="A1833">IF(INDEX(B:B,ROW()), COUNTIF($B$6:INDEX(B:B,ROW()), TRUE), 0)</f>
        <v>0</v>
      </c>
      <c r="B1833" s="43" t="b" cm="1">
        <f t="array" ref="B1833">AND(分科號=INDEX(E:E,ROW()),INDEX(D:D,ROW())&gt;=分起日,INDEX(D:D,ROW())&lt;=分訖日,OR(分專案="全部",INDEX(J:J,ROW())=分專案))</f>
        <v>0</v>
      </c>
      <c r="C1833" s="44" cm="1">
        <f t="array" ref="C1833">IF(INDEX(F:F,ROW())&lt;&gt;"",INDEX(F:F,ROW()),IF(INDEX(E:E,ROW())&lt;&gt;0,INDEX(C:C,ROW()-1),0))</f>
        <v>0</v>
      </c>
      <c r="D1833" s="43" cm="1">
        <f t="array" ref="D1833">IF(INDEX(G:G,ROW())&lt;&gt;"",INDEX(G:G,ROW()),IF(INDEX(E:E,ROW())&lt;&gt;0,INDEX(D:D,ROW()-1),0))</f>
        <v>0</v>
      </c>
      <c r="E1833" s="313" cm="1">
        <f t="array" ref="E1833">IF(INDEX(I:I,ROW())&lt;&gt;"",VALUE(TRIM(LEFT(INDEX(I:I,ROW()),6))),0)</f>
        <v>0</v>
      </c>
      <c r="F1833" s="314"/>
      <c r="G1833" s="247"/>
      <c r="H1833" s="261"/>
      <c r="I1833" s="248"/>
      <c r="J1833" s="261"/>
      <c r="K1833" s="261"/>
      <c r="L1833" s="262"/>
      <c r="M1833" s="49"/>
      <c r="N1833" s="49"/>
    </row>
    <row r="1834" spans="1:14">
      <c r="A1834" s="43" cm="1">
        <f t="array" ref="A1834">IF(INDEX(B:B,ROW()), COUNTIF($B$6:INDEX(B:B,ROW()), TRUE), 0)</f>
        <v>0</v>
      </c>
      <c r="B1834" s="43" t="b" cm="1">
        <f t="array" ref="B1834">AND(分科號=INDEX(E:E,ROW()),INDEX(D:D,ROW())&gt;=分起日,INDEX(D:D,ROW())&lt;=分訖日,OR(分專案="全部",INDEX(J:J,ROW())=分專案))</f>
        <v>0</v>
      </c>
      <c r="C1834" s="44" cm="1">
        <f t="array" ref="C1834">IF(INDEX(F:F,ROW())&lt;&gt;"",INDEX(F:F,ROW()),IF(INDEX(E:E,ROW())&lt;&gt;0,INDEX(C:C,ROW()-1),0))</f>
        <v>0</v>
      </c>
      <c r="D1834" s="43" cm="1">
        <f t="array" ref="D1834">IF(INDEX(G:G,ROW())&lt;&gt;"",INDEX(G:G,ROW()),IF(INDEX(E:E,ROW())&lt;&gt;0,INDEX(D:D,ROW()-1),0))</f>
        <v>0</v>
      </c>
      <c r="E1834" s="313" cm="1">
        <f t="array" ref="E1834">IF(INDEX(I:I,ROW())&lt;&gt;"",VALUE(TRIM(LEFT(INDEX(I:I,ROW()),6))),0)</f>
        <v>0</v>
      </c>
      <c r="F1834" s="314"/>
      <c r="G1834" s="247"/>
      <c r="H1834" s="261"/>
      <c r="I1834" s="248"/>
      <c r="J1834" s="261"/>
      <c r="K1834" s="261"/>
      <c r="L1834" s="262"/>
      <c r="M1834" s="49"/>
      <c r="N1834" s="49"/>
    </row>
    <row r="1835" spans="1:14">
      <c r="A1835" s="43" cm="1">
        <f t="array" ref="A1835">IF(INDEX(B:B,ROW()), COUNTIF($B$6:INDEX(B:B,ROW()), TRUE), 0)</f>
        <v>0</v>
      </c>
      <c r="B1835" s="43" t="b" cm="1">
        <f t="array" ref="B1835">AND(分科號=INDEX(E:E,ROW()),INDEX(D:D,ROW())&gt;=分起日,INDEX(D:D,ROW())&lt;=分訖日,OR(分專案="全部",INDEX(J:J,ROW())=分專案))</f>
        <v>0</v>
      </c>
      <c r="C1835" s="44" cm="1">
        <f t="array" ref="C1835">IF(INDEX(F:F,ROW())&lt;&gt;"",INDEX(F:F,ROW()),IF(INDEX(E:E,ROW())&lt;&gt;0,INDEX(C:C,ROW()-1),0))</f>
        <v>0</v>
      </c>
      <c r="D1835" s="43" cm="1">
        <f t="array" ref="D1835">IF(INDEX(G:G,ROW())&lt;&gt;"",INDEX(G:G,ROW()),IF(INDEX(E:E,ROW())&lt;&gt;0,INDEX(D:D,ROW()-1),0))</f>
        <v>0</v>
      </c>
      <c r="E1835" s="313" cm="1">
        <f t="array" ref="E1835">IF(INDEX(I:I,ROW())&lt;&gt;"",VALUE(TRIM(LEFT(INDEX(I:I,ROW()),6))),0)</f>
        <v>0</v>
      </c>
      <c r="F1835" s="314"/>
      <c r="G1835" s="247"/>
      <c r="H1835" s="261"/>
      <c r="I1835" s="248"/>
      <c r="J1835" s="261"/>
      <c r="K1835" s="261"/>
      <c r="L1835" s="262"/>
      <c r="M1835" s="49"/>
      <c r="N1835" s="49"/>
    </row>
    <row r="1836" spans="1:14">
      <c r="A1836" s="43" cm="1">
        <f t="array" ref="A1836">IF(INDEX(B:B,ROW()), COUNTIF($B$6:INDEX(B:B,ROW()), TRUE), 0)</f>
        <v>0</v>
      </c>
      <c r="B1836" s="43" t="b" cm="1">
        <f t="array" ref="B1836">AND(分科號=INDEX(E:E,ROW()),INDEX(D:D,ROW())&gt;=分起日,INDEX(D:D,ROW())&lt;=分訖日,OR(分專案="全部",INDEX(J:J,ROW())=分專案))</f>
        <v>0</v>
      </c>
      <c r="C1836" s="44" cm="1">
        <f t="array" ref="C1836">IF(INDEX(F:F,ROW())&lt;&gt;"",INDEX(F:F,ROW()),IF(INDEX(E:E,ROW())&lt;&gt;0,INDEX(C:C,ROW()-1),0))</f>
        <v>0</v>
      </c>
      <c r="D1836" s="43" cm="1">
        <f t="array" ref="D1836">IF(INDEX(G:G,ROW())&lt;&gt;"",INDEX(G:G,ROW()),IF(INDEX(E:E,ROW())&lt;&gt;0,INDEX(D:D,ROW()-1),0))</f>
        <v>0</v>
      </c>
      <c r="E1836" s="313" cm="1">
        <f t="array" ref="E1836">IF(INDEX(I:I,ROW())&lt;&gt;"",VALUE(TRIM(LEFT(INDEX(I:I,ROW()),6))),0)</f>
        <v>0</v>
      </c>
      <c r="F1836" s="314"/>
      <c r="G1836" s="247"/>
      <c r="H1836" s="261"/>
      <c r="I1836" s="248"/>
      <c r="J1836" s="261"/>
      <c r="K1836" s="261"/>
      <c r="L1836" s="262"/>
      <c r="M1836" s="49"/>
      <c r="N1836" s="49"/>
    </row>
    <row r="1837" spans="1:14">
      <c r="A1837" s="43" cm="1">
        <f t="array" ref="A1837">IF(INDEX(B:B,ROW()), COUNTIF($B$6:INDEX(B:B,ROW()), TRUE), 0)</f>
        <v>0</v>
      </c>
      <c r="B1837" s="43" t="b" cm="1">
        <f t="array" ref="B1837">AND(分科號=INDEX(E:E,ROW()),INDEX(D:D,ROW())&gt;=分起日,INDEX(D:D,ROW())&lt;=分訖日,OR(分專案="全部",INDEX(J:J,ROW())=分專案))</f>
        <v>0</v>
      </c>
      <c r="C1837" s="44" cm="1">
        <f t="array" ref="C1837">IF(INDEX(F:F,ROW())&lt;&gt;"",INDEX(F:F,ROW()),IF(INDEX(E:E,ROW())&lt;&gt;0,INDEX(C:C,ROW()-1),0))</f>
        <v>0</v>
      </c>
      <c r="D1837" s="43" cm="1">
        <f t="array" ref="D1837">IF(INDEX(G:G,ROW())&lt;&gt;"",INDEX(G:G,ROW()),IF(INDEX(E:E,ROW())&lt;&gt;0,INDEX(D:D,ROW()-1),0))</f>
        <v>0</v>
      </c>
      <c r="E1837" s="313" cm="1">
        <f t="array" ref="E1837">IF(INDEX(I:I,ROW())&lt;&gt;"",VALUE(TRIM(LEFT(INDEX(I:I,ROW()),6))),0)</f>
        <v>0</v>
      </c>
      <c r="F1837" s="314"/>
      <c r="G1837" s="247"/>
      <c r="H1837" s="261"/>
      <c r="I1837" s="248"/>
      <c r="J1837" s="261"/>
      <c r="K1837" s="261"/>
      <c r="L1837" s="262"/>
      <c r="M1837" s="49"/>
      <c r="N1837" s="49"/>
    </row>
    <row r="1838" spans="1:14">
      <c r="A1838" s="43" cm="1">
        <f t="array" ref="A1838">IF(INDEX(B:B,ROW()), COUNTIF($B$6:INDEX(B:B,ROW()), TRUE), 0)</f>
        <v>0</v>
      </c>
      <c r="B1838" s="43" t="b" cm="1">
        <f t="array" ref="B1838">AND(分科號=INDEX(E:E,ROW()),INDEX(D:D,ROW())&gt;=分起日,INDEX(D:D,ROW())&lt;=分訖日,OR(分專案="全部",INDEX(J:J,ROW())=分專案))</f>
        <v>0</v>
      </c>
      <c r="C1838" s="44" cm="1">
        <f t="array" ref="C1838">IF(INDEX(F:F,ROW())&lt;&gt;"",INDEX(F:F,ROW()),IF(INDEX(E:E,ROW())&lt;&gt;0,INDEX(C:C,ROW()-1),0))</f>
        <v>0</v>
      </c>
      <c r="D1838" s="43" cm="1">
        <f t="array" ref="D1838">IF(INDEX(G:G,ROW())&lt;&gt;"",INDEX(G:G,ROW()),IF(INDEX(E:E,ROW())&lt;&gt;0,INDEX(D:D,ROW()-1),0))</f>
        <v>0</v>
      </c>
      <c r="E1838" s="313" cm="1">
        <f t="array" ref="E1838">IF(INDEX(I:I,ROW())&lt;&gt;"",VALUE(TRIM(LEFT(INDEX(I:I,ROW()),6))),0)</f>
        <v>0</v>
      </c>
      <c r="F1838" s="314"/>
      <c r="G1838" s="247"/>
      <c r="H1838" s="261"/>
      <c r="I1838" s="248"/>
      <c r="J1838" s="261"/>
      <c r="K1838" s="261"/>
      <c r="L1838" s="262"/>
      <c r="M1838" s="49"/>
      <c r="N1838" s="49"/>
    </row>
    <row r="1839" spans="1:14">
      <c r="A1839" s="43" cm="1">
        <f t="array" ref="A1839">IF(INDEX(B:B,ROW()), COUNTIF($B$6:INDEX(B:B,ROW()), TRUE), 0)</f>
        <v>0</v>
      </c>
      <c r="B1839" s="43" t="b" cm="1">
        <f t="array" ref="B1839">AND(分科號=INDEX(E:E,ROW()),INDEX(D:D,ROW())&gt;=分起日,INDEX(D:D,ROW())&lt;=分訖日,OR(分專案="全部",INDEX(J:J,ROW())=分專案))</f>
        <v>0</v>
      </c>
      <c r="C1839" s="44" cm="1">
        <f t="array" ref="C1839">IF(INDEX(F:F,ROW())&lt;&gt;"",INDEX(F:F,ROW()),IF(INDEX(E:E,ROW())&lt;&gt;0,INDEX(C:C,ROW()-1),0))</f>
        <v>0</v>
      </c>
      <c r="D1839" s="43" cm="1">
        <f t="array" ref="D1839">IF(INDEX(G:G,ROW())&lt;&gt;"",INDEX(G:G,ROW()),IF(INDEX(E:E,ROW())&lt;&gt;0,INDEX(D:D,ROW()-1),0))</f>
        <v>0</v>
      </c>
      <c r="E1839" s="313" cm="1">
        <f t="array" ref="E1839">IF(INDEX(I:I,ROW())&lt;&gt;"",VALUE(TRIM(LEFT(INDEX(I:I,ROW()),6))),0)</f>
        <v>0</v>
      </c>
      <c r="F1839" s="314"/>
      <c r="G1839" s="247"/>
      <c r="H1839" s="261"/>
      <c r="I1839" s="248"/>
      <c r="J1839" s="261"/>
      <c r="K1839" s="261"/>
      <c r="L1839" s="262"/>
      <c r="M1839" s="49"/>
      <c r="N1839" s="49"/>
    </row>
    <row r="1840" spans="1:14">
      <c r="A1840" s="43" cm="1">
        <f t="array" ref="A1840">IF(INDEX(B:B,ROW()), COUNTIF($B$6:INDEX(B:B,ROW()), TRUE), 0)</f>
        <v>0</v>
      </c>
      <c r="B1840" s="43" t="b" cm="1">
        <f t="array" ref="B1840">AND(分科號=INDEX(E:E,ROW()),INDEX(D:D,ROW())&gt;=分起日,INDEX(D:D,ROW())&lt;=分訖日,OR(分專案="全部",INDEX(J:J,ROW())=分專案))</f>
        <v>0</v>
      </c>
      <c r="C1840" s="44" cm="1">
        <f t="array" ref="C1840">IF(INDEX(F:F,ROW())&lt;&gt;"",INDEX(F:F,ROW()),IF(INDEX(E:E,ROW())&lt;&gt;0,INDEX(C:C,ROW()-1),0))</f>
        <v>0</v>
      </c>
      <c r="D1840" s="43" cm="1">
        <f t="array" ref="D1840">IF(INDEX(G:G,ROW())&lt;&gt;"",INDEX(G:G,ROW()),IF(INDEX(E:E,ROW())&lt;&gt;0,INDEX(D:D,ROW()-1),0))</f>
        <v>0</v>
      </c>
      <c r="E1840" s="313" cm="1">
        <f t="array" ref="E1840">IF(INDEX(I:I,ROW())&lt;&gt;"",VALUE(TRIM(LEFT(INDEX(I:I,ROW()),6))),0)</f>
        <v>0</v>
      </c>
      <c r="F1840" s="314"/>
      <c r="G1840" s="247"/>
      <c r="H1840" s="261"/>
      <c r="I1840" s="248"/>
      <c r="J1840" s="261"/>
      <c r="K1840" s="261"/>
      <c r="L1840" s="262"/>
      <c r="M1840" s="49"/>
      <c r="N1840" s="49"/>
    </row>
    <row r="1841" spans="1:14">
      <c r="A1841" s="43" cm="1">
        <f t="array" ref="A1841">IF(INDEX(B:B,ROW()), COUNTIF($B$6:INDEX(B:B,ROW()), TRUE), 0)</f>
        <v>0</v>
      </c>
      <c r="B1841" s="43" t="b" cm="1">
        <f t="array" ref="B1841">AND(分科號=INDEX(E:E,ROW()),INDEX(D:D,ROW())&gt;=分起日,INDEX(D:D,ROW())&lt;=分訖日,OR(分專案="全部",INDEX(J:J,ROW())=分專案))</f>
        <v>0</v>
      </c>
      <c r="C1841" s="44" cm="1">
        <f t="array" ref="C1841">IF(INDEX(F:F,ROW())&lt;&gt;"",INDEX(F:F,ROW()),IF(INDEX(E:E,ROW())&lt;&gt;0,INDEX(C:C,ROW()-1),0))</f>
        <v>0</v>
      </c>
      <c r="D1841" s="43" cm="1">
        <f t="array" ref="D1841">IF(INDEX(G:G,ROW())&lt;&gt;"",INDEX(G:G,ROW()),IF(INDEX(E:E,ROW())&lt;&gt;0,INDEX(D:D,ROW()-1),0))</f>
        <v>0</v>
      </c>
      <c r="E1841" s="313" cm="1">
        <f t="array" ref="E1841">IF(INDEX(I:I,ROW())&lt;&gt;"",VALUE(TRIM(LEFT(INDEX(I:I,ROW()),6))),0)</f>
        <v>0</v>
      </c>
      <c r="F1841" s="314"/>
      <c r="G1841" s="247"/>
      <c r="H1841" s="261"/>
      <c r="I1841" s="248"/>
      <c r="J1841" s="261"/>
      <c r="K1841" s="261"/>
      <c r="L1841" s="262"/>
      <c r="M1841" s="49"/>
      <c r="N1841" s="49"/>
    </row>
    <row r="1842" spans="1:14">
      <c r="A1842" s="43" cm="1">
        <f t="array" ref="A1842">IF(INDEX(B:B,ROW()), COUNTIF($B$6:INDEX(B:B,ROW()), TRUE), 0)</f>
        <v>0</v>
      </c>
      <c r="B1842" s="43" t="b" cm="1">
        <f t="array" ref="B1842">AND(分科號=INDEX(E:E,ROW()),INDEX(D:D,ROW())&gt;=分起日,INDEX(D:D,ROW())&lt;=分訖日,OR(分專案="全部",INDEX(J:J,ROW())=分專案))</f>
        <v>0</v>
      </c>
      <c r="C1842" s="44" cm="1">
        <f t="array" ref="C1842">IF(INDEX(F:F,ROW())&lt;&gt;"",INDEX(F:F,ROW()),IF(INDEX(E:E,ROW())&lt;&gt;0,INDEX(C:C,ROW()-1),0))</f>
        <v>0</v>
      </c>
      <c r="D1842" s="43" cm="1">
        <f t="array" ref="D1842">IF(INDEX(G:G,ROW())&lt;&gt;"",INDEX(G:G,ROW()),IF(INDEX(E:E,ROW())&lt;&gt;0,INDEX(D:D,ROW()-1),0))</f>
        <v>0</v>
      </c>
      <c r="E1842" s="313" cm="1">
        <f t="array" ref="E1842">IF(INDEX(I:I,ROW())&lt;&gt;"",VALUE(TRIM(LEFT(INDEX(I:I,ROW()),6))),0)</f>
        <v>0</v>
      </c>
      <c r="F1842" s="314"/>
      <c r="G1842" s="247"/>
      <c r="H1842" s="261"/>
      <c r="I1842" s="248"/>
      <c r="J1842" s="261"/>
      <c r="K1842" s="261"/>
      <c r="L1842" s="262"/>
      <c r="M1842" s="49"/>
      <c r="N1842" s="49"/>
    </row>
    <row r="1843" spans="1:14">
      <c r="A1843" s="43" cm="1">
        <f t="array" ref="A1843">IF(INDEX(B:B,ROW()), COUNTIF($B$6:INDEX(B:B,ROW()), TRUE), 0)</f>
        <v>0</v>
      </c>
      <c r="B1843" s="43" t="b" cm="1">
        <f t="array" ref="B1843">AND(分科號=INDEX(E:E,ROW()),INDEX(D:D,ROW())&gt;=分起日,INDEX(D:D,ROW())&lt;=分訖日,OR(分專案="全部",INDEX(J:J,ROW())=分專案))</f>
        <v>0</v>
      </c>
      <c r="C1843" s="44" cm="1">
        <f t="array" ref="C1843">IF(INDEX(F:F,ROW())&lt;&gt;"",INDEX(F:F,ROW()),IF(INDEX(E:E,ROW())&lt;&gt;0,INDEX(C:C,ROW()-1),0))</f>
        <v>0</v>
      </c>
      <c r="D1843" s="43" cm="1">
        <f t="array" ref="D1843">IF(INDEX(G:G,ROW())&lt;&gt;"",INDEX(G:G,ROW()),IF(INDEX(E:E,ROW())&lt;&gt;0,INDEX(D:D,ROW()-1),0))</f>
        <v>0</v>
      </c>
      <c r="E1843" s="313" cm="1">
        <f t="array" ref="E1843">IF(INDEX(I:I,ROW())&lt;&gt;"",VALUE(TRIM(LEFT(INDEX(I:I,ROW()),6))),0)</f>
        <v>0</v>
      </c>
      <c r="F1843" s="314"/>
      <c r="G1843" s="247"/>
      <c r="H1843" s="261"/>
      <c r="I1843" s="248"/>
      <c r="J1843" s="261"/>
      <c r="K1843" s="261"/>
      <c r="L1843" s="262"/>
      <c r="M1843" s="49"/>
      <c r="N1843" s="49"/>
    </row>
    <row r="1844" spans="1:14">
      <c r="A1844" s="43" cm="1">
        <f t="array" ref="A1844">IF(INDEX(B:B,ROW()), COUNTIF($B$6:INDEX(B:B,ROW()), TRUE), 0)</f>
        <v>0</v>
      </c>
      <c r="B1844" s="43" t="b" cm="1">
        <f t="array" ref="B1844">AND(分科號=INDEX(E:E,ROW()),INDEX(D:D,ROW())&gt;=分起日,INDEX(D:D,ROW())&lt;=分訖日,OR(分專案="全部",INDEX(J:J,ROW())=分專案))</f>
        <v>0</v>
      </c>
      <c r="C1844" s="44" cm="1">
        <f t="array" ref="C1844">IF(INDEX(F:F,ROW())&lt;&gt;"",INDEX(F:F,ROW()),IF(INDEX(E:E,ROW())&lt;&gt;0,INDEX(C:C,ROW()-1),0))</f>
        <v>0</v>
      </c>
      <c r="D1844" s="43" cm="1">
        <f t="array" ref="D1844">IF(INDEX(G:G,ROW())&lt;&gt;"",INDEX(G:G,ROW()),IF(INDEX(E:E,ROW())&lt;&gt;0,INDEX(D:D,ROW()-1),0))</f>
        <v>0</v>
      </c>
      <c r="E1844" s="313" cm="1">
        <f t="array" ref="E1844">IF(INDEX(I:I,ROW())&lt;&gt;"",VALUE(TRIM(LEFT(INDEX(I:I,ROW()),6))),0)</f>
        <v>0</v>
      </c>
      <c r="F1844" s="314"/>
      <c r="G1844" s="247"/>
      <c r="H1844" s="261"/>
      <c r="I1844" s="248"/>
      <c r="J1844" s="261"/>
      <c r="K1844" s="261"/>
      <c r="L1844" s="262"/>
      <c r="M1844" s="49"/>
      <c r="N1844" s="49"/>
    </row>
    <row r="1845" spans="1:14">
      <c r="A1845" s="43" cm="1">
        <f t="array" ref="A1845">IF(INDEX(B:B,ROW()), COUNTIF($B$6:INDEX(B:B,ROW()), TRUE), 0)</f>
        <v>0</v>
      </c>
      <c r="B1845" s="43" t="b" cm="1">
        <f t="array" ref="B1845">AND(分科號=INDEX(E:E,ROW()),INDEX(D:D,ROW())&gt;=分起日,INDEX(D:D,ROW())&lt;=分訖日,OR(分專案="全部",INDEX(J:J,ROW())=分專案))</f>
        <v>0</v>
      </c>
      <c r="C1845" s="44" cm="1">
        <f t="array" ref="C1845">IF(INDEX(F:F,ROW())&lt;&gt;"",INDEX(F:F,ROW()),IF(INDEX(E:E,ROW())&lt;&gt;0,INDEX(C:C,ROW()-1),0))</f>
        <v>0</v>
      </c>
      <c r="D1845" s="43" cm="1">
        <f t="array" ref="D1845">IF(INDEX(G:G,ROW())&lt;&gt;"",INDEX(G:G,ROW()),IF(INDEX(E:E,ROW())&lt;&gt;0,INDEX(D:D,ROW()-1),0))</f>
        <v>0</v>
      </c>
      <c r="E1845" s="313" cm="1">
        <f t="array" ref="E1845">IF(INDEX(I:I,ROW())&lt;&gt;"",VALUE(TRIM(LEFT(INDEX(I:I,ROW()),6))),0)</f>
        <v>0</v>
      </c>
      <c r="F1845" s="314"/>
      <c r="G1845" s="247"/>
      <c r="H1845" s="261"/>
      <c r="I1845" s="248"/>
      <c r="J1845" s="261"/>
      <c r="K1845" s="261"/>
      <c r="L1845" s="262"/>
      <c r="M1845" s="49"/>
      <c r="N1845" s="49"/>
    </row>
    <row r="1846" spans="1:14">
      <c r="A1846" s="43" cm="1">
        <f t="array" ref="A1846">IF(INDEX(B:B,ROW()), COUNTIF($B$6:INDEX(B:B,ROW()), TRUE), 0)</f>
        <v>0</v>
      </c>
      <c r="B1846" s="43" t="b" cm="1">
        <f t="array" ref="B1846">AND(分科號=INDEX(E:E,ROW()),INDEX(D:D,ROW())&gt;=分起日,INDEX(D:D,ROW())&lt;=分訖日,OR(分專案="全部",INDEX(J:J,ROW())=分專案))</f>
        <v>0</v>
      </c>
      <c r="C1846" s="44" cm="1">
        <f t="array" ref="C1846">IF(INDEX(F:F,ROW())&lt;&gt;"",INDEX(F:F,ROW()),IF(INDEX(E:E,ROW())&lt;&gt;0,INDEX(C:C,ROW()-1),0))</f>
        <v>0</v>
      </c>
      <c r="D1846" s="43" cm="1">
        <f t="array" ref="D1846">IF(INDEX(G:G,ROW())&lt;&gt;"",INDEX(G:G,ROW()),IF(INDEX(E:E,ROW())&lt;&gt;0,INDEX(D:D,ROW()-1),0))</f>
        <v>0</v>
      </c>
      <c r="E1846" s="313" cm="1">
        <f t="array" ref="E1846">IF(INDEX(I:I,ROW())&lt;&gt;"",VALUE(TRIM(LEFT(INDEX(I:I,ROW()),6))),0)</f>
        <v>0</v>
      </c>
      <c r="F1846" s="314"/>
      <c r="G1846" s="247"/>
      <c r="H1846" s="261"/>
      <c r="I1846" s="248"/>
      <c r="J1846" s="261"/>
      <c r="K1846" s="261"/>
      <c r="L1846" s="262"/>
      <c r="M1846" s="49"/>
      <c r="N1846" s="49"/>
    </row>
    <row r="1847" spans="1:14">
      <c r="A1847" s="43" cm="1">
        <f t="array" ref="A1847">IF(INDEX(B:B,ROW()), COUNTIF($B$6:INDEX(B:B,ROW()), TRUE), 0)</f>
        <v>0</v>
      </c>
      <c r="B1847" s="43" t="b" cm="1">
        <f t="array" ref="B1847">AND(分科號=INDEX(E:E,ROW()),INDEX(D:D,ROW())&gt;=分起日,INDEX(D:D,ROW())&lt;=分訖日,OR(分專案="全部",INDEX(J:J,ROW())=分專案))</f>
        <v>0</v>
      </c>
      <c r="C1847" s="44" cm="1">
        <f t="array" ref="C1847">IF(INDEX(F:F,ROW())&lt;&gt;"",INDEX(F:F,ROW()),IF(INDEX(E:E,ROW())&lt;&gt;0,INDEX(C:C,ROW()-1),0))</f>
        <v>0</v>
      </c>
      <c r="D1847" s="43" cm="1">
        <f t="array" ref="D1847">IF(INDEX(G:G,ROW())&lt;&gt;"",INDEX(G:G,ROW()),IF(INDEX(E:E,ROW())&lt;&gt;0,INDEX(D:D,ROW()-1),0))</f>
        <v>0</v>
      </c>
      <c r="E1847" s="313" cm="1">
        <f t="array" ref="E1847">IF(INDEX(I:I,ROW())&lt;&gt;"",VALUE(TRIM(LEFT(INDEX(I:I,ROW()),6))),0)</f>
        <v>0</v>
      </c>
      <c r="F1847" s="314"/>
      <c r="G1847" s="247"/>
      <c r="H1847" s="261"/>
      <c r="I1847" s="248"/>
      <c r="J1847" s="261"/>
      <c r="K1847" s="261"/>
      <c r="L1847" s="262"/>
      <c r="M1847" s="49"/>
      <c r="N1847" s="49"/>
    </row>
    <row r="1848" spans="1:14">
      <c r="A1848" s="43" cm="1">
        <f t="array" ref="A1848">IF(INDEX(B:B,ROW()), COUNTIF($B$6:INDEX(B:B,ROW()), TRUE), 0)</f>
        <v>0</v>
      </c>
      <c r="B1848" s="43" t="b" cm="1">
        <f t="array" ref="B1848">AND(分科號=INDEX(E:E,ROW()),INDEX(D:D,ROW())&gt;=分起日,INDEX(D:D,ROW())&lt;=分訖日,OR(分專案="全部",INDEX(J:J,ROW())=分專案))</f>
        <v>0</v>
      </c>
      <c r="C1848" s="44" cm="1">
        <f t="array" ref="C1848">IF(INDEX(F:F,ROW())&lt;&gt;"",INDEX(F:F,ROW()),IF(INDEX(E:E,ROW())&lt;&gt;0,INDEX(C:C,ROW()-1),0))</f>
        <v>0</v>
      </c>
      <c r="D1848" s="43" cm="1">
        <f t="array" ref="D1848">IF(INDEX(G:G,ROW())&lt;&gt;"",INDEX(G:G,ROW()),IF(INDEX(E:E,ROW())&lt;&gt;0,INDEX(D:D,ROW()-1),0))</f>
        <v>0</v>
      </c>
      <c r="E1848" s="313" cm="1">
        <f t="array" ref="E1848">IF(INDEX(I:I,ROW())&lt;&gt;"",VALUE(TRIM(LEFT(INDEX(I:I,ROW()),6))),0)</f>
        <v>0</v>
      </c>
      <c r="F1848" s="314"/>
      <c r="G1848" s="247"/>
      <c r="H1848" s="261"/>
      <c r="I1848" s="248"/>
      <c r="J1848" s="261"/>
      <c r="K1848" s="261"/>
      <c r="L1848" s="262"/>
      <c r="M1848" s="49"/>
      <c r="N1848" s="49"/>
    </row>
    <row r="1849" spans="1:14">
      <c r="A1849" s="43" cm="1">
        <f t="array" ref="A1849">IF(INDEX(B:B,ROW()), COUNTIF($B$6:INDEX(B:B,ROW()), TRUE), 0)</f>
        <v>0</v>
      </c>
      <c r="B1849" s="43" t="b" cm="1">
        <f t="array" ref="B1849">AND(分科號=INDEX(E:E,ROW()),INDEX(D:D,ROW())&gt;=分起日,INDEX(D:D,ROW())&lt;=分訖日,OR(分專案="全部",INDEX(J:J,ROW())=分專案))</f>
        <v>0</v>
      </c>
      <c r="C1849" s="44" cm="1">
        <f t="array" ref="C1849">IF(INDEX(F:F,ROW())&lt;&gt;"",INDEX(F:F,ROW()),IF(INDEX(E:E,ROW())&lt;&gt;0,INDEX(C:C,ROW()-1),0))</f>
        <v>0</v>
      </c>
      <c r="D1849" s="43" cm="1">
        <f t="array" ref="D1849">IF(INDEX(G:G,ROW())&lt;&gt;"",INDEX(G:G,ROW()),IF(INDEX(E:E,ROW())&lt;&gt;0,INDEX(D:D,ROW()-1),0))</f>
        <v>0</v>
      </c>
      <c r="E1849" s="313" cm="1">
        <f t="array" ref="E1849">IF(INDEX(I:I,ROW())&lt;&gt;"",VALUE(TRIM(LEFT(INDEX(I:I,ROW()),6))),0)</f>
        <v>0</v>
      </c>
      <c r="F1849" s="314"/>
      <c r="G1849" s="247"/>
      <c r="H1849" s="261"/>
      <c r="I1849" s="248"/>
      <c r="J1849" s="261"/>
      <c r="K1849" s="261"/>
      <c r="L1849" s="262"/>
      <c r="M1849" s="49"/>
      <c r="N1849" s="49"/>
    </row>
    <row r="1850" spans="1:14">
      <c r="A1850" s="43" cm="1">
        <f t="array" ref="A1850">IF(INDEX(B:B,ROW()), COUNTIF($B$6:INDEX(B:B,ROW()), TRUE), 0)</f>
        <v>0</v>
      </c>
      <c r="B1850" s="43" t="b" cm="1">
        <f t="array" ref="B1850">AND(分科號=INDEX(E:E,ROW()),INDEX(D:D,ROW())&gt;=分起日,INDEX(D:D,ROW())&lt;=分訖日,OR(分專案="全部",INDEX(J:J,ROW())=分專案))</f>
        <v>0</v>
      </c>
      <c r="C1850" s="44" cm="1">
        <f t="array" ref="C1850">IF(INDEX(F:F,ROW())&lt;&gt;"",INDEX(F:F,ROW()),IF(INDEX(E:E,ROW())&lt;&gt;0,INDEX(C:C,ROW()-1),0))</f>
        <v>0</v>
      </c>
      <c r="D1850" s="43" cm="1">
        <f t="array" ref="D1850">IF(INDEX(G:G,ROW())&lt;&gt;"",INDEX(G:G,ROW()),IF(INDEX(E:E,ROW())&lt;&gt;0,INDEX(D:D,ROW()-1),0))</f>
        <v>0</v>
      </c>
      <c r="E1850" s="313" cm="1">
        <f t="array" ref="E1850">IF(INDEX(I:I,ROW())&lt;&gt;"",VALUE(TRIM(LEFT(INDEX(I:I,ROW()),6))),0)</f>
        <v>0</v>
      </c>
      <c r="F1850" s="314"/>
      <c r="G1850" s="247"/>
      <c r="H1850" s="261"/>
      <c r="I1850" s="248"/>
      <c r="J1850" s="261"/>
      <c r="K1850" s="261"/>
      <c r="L1850" s="262"/>
      <c r="M1850" s="49"/>
      <c r="N1850" s="49"/>
    </row>
    <row r="1851" spans="1:14">
      <c r="A1851" s="43" cm="1">
        <f t="array" ref="A1851">IF(INDEX(B:B,ROW()), COUNTIF($B$6:INDEX(B:B,ROW()), TRUE), 0)</f>
        <v>0</v>
      </c>
      <c r="B1851" s="43" t="b" cm="1">
        <f t="array" ref="B1851">AND(分科號=INDEX(E:E,ROW()),INDEX(D:D,ROW())&gt;=分起日,INDEX(D:D,ROW())&lt;=分訖日,OR(分專案="全部",INDEX(J:J,ROW())=分專案))</f>
        <v>0</v>
      </c>
      <c r="C1851" s="44" cm="1">
        <f t="array" ref="C1851">IF(INDEX(F:F,ROW())&lt;&gt;"",INDEX(F:F,ROW()),IF(INDEX(E:E,ROW())&lt;&gt;0,INDEX(C:C,ROW()-1),0))</f>
        <v>0</v>
      </c>
      <c r="D1851" s="43" cm="1">
        <f t="array" ref="D1851">IF(INDEX(G:G,ROW())&lt;&gt;"",INDEX(G:G,ROW()),IF(INDEX(E:E,ROW())&lt;&gt;0,INDEX(D:D,ROW()-1),0))</f>
        <v>0</v>
      </c>
      <c r="E1851" s="313" cm="1">
        <f t="array" ref="E1851">IF(INDEX(I:I,ROW())&lt;&gt;"",VALUE(TRIM(LEFT(INDEX(I:I,ROW()),6))),0)</f>
        <v>0</v>
      </c>
      <c r="F1851" s="314"/>
      <c r="G1851" s="247"/>
      <c r="H1851" s="261"/>
      <c r="I1851" s="248"/>
      <c r="J1851" s="261"/>
      <c r="K1851" s="261"/>
      <c r="L1851" s="262"/>
      <c r="M1851" s="49"/>
      <c r="N1851" s="49"/>
    </row>
    <row r="1852" spans="1:14">
      <c r="A1852" s="43" cm="1">
        <f t="array" ref="A1852">IF(INDEX(B:B,ROW()), COUNTIF($B$6:INDEX(B:B,ROW()), TRUE), 0)</f>
        <v>0</v>
      </c>
      <c r="B1852" s="43" t="b" cm="1">
        <f t="array" ref="B1852">AND(分科號=INDEX(E:E,ROW()),INDEX(D:D,ROW())&gt;=分起日,INDEX(D:D,ROW())&lt;=分訖日,OR(分專案="全部",INDEX(J:J,ROW())=分專案))</f>
        <v>0</v>
      </c>
      <c r="C1852" s="44" cm="1">
        <f t="array" ref="C1852">IF(INDEX(F:F,ROW())&lt;&gt;"",INDEX(F:F,ROW()),IF(INDEX(E:E,ROW())&lt;&gt;0,INDEX(C:C,ROW()-1),0))</f>
        <v>0</v>
      </c>
      <c r="D1852" s="43" cm="1">
        <f t="array" ref="D1852">IF(INDEX(G:G,ROW())&lt;&gt;"",INDEX(G:G,ROW()),IF(INDEX(E:E,ROW())&lt;&gt;0,INDEX(D:D,ROW()-1),0))</f>
        <v>0</v>
      </c>
      <c r="E1852" s="313" cm="1">
        <f t="array" ref="E1852">IF(INDEX(I:I,ROW())&lt;&gt;"",VALUE(TRIM(LEFT(INDEX(I:I,ROW()),6))),0)</f>
        <v>0</v>
      </c>
      <c r="F1852" s="314"/>
      <c r="G1852" s="247"/>
      <c r="H1852" s="261"/>
      <c r="I1852" s="248"/>
      <c r="J1852" s="261"/>
      <c r="K1852" s="261"/>
      <c r="L1852" s="262"/>
      <c r="M1852" s="49"/>
      <c r="N1852" s="49"/>
    </row>
    <row r="1853" spans="1:14">
      <c r="A1853" s="43" cm="1">
        <f t="array" ref="A1853">IF(INDEX(B:B,ROW()), COUNTIF($B$6:INDEX(B:B,ROW()), TRUE), 0)</f>
        <v>0</v>
      </c>
      <c r="B1853" s="43" t="b" cm="1">
        <f t="array" ref="B1853">AND(分科號=INDEX(E:E,ROW()),INDEX(D:D,ROW())&gt;=分起日,INDEX(D:D,ROW())&lt;=分訖日,OR(分專案="全部",INDEX(J:J,ROW())=分專案))</f>
        <v>0</v>
      </c>
      <c r="C1853" s="44" cm="1">
        <f t="array" ref="C1853">IF(INDEX(F:F,ROW())&lt;&gt;"",INDEX(F:F,ROW()),IF(INDEX(E:E,ROW())&lt;&gt;0,INDEX(C:C,ROW()-1),0))</f>
        <v>0</v>
      </c>
      <c r="D1853" s="43" cm="1">
        <f t="array" ref="D1853">IF(INDEX(G:G,ROW())&lt;&gt;"",INDEX(G:G,ROW()),IF(INDEX(E:E,ROW())&lt;&gt;0,INDEX(D:D,ROW()-1),0))</f>
        <v>0</v>
      </c>
      <c r="E1853" s="313" cm="1">
        <f t="array" ref="E1853">IF(INDEX(I:I,ROW())&lt;&gt;"",VALUE(TRIM(LEFT(INDEX(I:I,ROW()),6))),0)</f>
        <v>0</v>
      </c>
      <c r="F1853" s="314"/>
      <c r="G1853" s="247"/>
      <c r="H1853" s="261"/>
      <c r="I1853" s="248"/>
      <c r="J1853" s="261"/>
      <c r="K1853" s="261"/>
      <c r="L1853" s="262"/>
      <c r="M1853" s="49"/>
      <c r="N1853" s="49"/>
    </row>
    <row r="1854" spans="1:14">
      <c r="A1854" s="43" cm="1">
        <f t="array" ref="A1854">IF(INDEX(B:B,ROW()), COUNTIF($B$6:INDEX(B:B,ROW()), TRUE), 0)</f>
        <v>0</v>
      </c>
      <c r="B1854" s="43" t="b" cm="1">
        <f t="array" ref="B1854">AND(分科號=INDEX(E:E,ROW()),INDEX(D:D,ROW())&gt;=分起日,INDEX(D:D,ROW())&lt;=分訖日,OR(分專案="全部",INDEX(J:J,ROW())=分專案))</f>
        <v>0</v>
      </c>
      <c r="C1854" s="44" cm="1">
        <f t="array" ref="C1854">IF(INDEX(F:F,ROW())&lt;&gt;"",INDEX(F:F,ROW()),IF(INDEX(E:E,ROW())&lt;&gt;0,INDEX(C:C,ROW()-1),0))</f>
        <v>0</v>
      </c>
      <c r="D1854" s="43" cm="1">
        <f t="array" ref="D1854">IF(INDEX(G:G,ROW())&lt;&gt;"",INDEX(G:G,ROW()),IF(INDEX(E:E,ROW())&lt;&gt;0,INDEX(D:D,ROW()-1),0))</f>
        <v>0</v>
      </c>
      <c r="E1854" s="313" cm="1">
        <f t="array" ref="E1854">IF(INDEX(I:I,ROW())&lt;&gt;"",VALUE(TRIM(LEFT(INDEX(I:I,ROW()),6))),0)</f>
        <v>0</v>
      </c>
      <c r="F1854" s="314"/>
      <c r="G1854" s="247"/>
      <c r="H1854" s="261"/>
      <c r="I1854" s="248"/>
      <c r="J1854" s="261"/>
      <c r="K1854" s="261"/>
      <c r="L1854" s="262"/>
      <c r="M1854" s="49"/>
      <c r="N1854" s="49"/>
    </row>
    <row r="1855" spans="1:14">
      <c r="A1855" s="43" cm="1">
        <f t="array" ref="A1855">IF(INDEX(B:B,ROW()), COUNTIF($B$6:INDEX(B:B,ROW()), TRUE), 0)</f>
        <v>0</v>
      </c>
      <c r="B1855" s="43" t="b" cm="1">
        <f t="array" ref="B1855">AND(分科號=INDEX(E:E,ROW()),INDEX(D:D,ROW())&gt;=分起日,INDEX(D:D,ROW())&lt;=分訖日,OR(分專案="全部",INDEX(J:J,ROW())=分專案))</f>
        <v>0</v>
      </c>
      <c r="C1855" s="44" cm="1">
        <f t="array" ref="C1855">IF(INDEX(F:F,ROW())&lt;&gt;"",INDEX(F:F,ROW()),IF(INDEX(E:E,ROW())&lt;&gt;0,INDEX(C:C,ROW()-1),0))</f>
        <v>0</v>
      </c>
      <c r="D1855" s="43" cm="1">
        <f t="array" ref="D1855">IF(INDEX(G:G,ROW())&lt;&gt;"",INDEX(G:G,ROW()),IF(INDEX(E:E,ROW())&lt;&gt;0,INDEX(D:D,ROW()-1),0))</f>
        <v>0</v>
      </c>
      <c r="E1855" s="313" cm="1">
        <f t="array" ref="E1855">IF(INDEX(I:I,ROW())&lt;&gt;"",VALUE(TRIM(LEFT(INDEX(I:I,ROW()),6))),0)</f>
        <v>0</v>
      </c>
      <c r="F1855" s="314"/>
      <c r="G1855" s="247"/>
      <c r="H1855" s="261"/>
      <c r="I1855" s="248"/>
      <c r="J1855" s="261"/>
      <c r="K1855" s="261"/>
      <c r="L1855" s="262"/>
      <c r="M1855" s="49"/>
      <c r="N1855" s="49"/>
    </row>
    <row r="1856" spans="1:14">
      <c r="A1856" s="43" cm="1">
        <f t="array" ref="A1856">IF(INDEX(B:B,ROW()), COUNTIF($B$6:INDEX(B:B,ROW()), TRUE), 0)</f>
        <v>0</v>
      </c>
      <c r="B1856" s="43" t="b" cm="1">
        <f t="array" ref="B1856">AND(分科號=INDEX(E:E,ROW()),INDEX(D:D,ROW())&gt;=分起日,INDEX(D:D,ROW())&lt;=分訖日,OR(分專案="全部",INDEX(J:J,ROW())=分專案))</f>
        <v>0</v>
      </c>
      <c r="C1856" s="44" cm="1">
        <f t="array" ref="C1856">IF(INDEX(F:F,ROW())&lt;&gt;"",INDEX(F:F,ROW()),IF(INDEX(E:E,ROW())&lt;&gt;0,INDEX(C:C,ROW()-1),0))</f>
        <v>0</v>
      </c>
      <c r="D1856" s="43" cm="1">
        <f t="array" ref="D1856">IF(INDEX(G:G,ROW())&lt;&gt;"",INDEX(G:G,ROW()),IF(INDEX(E:E,ROW())&lt;&gt;0,INDEX(D:D,ROW()-1),0))</f>
        <v>0</v>
      </c>
      <c r="E1856" s="313" cm="1">
        <f t="array" ref="E1856">IF(INDEX(I:I,ROW())&lt;&gt;"",VALUE(TRIM(LEFT(INDEX(I:I,ROW()),6))),0)</f>
        <v>0</v>
      </c>
      <c r="F1856" s="314"/>
      <c r="G1856" s="247"/>
      <c r="H1856" s="261"/>
      <c r="I1856" s="248"/>
      <c r="J1856" s="261"/>
      <c r="K1856" s="261"/>
      <c r="L1856" s="262"/>
      <c r="M1856" s="49"/>
      <c r="N1856" s="49"/>
    </row>
    <row r="1857" spans="1:14">
      <c r="A1857" s="43" cm="1">
        <f t="array" ref="A1857">IF(INDEX(B:B,ROW()), COUNTIF($B$6:INDEX(B:B,ROW()), TRUE), 0)</f>
        <v>0</v>
      </c>
      <c r="B1857" s="43" t="b" cm="1">
        <f t="array" ref="B1857">AND(分科號=INDEX(E:E,ROW()),INDEX(D:D,ROW())&gt;=分起日,INDEX(D:D,ROW())&lt;=分訖日,OR(分專案="全部",INDEX(J:J,ROW())=分專案))</f>
        <v>0</v>
      </c>
      <c r="C1857" s="44" cm="1">
        <f t="array" ref="C1857">IF(INDEX(F:F,ROW())&lt;&gt;"",INDEX(F:F,ROW()),IF(INDEX(E:E,ROW())&lt;&gt;0,INDEX(C:C,ROW()-1),0))</f>
        <v>0</v>
      </c>
      <c r="D1857" s="43" cm="1">
        <f t="array" ref="D1857">IF(INDEX(G:G,ROW())&lt;&gt;"",INDEX(G:G,ROW()),IF(INDEX(E:E,ROW())&lt;&gt;0,INDEX(D:D,ROW()-1),0))</f>
        <v>0</v>
      </c>
      <c r="E1857" s="313" cm="1">
        <f t="array" ref="E1857">IF(INDEX(I:I,ROW())&lt;&gt;"",VALUE(TRIM(LEFT(INDEX(I:I,ROW()),6))),0)</f>
        <v>0</v>
      </c>
      <c r="F1857" s="314"/>
      <c r="G1857" s="247"/>
      <c r="H1857" s="261"/>
      <c r="I1857" s="248"/>
      <c r="J1857" s="261"/>
      <c r="K1857" s="261"/>
      <c r="L1857" s="262"/>
      <c r="M1857" s="49"/>
      <c r="N1857" s="49"/>
    </row>
    <row r="1858" spans="1:14">
      <c r="A1858" s="43" cm="1">
        <f t="array" ref="A1858">IF(INDEX(B:B,ROW()), COUNTIF($B$6:INDEX(B:B,ROW()), TRUE), 0)</f>
        <v>0</v>
      </c>
      <c r="B1858" s="43" t="b" cm="1">
        <f t="array" ref="B1858">AND(分科號=INDEX(E:E,ROW()),INDEX(D:D,ROW())&gt;=分起日,INDEX(D:D,ROW())&lt;=分訖日,OR(分專案="全部",INDEX(J:J,ROW())=分專案))</f>
        <v>0</v>
      </c>
      <c r="C1858" s="44" cm="1">
        <f t="array" ref="C1858">IF(INDEX(F:F,ROW())&lt;&gt;"",INDEX(F:F,ROW()),IF(INDEX(E:E,ROW())&lt;&gt;0,INDEX(C:C,ROW()-1),0))</f>
        <v>0</v>
      </c>
      <c r="D1858" s="43" cm="1">
        <f t="array" ref="D1858">IF(INDEX(G:G,ROW())&lt;&gt;"",INDEX(G:G,ROW()),IF(INDEX(E:E,ROW())&lt;&gt;0,INDEX(D:D,ROW()-1),0))</f>
        <v>0</v>
      </c>
      <c r="E1858" s="313" cm="1">
        <f t="array" ref="E1858">IF(INDEX(I:I,ROW())&lt;&gt;"",VALUE(TRIM(LEFT(INDEX(I:I,ROW()),6))),0)</f>
        <v>0</v>
      </c>
      <c r="F1858" s="314"/>
      <c r="G1858" s="247"/>
      <c r="H1858" s="261"/>
      <c r="I1858" s="248"/>
      <c r="J1858" s="261"/>
      <c r="K1858" s="261"/>
      <c r="L1858" s="262"/>
      <c r="M1858" s="49"/>
      <c r="N1858" s="49"/>
    </row>
    <row r="1859" spans="1:14">
      <c r="A1859" s="43" cm="1">
        <f t="array" ref="A1859">IF(INDEX(B:B,ROW()), COUNTIF($B$6:INDEX(B:B,ROW()), TRUE), 0)</f>
        <v>0</v>
      </c>
      <c r="B1859" s="43" t="b" cm="1">
        <f t="array" ref="B1859">AND(分科號=INDEX(E:E,ROW()),INDEX(D:D,ROW())&gt;=分起日,INDEX(D:D,ROW())&lt;=分訖日,OR(分專案="全部",INDEX(J:J,ROW())=分專案))</f>
        <v>0</v>
      </c>
      <c r="C1859" s="44" cm="1">
        <f t="array" ref="C1859">IF(INDEX(F:F,ROW())&lt;&gt;"",INDEX(F:F,ROW()),IF(INDEX(E:E,ROW())&lt;&gt;0,INDEX(C:C,ROW()-1),0))</f>
        <v>0</v>
      </c>
      <c r="D1859" s="43" cm="1">
        <f t="array" ref="D1859">IF(INDEX(G:G,ROW())&lt;&gt;"",INDEX(G:G,ROW()),IF(INDEX(E:E,ROW())&lt;&gt;0,INDEX(D:D,ROW()-1),0))</f>
        <v>0</v>
      </c>
      <c r="E1859" s="313" cm="1">
        <f t="array" ref="E1859">IF(INDEX(I:I,ROW())&lt;&gt;"",VALUE(TRIM(LEFT(INDEX(I:I,ROW()),6))),0)</f>
        <v>0</v>
      </c>
      <c r="F1859" s="314"/>
      <c r="G1859" s="247"/>
      <c r="H1859" s="261"/>
      <c r="I1859" s="248"/>
      <c r="J1859" s="261"/>
      <c r="K1859" s="261"/>
      <c r="L1859" s="262"/>
      <c r="M1859" s="49"/>
      <c r="N1859" s="49"/>
    </row>
    <row r="1860" spans="1:14">
      <c r="A1860" s="43" cm="1">
        <f t="array" ref="A1860">IF(INDEX(B:B,ROW()), COUNTIF($B$6:INDEX(B:B,ROW()), TRUE), 0)</f>
        <v>0</v>
      </c>
      <c r="B1860" s="43" t="b" cm="1">
        <f t="array" ref="B1860">AND(分科號=INDEX(E:E,ROW()),INDEX(D:D,ROW())&gt;=分起日,INDEX(D:D,ROW())&lt;=分訖日,OR(分專案="全部",INDEX(J:J,ROW())=分專案))</f>
        <v>0</v>
      </c>
      <c r="C1860" s="44" cm="1">
        <f t="array" ref="C1860">IF(INDEX(F:F,ROW())&lt;&gt;"",INDEX(F:F,ROW()),IF(INDEX(E:E,ROW())&lt;&gt;0,INDEX(C:C,ROW()-1),0))</f>
        <v>0</v>
      </c>
      <c r="D1860" s="43" cm="1">
        <f t="array" ref="D1860">IF(INDEX(G:G,ROW())&lt;&gt;"",INDEX(G:G,ROW()),IF(INDEX(E:E,ROW())&lt;&gt;0,INDEX(D:D,ROW()-1),0))</f>
        <v>0</v>
      </c>
      <c r="E1860" s="313" cm="1">
        <f t="array" ref="E1860">IF(INDEX(I:I,ROW())&lt;&gt;"",VALUE(TRIM(LEFT(INDEX(I:I,ROW()),6))),0)</f>
        <v>0</v>
      </c>
      <c r="F1860" s="314"/>
      <c r="G1860" s="247"/>
      <c r="H1860" s="261"/>
      <c r="I1860" s="248"/>
      <c r="J1860" s="261"/>
      <c r="K1860" s="261"/>
      <c r="L1860" s="262"/>
      <c r="M1860" s="49"/>
      <c r="N1860" s="49"/>
    </row>
    <row r="1861" spans="1:14">
      <c r="A1861" s="43" cm="1">
        <f t="array" ref="A1861">IF(INDEX(B:B,ROW()), COUNTIF($B$6:INDEX(B:B,ROW()), TRUE), 0)</f>
        <v>0</v>
      </c>
      <c r="B1861" s="43" t="b" cm="1">
        <f t="array" ref="B1861">AND(分科號=INDEX(E:E,ROW()),INDEX(D:D,ROW())&gt;=分起日,INDEX(D:D,ROW())&lt;=分訖日,OR(分專案="全部",INDEX(J:J,ROW())=分專案))</f>
        <v>0</v>
      </c>
      <c r="C1861" s="44" cm="1">
        <f t="array" ref="C1861">IF(INDEX(F:F,ROW())&lt;&gt;"",INDEX(F:F,ROW()),IF(INDEX(E:E,ROW())&lt;&gt;0,INDEX(C:C,ROW()-1),0))</f>
        <v>0</v>
      </c>
      <c r="D1861" s="43" cm="1">
        <f t="array" ref="D1861">IF(INDEX(G:G,ROW())&lt;&gt;"",INDEX(G:G,ROW()),IF(INDEX(E:E,ROW())&lt;&gt;0,INDEX(D:D,ROW()-1),0))</f>
        <v>0</v>
      </c>
      <c r="E1861" s="313" cm="1">
        <f t="array" ref="E1861">IF(INDEX(I:I,ROW())&lt;&gt;"",VALUE(TRIM(LEFT(INDEX(I:I,ROW()),6))),0)</f>
        <v>0</v>
      </c>
      <c r="F1861" s="314"/>
      <c r="G1861" s="247"/>
      <c r="H1861" s="261"/>
      <c r="I1861" s="248"/>
      <c r="J1861" s="261"/>
      <c r="K1861" s="261"/>
      <c r="L1861" s="262"/>
      <c r="M1861" s="49"/>
      <c r="N1861" s="49"/>
    </row>
    <row r="1862" spans="1:14">
      <c r="A1862" s="43" cm="1">
        <f t="array" ref="A1862">IF(INDEX(B:B,ROW()), COUNTIF($B$6:INDEX(B:B,ROW()), TRUE), 0)</f>
        <v>0</v>
      </c>
      <c r="B1862" s="43" t="b" cm="1">
        <f t="array" ref="B1862">AND(分科號=INDEX(E:E,ROW()),INDEX(D:D,ROW())&gt;=分起日,INDEX(D:D,ROW())&lt;=分訖日,OR(分專案="全部",INDEX(J:J,ROW())=分專案))</f>
        <v>0</v>
      </c>
      <c r="C1862" s="44" cm="1">
        <f t="array" ref="C1862">IF(INDEX(F:F,ROW())&lt;&gt;"",INDEX(F:F,ROW()),IF(INDEX(E:E,ROW())&lt;&gt;0,INDEX(C:C,ROW()-1),0))</f>
        <v>0</v>
      </c>
      <c r="D1862" s="43" cm="1">
        <f t="array" ref="D1862">IF(INDEX(G:G,ROW())&lt;&gt;"",INDEX(G:G,ROW()),IF(INDEX(E:E,ROW())&lt;&gt;0,INDEX(D:D,ROW()-1),0))</f>
        <v>0</v>
      </c>
      <c r="E1862" s="313" cm="1">
        <f t="array" ref="E1862">IF(INDEX(I:I,ROW())&lt;&gt;"",VALUE(TRIM(LEFT(INDEX(I:I,ROW()),6))),0)</f>
        <v>0</v>
      </c>
      <c r="F1862" s="314"/>
      <c r="G1862" s="247"/>
      <c r="H1862" s="261"/>
      <c r="I1862" s="248"/>
      <c r="J1862" s="261"/>
      <c r="K1862" s="261"/>
      <c r="L1862" s="262"/>
      <c r="M1862" s="49"/>
      <c r="N1862" s="49"/>
    </row>
    <row r="1863" spans="1:14">
      <c r="A1863" s="43" cm="1">
        <f t="array" ref="A1863">IF(INDEX(B:B,ROW()), COUNTIF($B$6:INDEX(B:B,ROW()), TRUE), 0)</f>
        <v>0</v>
      </c>
      <c r="B1863" s="43" t="b" cm="1">
        <f t="array" ref="B1863">AND(分科號=INDEX(E:E,ROW()),INDEX(D:D,ROW())&gt;=分起日,INDEX(D:D,ROW())&lt;=分訖日,OR(分專案="全部",INDEX(J:J,ROW())=分專案))</f>
        <v>0</v>
      </c>
      <c r="C1863" s="44" cm="1">
        <f t="array" ref="C1863">IF(INDEX(F:F,ROW())&lt;&gt;"",INDEX(F:F,ROW()),IF(INDEX(E:E,ROW())&lt;&gt;0,INDEX(C:C,ROW()-1),0))</f>
        <v>0</v>
      </c>
      <c r="D1863" s="43" cm="1">
        <f t="array" ref="D1863">IF(INDEX(G:G,ROW())&lt;&gt;"",INDEX(G:G,ROW()),IF(INDEX(E:E,ROW())&lt;&gt;0,INDEX(D:D,ROW()-1),0))</f>
        <v>0</v>
      </c>
      <c r="E1863" s="313" cm="1">
        <f t="array" ref="E1863">IF(INDEX(I:I,ROW())&lt;&gt;"",VALUE(TRIM(LEFT(INDEX(I:I,ROW()),6))),0)</f>
        <v>0</v>
      </c>
      <c r="F1863" s="314"/>
      <c r="G1863" s="247"/>
      <c r="H1863" s="261"/>
      <c r="I1863" s="248"/>
      <c r="J1863" s="261"/>
      <c r="K1863" s="261"/>
      <c r="L1863" s="262"/>
      <c r="M1863" s="49"/>
      <c r="N1863" s="49"/>
    </row>
    <row r="1864" spans="1:14">
      <c r="A1864" s="43" cm="1">
        <f t="array" ref="A1864">IF(INDEX(B:B,ROW()), COUNTIF($B$6:INDEX(B:B,ROW()), TRUE), 0)</f>
        <v>0</v>
      </c>
      <c r="B1864" s="43" t="b" cm="1">
        <f t="array" ref="B1864">AND(分科號=INDEX(E:E,ROW()),INDEX(D:D,ROW())&gt;=分起日,INDEX(D:D,ROW())&lt;=分訖日,OR(分專案="全部",INDEX(J:J,ROW())=分專案))</f>
        <v>0</v>
      </c>
      <c r="C1864" s="44" cm="1">
        <f t="array" ref="C1864">IF(INDEX(F:F,ROW())&lt;&gt;"",INDEX(F:F,ROW()),IF(INDEX(E:E,ROW())&lt;&gt;0,INDEX(C:C,ROW()-1),0))</f>
        <v>0</v>
      </c>
      <c r="D1864" s="43" cm="1">
        <f t="array" ref="D1864">IF(INDEX(G:G,ROW())&lt;&gt;"",INDEX(G:G,ROW()),IF(INDEX(E:E,ROW())&lt;&gt;0,INDEX(D:D,ROW()-1),0))</f>
        <v>0</v>
      </c>
      <c r="E1864" s="313" cm="1">
        <f t="array" ref="E1864">IF(INDEX(I:I,ROW())&lt;&gt;"",VALUE(TRIM(LEFT(INDEX(I:I,ROW()),6))),0)</f>
        <v>0</v>
      </c>
      <c r="F1864" s="314"/>
      <c r="G1864" s="247"/>
      <c r="H1864" s="261"/>
      <c r="I1864" s="248"/>
      <c r="J1864" s="261"/>
      <c r="K1864" s="261"/>
      <c r="L1864" s="262"/>
      <c r="M1864" s="49"/>
      <c r="N1864" s="49"/>
    </row>
    <row r="1865" spans="1:14">
      <c r="A1865" s="43" cm="1">
        <f t="array" ref="A1865">IF(INDEX(B:B,ROW()), COUNTIF($B$6:INDEX(B:B,ROW()), TRUE), 0)</f>
        <v>0</v>
      </c>
      <c r="B1865" s="43" t="b" cm="1">
        <f t="array" ref="B1865">AND(分科號=INDEX(E:E,ROW()),INDEX(D:D,ROW())&gt;=分起日,INDEX(D:D,ROW())&lt;=分訖日,OR(分專案="全部",INDEX(J:J,ROW())=分專案))</f>
        <v>0</v>
      </c>
      <c r="C1865" s="44" cm="1">
        <f t="array" ref="C1865">IF(INDEX(F:F,ROW())&lt;&gt;"",INDEX(F:F,ROW()),IF(INDEX(E:E,ROW())&lt;&gt;0,INDEX(C:C,ROW()-1),0))</f>
        <v>0</v>
      </c>
      <c r="D1865" s="43" cm="1">
        <f t="array" ref="D1865">IF(INDEX(G:G,ROW())&lt;&gt;"",INDEX(G:G,ROW()),IF(INDEX(E:E,ROW())&lt;&gt;0,INDEX(D:D,ROW()-1),0))</f>
        <v>0</v>
      </c>
      <c r="E1865" s="313" cm="1">
        <f t="array" ref="E1865">IF(INDEX(I:I,ROW())&lt;&gt;"",VALUE(TRIM(LEFT(INDEX(I:I,ROW()),6))),0)</f>
        <v>0</v>
      </c>
      <c r="F1865" s="314"/>
      <c r="G1865" s="247"/>
      <c r="H1865" s="261"/>
      <c r="I1865" s="248"/>
      <c r="J1865" s="261"/>
      <c r="K1865" s="261"/>
      <c r="L1865" s="262"/>
      <c r="M1865" s="49"/>
      <c r="N1865" s="49"/>
    </row>
    <row r="1866" spans="1:14">
      <c r="A1866" s="43" cm="1">
        <f t="array" ref="A1866">IF(INDEX(B:B,ROW()), COUNTIF($B$6:INDEX(B:B,ROW()), TRUE), 0)</f>
        <v>0</v>
      </c>
      <c r="B1866" s="43" t="b" cm="1">
        <f t="array" ref="B1866">AND(分科號=INDEX(E:E,ROW()),INDEX(D:D,ROW())&gt;=分起日,INDEX(D:D,ROW())&lt;=分訖日,OR(分專案="全部",INDEX(J:J,ROW())=分專案))</f>
        <v>0</v>
      </c>
      <c r="C1866" s="44" cm="1">
        <f t="array" ref="C1866">IF(INDEX(F:F,ROW())&lt;&gt;"",INDEX(F:F,ROW()),IF(INDEX(E:E,ROW())&lt;&gt;0,INDEX(C:C,ROW()-1),0))</f>
        <v>0</v>
      </c>
      <c r="D1866" s="43" cm="1">
        <f t="array" ref="D1866">IF(INDEX(G:G,ROW())&lt;&gt;"",INDEX(G:G,ROW()),IF(INDEX(E:E,ROW())&lt;&gt;0,INDEX(D:D,ROW()-1),0))</f>
        <v>0</v>
      </c>
      <c r="E1866" s="313" cm="1">
        <f t="array" ref="E1866">IF(INDEX(I:I,ROW())&lt;&gt;"",VALUE(TRIM(LEFT(INDEX(I:I,ROW()),6))),0)</f>
        <v>0</v>
      </c>
      <c r="F1866" s="314"/>
      <c r="G1866" s="247"/>
      <c r="H1866" s="261"/>
      <c r="I1866" s="248"/>
      <c r="J1866" s="261"/>
      <c r="K1866" s="261"/>
      <c r="L1866" s="262"/>
      <c r="M1866" s="49"/>
      <c r="N1866" s="49"/>
    </row>
    <row r="1867" spans="1:14">
      <c r="A1867" s="43" cm="1">
        <f t="array" ref="A1867">IF(INDEX(B:B,ROW()), COUNTIF($B$6:INDEX(B:B,ROW()), TRUE), 0)</f>
        <v>0</v>
      </c>
      <c r="B1867" s="43" t="b" cm="1">
        <f t="array" ref="B1867">AND(分科號=INDEX(E:E,ROW()),INDEX(D:D,ROW())&gt;=分起日,INDEX(D:D,ROW())&lt;=分訖日,OR(分專案="全部",INDEX(J:J,ROW())=分專案))</f>
        <v>0</v>
      </c>
      <c r="C1867" s="44" cm="1">
        <f t="array" ref="C1867">IF(INDEX(F:F,ROW())&lt;&gt;"",INDEX(F:F,ROW()),IF(INDEX(E:E,ROW())&lt;&gt;0,INDEX(C:C,ROW()-1),0))</f>
        <v>0</v>
      </c>
      <c r="D1867" s="43" cm="1">
        <f t="array" ref="D1867">IF(INDEX(G:G,ROW())&lt;&gt;"",INDEX(G:G,ROW()),IF(INDEX(E:E,ROW())&lt;&gt;0,INDEX(D:D,ROW()-1),0))</f>
        <v>0</v>
      </c>
      <c r="E1867" s="313" cm="1">
        <f t="array" ref="E1867">IF(INDEX(I:I,ROW())&lt;&gt;"",VALUE(TRIM(LEFT(INDEX(I:I,ROW()),6))),0)</f>
        <v>0</v>
      </c>
      <c r="F1867" s="314"/>
      <c r="G1867" s="247"/>
      <c r="H1867" s="261"/>
      <c r="I1867" s="248"/>
      <c r="J1867" s="261"/>
      <c r="K1867" s="261"/>
      <c r="L1867" s="262"/>
      <c r="M1867" s="49"/>
      <c r="N1867" s="49"/>
    </row>
    <row r="1868" spans="1:14">
      <c r="A1868" s="43" cm="1">
        <f t="array" ref="A1868">IF(INDEX(B:B,ROW()), COUNTIF($B$6:INDEX(B:B,ROW()), TRUE), 0)</f>
        <v>0</v>
      </c>
      <c r="B1868" s="43" t="b" cm="1">
        <f t="array" ref="B1868">AND(分科號=INDEX(E:E,ROW()),INDEX(D:D,ROW())&gt;=分起日,INDEX(D:D,ROW())&lt;=分訖日,OR(分專案="全部",INDEX(J:J,ROW())=分專案))</f>
        <v>0</v>
      </c>
      <c r="C1868" s="44" cm="1">
        <f t="array" ref="C1868">IF(INDEX(F:F,ROW())&lt;&gt;"",INDEX(F:F,ROW()),IF(INDEX(E:E,ROW())&lt;&gt;0,INDEX(C:C,ROW()-1),0))</f>
        <v>0</v>
      </c>
      <c r="D1868" s="43" cm="1">
        <f t="array" ref="D1868">IF(INDEX(G:G,ROW())&lt;&gt;"",INDEX(G:G,ROW()),IF(INDEX(E:E,ROW())&lt;&gt;0,INDEX(D:D,ROW()-1),0))</f>
        <v>0</v>
      </c>
      <c r="E1868" s="313" cm="1">
        <f t="array" ref="E1868">IF(INDEX(I:I,ROW())&lt;&gt;"",VALUE(TRIM(LEFT(INDEX(I:I,ROW()),6))),0)</f>
        <v>0</v>
      </c>
      <c r="F1868" s="314"/>
      <c r="G1868" s="247"/>
      <c r="H1868" s="261"/>
      <c r="I1868" s="248"/>
      <c r="J1868" s="261"/>
      <c r="K1868" s="261"/>
      <c r="L1868" s="262"/>
      <c r="M1868" s="49"/>
      <c r="N1868" s="49"/>
    </row>
    <row r="1869" spans="1:14">
      <c r="A1869" s="43" cm="1">
        <f t="array" ref="A1869">IF(INDEX(B:B,ROW()), COUNTIF($B$6:INDEX(B:B,ROW()), TRUE), 0)</f>
        <v>0</v>
      </c>
      <c r="B1869" s="43" t="b" cm="1">
        <f t="array" ref="B1869">AND(分科號=INDEX(E:E,ROW()),INDEX(D:D,ROW())&gt;=分起日,INDEX(D:D,ROW())&lt;=分訖日,OR(分專案="全部",INDEX(J:J,ROW())=分專案))</f>
        <v>0</v>
      </c>
      <c r="C1869" s="44" cm="1">
        <f t="array" ref="C1869">IF(INDEX(F:F,ROW())&lt;&gt;"",INDEX(F:F,ROW()),IF(INDEX(E:E,ROW())&lt;&gt;0,INDEX(C:C,ROW()-1),0))</f>
        <v>0</v>
      </c>
      <c r="D1869" s="43" cm="1">
        <f t="array" ref="D1869">IF(INDEX(G:G,ROW())&lt;&gt;"",INDEX(G:G,ROW()),IF(INDEX(E:E,ROW())&lt;&gt;0,INDEX(D:D,ROW()-1),0))</f>
        <v>0</v>
      </c>
      <c r="E1869" s="313" cm="1">
        <f t="array" ref="E1869">IF(INDEX(I:I,ROW())&lt;&gt;"",VALUE(TRIM(LEFT(INDEX(I:I,ROW()),6))),0)</f>
        <v>0</v>
      </c>
      <c r="F1869" s="314"/>
      <c r="G1869" s="247"/>
      <c r="H1869" s="261"/>
      <c r="I1869" s="248"/>
      <c r="J1869" s="261"/>
      <c r="K1869" s="261"/>
      <c r="L1869" s="262"/>
      <c r="M1869" s="49"/>
      <c r="N1869" s="49"/>
    </row>
    <row r="1870" spans="1:14">
      <c r="A1870" s="43" cm="1">
        <f t="array" ref="A1870">IF(INDEX(B:B,ROW()), COUNTIF($B$6:INDEX(B:B,ROW()), TRUE), 0)</f>
        <v>0</v>
      </c>
      <c r="B1870" s="43" t="b" cm="1">
        <f t="array" ref="B1870">AND(分科號=INDEX(E:E,ROW()),INDEX(D:D,ROW())&gt;=分起日,INDEX(D:D,ROW())&lt;=分訖日,OR(分專案="全部",INDEX(J:J,ROW())=分專案))</f>
        <v>0</v>
      </c>
      <c r="C1870" s="44" cm="1">
        <f t="array" ref="C1870">IF(INDEX(F:F,ROW())&lt;&gt;"",INDEX(F:F,ROW()),IF(INDEX(E:E,ROW())&lt;&gt;0,INDEX(C:C,ROW()-1),0))</f>
        <v>0</v>
      </c>
      <c r="D1870" s="43" cm="1">
        <f t="array" ref="D1870">IF(INDEX(G:G,ROW())&lt;&gt;"",INDEX(G:G,ROW()),IF(INDEX(E:E,ROW())&lt;&gt;0,INDEX(D:D,ROW()-1),0))</f>
        <v>0</v>
      </c>
      <c r="E1870" s="313" cm="1">
        <f t="array" ref="E1870">IF(INDEX(I:I,ROW())&lt;&gt;"",VALUE(TRIM(LEFT(INDEX(I:I,ROW()),6))),0)</f>
        <v>0</v>
      </c>
      <c r="F1870" s="314"/>
      <c r="G1870" s="247"/>
      <c r="H1870" s="261"/>
      <c r="I1870" s="248"/>
      <c r="J1870" s="261"/>
      <c r="K1870" s="261"/>
      <c r="L1870" s="262"/>
      <c r="M1870" s="49"/>
      <c r="N1870" s="49"/>
    </row>
    <row r="1871" spans="1:14">
      <c r="A1871" s="43" cm="1">
        <f t="array" ref="A1871">IF(INDEX(B:B,ROW()), COUNTIF($B$6:INDEX(B:B,ROW()), TRUE), 0)</f>
        <v>0</v>
      </c>
      <c r="B1871" s="43" t="b" cm="1">
        <f t="array" ref="B1871">AND(分科號=INDEX(E:E,ROW()),INDEX(D:D,ROW())&gt;=分起日,INDEX(D:D,ROW())&lt;=分訖日,OR(分專案="全部",INDEX(J:J,ROW())=分專案))</f>
        <v>0</v>
      </c>
      <c r="C1871" s="44" cm="1">
        <f t="array" ref="C1871">IF(INDEX(F:F,ROW())&lt;&gt;"",INDEX(F:F,ROW()),IF(INDEX(E:E,ROW())&lt;&gt;0,INDEX(C:C,ROW()-1),0))</f>
        <v>0</v>
      </c>
      <c r="D1871" s="43" cm="1">
        <f t="array" ref="D1871">IF(INDEX(G:G,ROW())&lt;&gt;"",INDEX(G:G,ROW()),IF(INDEX(E:E,ROW())&lt;&gt;0,INDEX(D:D,ROW()-1),0))</f>
        <v>0</v>
      </c>
      <c r="E1871" s="313" cm="1">
        <f t="array" ref="E1871">IF(INDEX(I:I,ROW())&lt;&gt;"",VALUE(TRIM(LEFT(INDEX(I:I,ROW()),6))),0)</f>
        <v>0</v>
      </c>
      <c r="F1871" s="314"/>
      <c r="G1871" s="247"/>
      <c r="H1871" s="261"/>
      <c r="I1871" s="248"/>
      <c r="J1871" s="261"/>
      <c r="K1871" s="261"/>
      <c r="L1871" s="262"/>
      <c r="M1871" s="49"/>
      <c r="N1871" s="49"/>
    </row>
    <row r="1872" spans="1:14">
      <c r="A1872" s="43" cm="1">
        <f t="array" ref="A1872">IF(INDEX(B:B,ROW()), COUNTIF($B$6:INDEX(B:B,ROW()), TRUE), 0)</f>
        <v>0</v>
      </c>
      <c r="B1872" s="43" t="b" cm="1">
        <f t="array" ref="B1872">AND(分科號=INDEX(E:E,ROW()),INDEX(D:D,ROW())&gt;=分起日,INDEX(D:D,ROW())&lt;=分訖日,OR(分專案="全部",INDEX(J:J,ROW())=分專案))</f>
        <v>0</v>
      </c>
      <c r="C1872" s="44" cm="1">
        <f t="array" ref="C1872">IF(INDEX(F:F,ROW())&lt;&gt;"",INDEX(F:F,ROW()),IF(INDEX(E:E,ROW())&lt;&gt;0,INDEX(C:C,ROW()-1),0))</f>
        <v>0</v>
      </c>
      <c r="D1872" s="43" cm="1">
        <f t="array" ref="D1872">IF(INDEX(G:G,ROW())&lt;&gt;"",INDEX(G:G,ROW()),IF(INDEX(E:E,ROW())&lt;&gt;0,INDEX(D:D,ROW()-1),0))</f>
        <v>0</v>
      </c>
      <c r="E1872" s="313" cm="1">
        <f t="array" ref="E1872">IF(INDEX(I:I,ROW())&lt;&gt;"",VALUE(TRIM(LEFT(INDEX(I:I,ROW()),6))),0)</f>
        <v>0</v>
      </c>
      <c r="F1872" s="314"/>
      <c r="G1872" s="247"/>
      <c r="H1872" s="261"/>
      <c r="I1872" s="248"/>
      <c r="J1872" s="261"/>
      <c r="K1872" s="261"/>
      <c r="L1872" s="262"/>
      <c r="M1872" s="49"/>
      <c r="N1872" s="49"/>
    </row>
    <row r="1873" spans="1:14">
      <c r="A1873" s="43" cm="1">
        <f t="array" ref="A1873">IF(INDEX(B:B,ROW()), COUNTIF($B$6:INDEX(B:B,ROW()), TRUE), 0)</f>
        <v>0</v>
      </c>
      <c r="B1873" s="43" t="b" cm="1">
        <f t="array" ref="B1873">AND(分科號=INDEX(E:E,ROW()),INDEX(D:D,ROW())&gt;=分起日,INDEX(D:D,ROW())&lt;=分訖日,OR(分專案="全部",INDEX(J:J,ROW())=分專案))</f>
        <v>0</v>
      </c>
      <c r="C1873" s="44" cm="1">
        <f t="array" ref="C1873">IF(INDEX(F:F,ROW())&lt;&gt;"",INDEX(F:F,ROW()),IF(INDEX(E:E,ROW())&lt;&gt;0,INDEX(C:C,ROW()-1),0))</f>
        <v>0</v>
      </c>
      <c r="D1873" s="43" cm="1">
        <f t="array" ref="D1873">IF(INDEX(G:G,ROW())&lt;&gt;"",INDEX(G:G,ROW()),IF(INDEX(E:E,ROW())&lt;&gt;0,INDEX(D:D,ROW()-1),0))</f>
        <v>0</v>
      </c>
      <c r="E1873" s="313" cm="1">
        <f t="array" ref="E1873">IF(INDEX(I:I,ROW())&lt;&gt;"",VALUE(TRIM(LEFT(INDEX(I:I,ROW()),6))),0)</f>
        <v>0</v>
      </c>
      <c r="F1873" s="314"/>
      <c r="G1873" s="247"/>
      <c r="H1873" s="261"/>
      <c r="I1873" s="248"/>
      <c r="J1873" s="261"/>
      <c r="K1873" s="261"/>
      <c r="L1873" s="262"/>
      <c r="M1873" s="49"/>
      <c r="N1873" s="49"/>
    </row>
    <row r="1874" spans="1:14">
      <c r="A1874" s="43" cm="1">
        <f t="array" ref="A1874">IF(INDEX(B:B,ROW()), COUNTIF($B$6:INDEX(B:B,ROW()), TRUE), 0)</f>
        <v>0</v>
      </c>
      <c r="B1874" s="43" t="b" cm="1">
        <f t="array" ref="B1874">AND(分科號=INDEX(E:E,ROW()),INDEX(D:D,ROW())&gt;=分起日,INDEX(D:D,ROW())&lt;=分訖日,OR(分專案="全部",INDEX(J:J,ROW())=分專案))</f>
        <v>0</v>
      </c>
      <c r="C1874" s="44" cm="1">
        <f t="array" ref="C1874">IF(INDEX(F:F,ROW())&lt;&gt;"",INDEX(F:F,ROW()),IF(INDEX(E:E,ROW())&lt;&gt;0,INDEX(C:C,ROW()-1),0))</f>
        <v>0</v>
      </c>
      <c r="D1874" s="43" cm="1">
        <f t="array" ref="D1874">IF(INDEX(G:G,ROW())&lt;&gt;"",INDEX(G:G,ROW()),IF(INDEX(E:E,ROW())&lt;&gt;0,INDEX(D:D,ROW()-1),0))</f>
        <v>0</v>
      </c>
      <c r="E1874" s="313" cm="1">
        <f t="array" ref="E1874">IF(INDEX(I:I,ROW())&lt;&gt;"",VALUE(TRIM(LEFT(INDEX(I:I,ROW()),6))),0)</f>
        <v>0</v>
      </c>
      <c r="F1874" s="314"/>
      <c r="G1874" s="247"/>
      <c r="H1874" s="261"/>
      <c r="I1874" s="248"/>
      <c r="J1874" s="261"/>
      <c r="K1874" s="261"/>
      <c r="L1874" s="262"/>
      <c r="M1874" s="49"/>
      <c r="N1874" s="49"/>
    </row>
    <row r="1875" spans="1:14">
      <c r="A1875" s="43" cm="1">
        <f t="array" ref="A1875">IF(INDEX(B:B,ROW()), COUNTIF($B$6:INDEX(B:B,ROW()), TRUE), 0)</f>
        <v>0</v>
      </c>
      <c r="B1875" s="43" t="b" cm="1">
        <f t="array" ref="B1875">AND(分科號=INDEX(E:E,ROW()),INDEX(D:D,ROW())&gt;=分起日,INDEX(D:D,ROW())&lt;=分訖日,OR(分專案="全部",INDEX(J:J,ROW())=分專案))</f>
        <v>0</v>
      </c>
      <c r="C1875" s="44" cm="1">
        <f t="array" ref="C1875">IF(INDEX(F:F,ROW())&lt;&gt;"",INDEX(F:F,ROW()),IF(INDEX(E:E,ROW())&lt;&gt;0,INDEX(C:C,ROW()-1),0))</f>
        <v>0</v>
      </c>
      <c r="D1875" s="43" cm="1">
        <f t="array" ref="D1875">IF(INDEX(G:G,ROW())&lt;&gt;"",INDEX(G:G,ROW()),IF(INDEX(E:E,ROW())&lt;&gt;0,INDEX(D:D,ROW()-1),0))</f>
        <v>0</v>
      </c>
      <c r="E1875" s="313" cm="1">
        <f t="array" ref="E1875">IF(INDEX(I:I,ROW())&lt;&gt;"",VALUE(TRIM(LEFT(INDEX(I:I,ROW()),6))),0)</f>
        <v>0</v>
      </c>
      <c r="F1875" s="314"/>
      <c r="G1875" s="247"/>
      <c r="H1875" s="261"/>
      <c r="I1875" s="248"/>
      <c r="J1875" s="261"/>
      <c r="K1875" s="261"/>
      <c r="L1875" s="262"/>
      <c r="M1875" s="49"/>
      <c r="N1875" s="49"/>
    </row>
    <row r="1876" spans="1:14">
      <c r="A1876" s="43" cm="1">
        <f t="array" ref="A1876">IF(INDEX(B:B,ROW()), COUNTIF($B$6:INDEX(B:B,ROW()), TRUE), 0)</f>
        <v>0</v>
      </c>
      <c r="B1876" s="43" t="b" cm="1">
        <f t="array" ref="B1876">AND(分科號=INDEX(E:E,ROW()),INDEX(D:D,ROW())&gt;=分起日,INDEX(D:D,ROW())&lt;=分訖日,OR(分專案="全部",INDEX(J:J,ROW())=分專案))</f>
        <v>0</v>
      </c>
      <c r="C1876" s="44" cm="1">
        <f t="array" ref="C1876">IF(INDEX(F:F,ROW())&lt;&gt;"",INDEX(F:F,ROW()),IF(INDEX(E:E,ROW())&lt;&gt;0,INDEX(C:C,ROW()-1),0))</f>
        <v>0</v>
      </c>
      <c r="D1876" s="43" cm="1">
        <f t="array" ref="D1876">IF(INDEX(G:G,ROW())&lt;&gt;"",INDEX(G:G,ROW()),IF(INDEX(E:E,ROW())&lt;&gt;0,INDEX(D:D,ROW()-1),0))</f>
        <v>0</v>
      </c>
      <c r="E1876" s="313" cm="1">
        <f t="array" ref="E1876">IF(INDEX(I:I,ROW())&lt;&gt;"",VALUE(TRIM(LEFT(INDEX(I:I,ROW()),6))),0)</f>
        <v>0</v>
      </c>
      <c r="F1876" s="314"/>
      <c r="G1876" s="247"/>
      <c r="H1876" s="261"/>
      <c r="I1876" s="248"/>
      <c r="J1876" s="261"/>
      <c r="K1876" s="261"/>
      <c r="L1876" s="262"/>
      <c r="M1876" s="49"/>
      <c r="N1876" s="49"/>
    </row>
    <row r="1877" spans="1:14">
      <c r="A1877" s="43" cm="1">
        <f t="array" ref="A1877">IF(INDEX(B:B,ROW()), COUNTIF($B$6:INDEX(B:B,ROW()), TRUE), 0)</f>
        <v>0</v>
      </c>
      <c r="B1877" s="43" t="b" cm="1">
        <f t="array" ref="B1877">AND(分科號=INDEX(E:E,ROW()),INDEX(D:D,ROW())&gt;=分起日,INDEX(D:D,ROW())&lt;=分訖日,OR(分專案="全部",INDEX(J:J,ROW())=分專案))</f>
        <v>0</v>
      </c>
      <c r="C1877" s="44" cm="1">
        <f t="array" ref="C1877">IF(INDEX(F:F,ROW())&lt;&gt;"",INDEX(F:F,ROW()),IF(INDEX(E:E,ROW())&lt;&gt;0,INDEX(C:C,ROW()-1),0))</f>
        <v>0</v>
      </c>
      <c r="D1877" s="43" cm="1">
        <f t="array" ref="D1877">IF(INDEX(G:G,ROW())&lt;&gt;"",INDEX(G:G,ROW()),IF(INDEX(E:E,ROW())&lt;&gt;0,INDEX(D:D,ROW()-1),0))</f>
        <v>0</v>
      </c>
      <c r="E1877" s="313" cm="1">
        <f t="array" ref="E1877">IF(INDEX(I:I,ROW())&lt;&gt;"",VALUE(TRIM(LEFT(INDEX(I:I,ROW()),6))),0)</f>
        <v>0</v>
      </c>
      <c r="F1877" s="314"/>
      <c r="G1877" s="247"/>
      <c r="H1877" s="261"/>
      <c r="I1877" s="248"/>
      <c r="J1877" s="261"/>
      <c r="K1877" s="261"/>
      <c r="L1877" s="262"/>
      <c r="M1877" s="49"/>
      <c r="N1877" s="49"/>
    </row>
    <row r="1878" spans="1:14">
      <c r="A1878" s="43" cm="1">
        <f t="array" ref="A1878">IF(INDEX(B:B,ROW()), COUNTIF($B$6:INDEX(B:B,ROW()), TRUE), 0)</f>
        <v>0</v>
      </c>
      <c r="B1878" s="43" t="b" cm="1">
        <f t="array" ref="B1878">AND(分科號=INDEX(E:E,ROW()),INDEX(D:D,ROW())&gt;=分起日,INDEX(D:D,ROW())&lt;=分訖日,OR(分專案="全部",INDEX(J:J,ROW())=分專案))</f>
        <v>0</v>
      </c>
      <c r="C1878" s="44" cm="1">
        <f t="array" ref="C1878">IF(INDEX(F:F,ROW())&lt;&gt;"",INDEX(F:F,ROW()),IF(INDEX(E:E,ROW())&lt;&gt;0,INDEX(C:C,ROW()-1),0))</f>
        <v>0</v>
      </c>
      <c r="D1878" s="43" cm="1">
        <f t="array" ref="D1878">IF(INDEX(G:G,ROW())&lt;&gt;"",INDEX(G:G,ROW()),IF(INDEX(E:E,ROW())&lt;&gt;0,INDEX(D:D,ROW()-1),0))</f>
        <v>0</v>
      </c>
      <c r="E1878" s="313" cm="1">
        <f t="array" ref="E1878">IF(INDEX(I:I,ROW())&lt;&gt;"",VALUE(TRIM(LEFT(INDEX(I:I,ROW()),6))),0)</f>
        <v>0</v>
      </c>
      <c r="F1878" s="314"/>
      <c r="G1878" s="247"/>
      <c r="H1878" s="261"/>
      <c r="I1878" s="248"/>
      <c r="J1878" s="261"/>
      <c r="K1878" s="261"/>
      <c r="L1878" s="262"/>
      <c r="M1878" s="49"/>
      <c r="N1878" s="49"/>
    </row>
    <row r="1879" spans="1:14">
      <c r="A1879" s="43" cm="1">
        <f t="array" ref="A1879">IF(INDEX(B:B,ROW()), COUNTIF($B$6:INDEX(B:B,ROW()), TRUE), 0)</f>
        <v>0</v>
      </c>
      <c r="B1879" s="43" t="b" cm="1">
        <f t="array" ref="B1879">AND(分科號=INDEX(E:E,ROW()),INDEX(D:D,ROW())&gt;=分起日,INDEX(D:D,ROW())&lt;=分訖日,OR(分專案="全部",INDEX(J:J,ROW())=分專案))</f>
        <v>0</v>
      </c>
      <c r="C1879" s="44" cm="1">
        <f t="array" ref="C1879">IF(INDEX(F:F,ROW())&lt;&gt;"",INDEX(F:F,ROW()),IF(INDEX(E:E,ROW())&lt;&gt;0,INDEX(C:C,ROW()-1),0))</f>
        <v>0</v>
      </c>
      <c r="D1879" s="43" cm="1">
        <f t="array" ref="D1879">IF(INDEX(G:G,ROW())&lt;&gt;"",INDEX(G:G,ROW()),IF(INDEX(E:E,ROW())&lt;&gt;0,INDEX(D:D,ROW()-1),0))</f>
        <v>0</v>
      </c>
      <c r="E1879" s="313" cm="1">
        <f t="array" ref="E1879">IF(INDEX(I:I,ROW())&lt;&gt;"",VALUE(TRIM(LEFT(INDEX(I:I,ROW()),6))),0)</f>
        <v>0</v>
      </c>
      <c r="F1879" s="314"/>
      <c r="G1879" s="247"/>
      <c r="H1879" s="261"/>
      <c r="I1879" s="248"/>
      <c r="J1879" s="261"/>
      <c r="K1879" s="261"/>
      <c r="L1879" s="262"/>
      <c r="M1879" s="49"/>
      <c r="N1879" s="49"/>
    </row>
    <row r="1880" spans="1:14">
      <c r="A1880" s="43" cm="1">
        <f t="array" ref="A1880">IF(INDEX(B:B,ROW()), COUNTIF($B$6:INDEX(B:B,ROW()), TRUE), 0)</f>
        <v>0</v>
      </c>
      <c r="B1880" s="43" t="b" cm="1">
        <f t="array" ref="B1880">AND(分科號=INDEX(E:E,ROW()),INDEX(D:D,ROW())&gt;=分起日,INDEX(D:D,ROW())&lt;=分訖日,OR(分專案="全部",INDEX(J:J,ROW())=分專案))</f>
        <v>0</v>
      </c>
      <c r="C1880" s="44" cm="1">
        <f t="array" ref="C1880">IF(INDEX(F:F,ROW())&lt;&gt;"",INDEX(F:F,ROW()),IF(INDEX(E:E,ROW())&lt;&gt;0,INDEX(C:C,ROW()-1),0))</f>
        <v>0</v>
      </c>
      <c r="D1880" s="43" cm="1">
        <f t="array" ref="D1880">IF(INDEX(G:G,ROW())&lt;&gt;"",INDEX(G:G,ROW()),IF(INDEX(E:E,ROW())&lt;&gt;0,INDEX(D:D,ROW()-1),0))</f>
        <v>0</v>
      </c>
      <c r="E1880" s="313" cm="1">
        <f t="array" ref="E1880">IF(INDEX(I:I,ROW())&lt;&gt;"",VALUE(TRIM(LEFT(INDEX(I:I,ROW()),6))),0)</f>
        <v>0</v>
      </c>
      <c r="F1880" s="314"/>
      <c r="G1880" s="247"/>
      <c r="H1880" s="261"/>
      <c r="I1880" s="248"/>
      <c r="J1880" s="261"/>
      <c r="K1880" s="261"/>
      <c r="L1880" s="262"/>
      <c r="M1880" s="49"/>
      <c r="N1880" s="49"/>
    </row>
    <row r="1881" spans="1:14">
      <c r="A1881" s="43" cm="1">
        <f t="array" ref="A1881">IF(INDEX(B:B,ROW()), COUNTIF($B$6:INDEX(B:B,ROW()), TRUE), 0)</f>
        <v>0</v>
      </c>
      <c r="B1881" s="43" t="b" cm="1">
        <f t="array" ref="B1881">AND(分科號=INDEX(E:E,ROW()),INDEX(D:D,ROW())&gt;=分起日,INDEX(D:D,ROW())&lt;=分訖日,OR(分專案="全部",INDEX(J:J,ROW())=分專案))</f>
        <v>0</v>
      </c>
      <c r="C1881" s="44" cm="1">
        <f t="array" ref="C1881">IF(INDEX(F:F,ROW())&lt;&gt;"",INDEX(F:F,ROW()),IF(INDEX(E:E,ROW())&lt;&gt;0,INDEX(C:C,ROW()-1),0))</f>
        <v>0</v>
      </c>
      <c r="D1881" s="43" cm="1">
        <f t="array" ref="D1881">IF(INDEX(G:G,ROW())&lt;&gt;"",INDEX(G:G,ROW()),IF(INDEX(E:E,ROW())&lt;&gt;0,INDEX(D:D,ROW()-1),0))</f>
        <v>0</v>
      </c>
      <c r="E1881" s="313" cm="1">
        <f t="array" ref="E1881">IF(INDEX(I:I,ROW())&lt;&gt;"",VALUE(TRIM(LEFT(INDEX(I:I,ROW()),6))),0)</f>
        <v>0</v>
      </c>
      <c r="F1881" s="314"/>
      <c r="G1881" s="247"/>
      <c r="H1881" s="261"/>
      <c r="I1881" s="248"/>
      <c r="J1881" s="261"/>
      <c r="K1881" s="261"/>
      <c r="L1881" s="262"/>
      <c r="M1881" s="49"/>
      <c r="N1881" s="49"/>
    </row>
    <row r="1882" spans="1:14">
      <c r="A1882" s="43" cm="1">
        <f t="array" ref="A1882">IF(INDEX(B:B,ROW()), COUNTIF($B$6:INDEX(B:B,ROW()), TRUE), 0)</f>
        <v>0</v>
      </c>
      <c r="B1882" s="43" t="b" cm="1">
        <f t="array" ref="B1882">AND(分科號=INDEX(E:E,ROW()),INDEX(D:D,ROW())&gt;=分起日,INDEX(D:D,ROW())&lt;=分訖日,OR(分專案="全部",INDEX(J:J,ROW())=分專案))</f>
        <v>0</v>
      </c>
      <c r="C1882" s="44" cm="1">
        <f t="array" ref="C1882">IF(INDEX(F:F,ROW())&lt;&gt;"",INDEX(F:F,ROW()),IF(INDEX(E:E,ROW())&lt;&gt;0,INDEX(C:C,ROW()-1),0))</f>
        <v>0</v>
      </c>
      <c r="D1882" s="43" cm="1">
        <f t="array" ref="D1882">IF(INDEX(G:G,ROW())&lt;&gt;"",INDEX(G:G,ROW()),IF(INDEX(E:E,ROW())&lt;&gt;0,INDEX(D:D,ROW()-1),0))</f>
        <v>0</v>
      </c>
      <c r="E1882" s="313" cm="1">
        <f t="array" ref="E1882">IF(INDEX(I:I,ROW())&lt;&gt;"",VALUE(TRIM(LEFT(INDEX(I:I,ROW()),6))),0)</f>
        <v>0</v>
      </c>
      <c r="F1882" s="314"/>
      <c r="G1882" s="247"/>
      <c r="H1882" s="261"/>
      <c r="I1882" s="248"/>
      <c r="J1882" s="261"/>
      <c r="K1882" s="261"/>
      <c r="L1882" s="262"/>
      <c r="M1882" s="49"/>
      <c r="N1882" s="49"/>
    </row>
    <row r="1883" spans="1:14">
      <c r="A1883" s="43" cm="1">
        <f t="array" ref="A1883">IF(INDEX(B:B,ROW()), COUNTIF($B$6:INDEX(B:B,ROW()), TRUE), 0)</f>
        <v>0</v>
      </c>
      <c r="B1883" s="43" t="b" cm="1">
        <f t="array" ref="B1883">AND(分科號=INDEX(E:E,ROW()),INDEX(D:D,ROW())&gt;=分起日,INDEX(D:D,ROW())&lt;=分訖日,OR(分專案="全部",INDEX(J:J,ROW())=分專案))</f>
        <v>0</v>
      </c>
      <c r="C1883" s="44" cm="1">
        <f t="array" ref="C1883">IF(INDEX(F:F,ROW())&lt;&gt;"",INDEX(F:F,ROW()),IF(INDEX(E:E,ROW())&lt;&gt;0,INDEX(C:C,ROW()-1),0))</f>
        <v>0</v>
      </c>
      <c r="D1883" s="43" cm="1">
        <f t="array" ref="D1883">IF(INDEX(G:G,ROW())&lt;&gt;"",INDEX(G:G,ROW()),IF(INDEX(E:E,ROW())&lt;&gt;0,INDEX(D:D,ROW()-1),0))</f>
        <v>0</v>
      </c>
      <c r="E1883" s="313" cm="1">
        <f t="array" ref="E1883">IF(INDEX(I:I,ROW())&lt;&gt;"",VALUE(TRIM(LEFT(INDEX(I:I,ROW()),6))),0)</f>
        <v>0</v>
      </c>
      <c r="F1883" s="314"/>
      <c r="G1883" s="247"/>
      <c r="H1883" s="261"/>
      <c r="I1883" s="248"/>
      <c r="J1883" s="261"/>
      <c r="K1883" s="261"/>
      <c r="L1883" s="262"/>
      <c r="M1883" s="49"/>
      <c r="N1883" s="49"/>
    </row>
    <row r="1884" spans="1:14">
      <c r="A1884" s="43" cm="1">
        <f t="array" ref="A1884">IF(INDEX(B:B,ROW()), COUNTIF($B$6:INDEX(B:B,ROW()), TRUE), 0)</f>
        <v>0</v>
      </c>
      <c r="B1884" s="43" t="b" cm="1">
        <f t="array" ref="B1884">AND(分科號=INDEX(E:E,ROW()),INDEX(D:D,ROW())&gt;=分起日,INDEX(D:D,ROW())&lt;=分訖日,OR(分專案="全部",INDEX(J:J,ROW())=分專案))</f>
        <v>0</v>
      </c>
      <c r="C1884" s="44" cm="1">
        <f t="array" ref="C1884">IF(INDEX(F:F,ROW())&lt;&gt;"",INDEX(F:F,ROW()),IF(INDEX(E:E,ROW())&lt;&gt;0,INDEX(C:C,ROW()-1),0))</f>
        <v>0</v>
      </c>
      <c r="D1884" s="43" cm="1">
        <f t="array" ref="D1884">IF(INDEX(G:G,ROW())&lt;&gt;"",INDEX(G:G,ROW()),IF(INDEX(E:E,ROW())&lt;&gt;0,INDEX(D:D,ROW()-1),0))</f>
        <v>0</v>
      </c>
      <c r="E1884" s="313" cm="1">
        <f t="array" ref="E1884">IF(INDEX(I:I,ROW())&lt;&gt;"",VALUE(TRIM(LEFT(INDEX(I:I,ROW()),6))),0)</f>
        <v>0</v>
      </c>
      <c r="F1884" s="314"/>
      <c r="G1884" s="247"/>
      <c r="H1884" s="261"/>
      <c r="I1884" s="248"/>
      <c r="J1884" s="261"/>
      <c r="K1884" s="261"/>
      <c r="L1884" s="262"/>
      <c r="M1884" s="49"/>
      <c r="N1884" s="49"/>
    </row>
    <row r="1885" spans="1:14">
      <c r="A1885" s="43" cm="1">
        <f t="array" ref="A1885">IF(INDEX(B:B,ROW()), COUNTIF($B$6:INDEX(B:B,ROW()), TRUE), 0)</f>
        <v>0</v>
      </c>
      <c r="B1885" s="43" t="b" cm="1">
        <f t="array" ref="B1885">AND(分科號=INDEX(E:E,ROW()),INDEX(D:D,ROW())&gt;=分起日,INDEX(D:D,ROW())&lt;=分訖日,OR(分專案="全部",INDEX(J:J,ROW())=分專案))</f>
        <v>0</v>
      </c>
      <c r="C1885" s="44" cm="1">
        <f t="array" ref="C1885">IF(INDEX(F:F,ROW())&lt;&gt;"",INDEX(F:F,ROW()),IF(INDEX(E:E,ROW())&lt;&gt;0,INDEX(C:C,ROW()-1),0))</f>
        <v>0</v>
      </c>
      <c r="D1885" s="43" cm="1">
        <f t="array" ref="D1885">IF(INDEX(G:G,ROW())&lt;&gt;"",INDEX(G:G,ROW()),IF(INDEX(E:E,ROW())&lt;&gt;0,INDEX(D:D,ROW()-1),0))</f>
        <v>0</v>
      </c>
      <c r="E1885" s="313" cm="1">
        <f t="array" ref="E1885">IF(INDEX(I:I,ROW())&lt;&gt;"",VALUE(TRIM(LEFT(INDEX(I:I,ROW()),6))),0)</f>
        <v>0</v>
      </c>
      <c r="F1885" s="314"/>
      <c r="G1885" s="247"/>
      <c r="H1885" s="261"/>
      <c r="I1885" s="248"/>
      <c r="J1885" s="261"/>
      <c r="K1885" s="261"/>
      <c r="L1885" s="262"/>
      <c r="M1885" s="49"/>
      <c r="N1885" s="49"/>
    </row>
    <row r="1886" spans="1:14">
      <c r="A1886" s="43" cm="1">
        <f t="array" ref="A1886">IF(INDEX(B:B,ROW()), COUNTIF($B$6:INDEX(B:B,ROW()), TRUE), 0)</f>
        <v>0</v>
      </c>
      <c r="B1886" s="43" t="b" cm="1">
        <f t="array" ref="B1886">AND(分科號=INDEX(E:E,ROW()),INDEX(D:D,ROW())&gt;=分起日,INDEX(D:D,ROW())&lt;=分訖日,OR(分專案="全部",INDEX(J:J,ROW())=分專案))</f>
        <v>0</v>
      </c>
      <c r="C1886" s="44" cm="1">
        <f t="array" ref="C1886">IF(INDEX(F:F,ROW())&lt;&gt;"",INDEX(F:F,ROW()),IF(INDEX(E:E,ROW())&lt;&gt;0,INDEX(C:C,ROW()-1),0))</f>
        <v>0</v>
      </c>
      <c r="D1886" s="43" cm="1">
        <f t="array" ref="D1886">IF(INDEX(G:G,ROW())&lt;&gt;"",INDEX(G:G,ROW()),IF(INDEX(E:E,ROW())&lt;&gt;0,INDEX(D:D,ROW()-1),0))</f>
        <v>0</v>
      </c>
      <c r="E1886" s="313" cm="1">
        <f t="array" ref="E1886">IF(INDEX(I:I,ROW())&lt;&gt;"",VALUE(TRIM(LEFT(INDEX(I:I,ROW()),6))),0)</f>
        <v>0</v>
      </c>
      <c r="F1886" s="314"/>
      <c r="G1886" s="247"/>
      <c r="H1886" s="261"/>
      <c r="I1886" s="248"/>
      <c r="J1886" s="261"/>
      <c r="K1886" s="261"/>
      <c r="L1886" s="262"/>
      <c r="M1886" s="49"/>
      <c r="N1886" s="49"/>
    </row>
    <row r="1887" spans="1:14">
      <c r="A1887" s="43" cm="1">
        <f t="array" ref="A1887">IF(INDEX(B:B,ROW()), COUNTIF($B$6:INDEX(B:B,ROW()), TRUE), 0)</f>
        <v>0</v>
      </c>
      <c r="B1887" s="43" t="b" cm="1">
        <f t="array" ref="B1887">AND(分科號=INDEX(E:E,ROW()),INDEX(D:D,ROW())&gt;=分起日,INDEX(D:D,ROW())&lt;=分訖日,OR(分專案="全部",INDEX(J:J,ROW())=分專案))</f>
        <v>0</v>
      </c>
      <c r="C1887" s="44" cm="1">
        <f t="array" ref="C1887">IF(INDEX(F:F,ROW())&lt;&gt;"",INDEX(F:F,ROW()),IF(INDEX(E:E,ROW())&lt;&gt;0,INDEX(C:C,ROW()-1),0))</f>
        <v>0</v>
      </c>
      <c r="D1887" s="43" cm="1">
        <f t="array" ref="D1887">IF(INDEX(G:G,ROW())&lt;&gt;"",INDEX(G:G,ROW()),IF(INDEX(E:E,ROW())&lt;&gt;0,INDEX(D:D,ROW()-1),0))</f>
        <v>0</v>
      </c>
      <c r="E1887" s="313" cm="1">
        <f t="array" ref="E1887">IF(INDEX(I:I,ROW())&lt;&gt;"",VALUE(TRIM(LEFT(INDEX(I:I,ROW()),6))),0)</f>
        <v>0</v>
      </c>
      <c r="F1887" s="314"/>
      <c r="G1887" s="247"/>
      <c r="H1887" s="261"/>
      <c r="I1887" s="248"/>
      <c r="J1887" s="261"/>
      <c r="K1887" s="261"/>
      <c r="L1887" s="262"/>
      <c r="M1887" s="49"/>
      <c r="N1887" s="49"/>
    </row>
    <row r="1888" spans="1:14">
      <c r="A1888" s="43" cm="1">
        <f t="array" ref="A1888">IF(INDEX(B:B,ROW()), COUNTIF($B$6:INDEX(B:B,ROW()), TRUE), 0)</f>
        <v>0</v>
      </c>
      <c r="B1888" s="43" t="b" cm="1">
        <f t="array" ref="B1888">AND(分科號=INDEX(E:E,ROW()),INDEX(D:D,ROW())&gt;=分起日,INDEX(D:D,ROW())&lt;=分訖日,OR(分專案="全部",INDEX(J:J,ROW())=分專案))</f>
        <v>0</v>
      </c>
      <c r="C1888" s="44" cm="1">
        <f t="array" ref="C1888">IF(INDEX(F:F,ROW())&lt;&gt;"",INDEX(F:F,ROW()),IF(INDEX(E:E,ROW())&lt;&gt;0,INDEX(C:C,ROW()-1),0))</f>
        <v>0</v>
      </c>
      <c r="D1888" s="43" cm="1">
        <f t="array" ref="D1888">IF(INDEX(G:G,ROW())&lt;&gt;"",INDEX(G:G,ROW()),IF(INDEX(E:E,ROW())&lt;&gt;0,INDEX(D:D,ROW()-1),0))</f>
        <v>0</v>
      </c>
      <c r="E1888" s="313" cm="1">
        <f t="array" ref="E1888">IF(INDEX(I:I,ROW())&lt;&gt;"",VALUE(TRIM(LEFT(INDEX(I:I,ROW()),6))),0)</f>
        <v>0</v>
      </c>
      <c r="F1888" s="314"/>
      <c r="G1888" s="247"/>
      <c r="H1888" s="261"/>
      <c r="I1888" s="248"/>
      <c r="J1888" s="261"/>
      <c r="K1888" s="261"/>
      <c r="L1888" s="262"/>
      <c r="M1888" s="49"/>
      <c r="N1888" s="49"/>
    </row>
    <row r="1889" spans="1:14">
      <c r="A1889" s="43" cm="1">
        <f t="array" ref="A1889">IF(INDEX(B:B,ROW()), COUNTIF($B$6:INDEX(B:B,ROW()), TRUE), 0)</f>
        <v>0</v>
      </c>
      <c r="B1889" s="43" t="b" cm="1">
        <f t="array" ref="B1889">AND(分科號=INDEX(E:E,ROW()),INDEX(D:D,ROW())&gt;=分起日,INDEX(D:D,ROW())&lt;=分訖日,OR(分專案="全部",INDEX(J:J,ROW())=分專案))</f>
        <v>0</v>
      </c>
      <c r="C1889" s="44" cm="1">
        <f t="array" ref="C1889">IF(INDEX(F:F,ROW())&lt;&gt;"",INDEX(F:F,ROW()),IF(INDEX(E:E,ROW())&lt;&gt;0,INDEX(C:C,ROW()-1),0))</f>
        <v>0</v>
      </c>
      <c r="D1889" s="43" cm="1">
        <f t="array" ref="D1889">IF(INDEX(G:G,ROW())&lt;&gt;"",INDEX(G:G,ROW()),IF(INDEX(E:E,ROW())&lt;&gt;0,INDEX(D:D,ROW()-1),0))</f>
        <v>0</v>
      </c>
      <c r="E1889" s="313" cm="1">
        <f t="array" ref="E1889">IF(INDEX(I:I,ROW())&lt;&gt;"",VALUE(TRIM(LEFT(INDEX(I:I,ROW()),6))),0)</f>
        <v>0</v>
      </c>
      <c r="F1889" s="314"/>
      <c r="G1889" s="247"/>
      <c r="H1889" s="261"/>
      <c r="I1889" s="248"/>
      <c r="J1889" s="261"/>
      <c r="K1889" s="261"/>
      <c r="L1889" s="262"/>
      <c r="M1889" s="49"/>
      <c r="N1889" s="49"/>
    </row>
    <row r="1890" spans="1:14">
      <c r="A1890" s="43" cm="1">
        <f t="array" ref="A1890">IF(INDEX(B:B,ROW()), COUNTIF($B$6:INDEX(B:B,ROW()), TRUE), 0)</f>
        <v>0</v>
      </c>
      <c r="B1890" s="43" t="b" cm="1">
        <f t="array" ref="B1890">AND(分科號=INDEX(E:E,ROW()),INDEX(D:D,ROW())&gt;=分起日,INDEX(D:D,ROW())&lt;=分訖日,OR(分專案="全部",INDEX(J:J,ROW())=分專案))</f>
        <v>0</v>
      </c>
      <c r="C1890" s="44" cm="1">
        <f t="array" ref="C1890">IF(INDEX(F:F,ROW())&lt;&gt;"",INDEX(F:F,ROW()),IF(INDEX(E:E,ROW())&lt;&gt;0,INDEX(C:C,ROW()-1),0))</f>
        <v>0</v>
      </c>
      <c r="D1890" s="43" cm="1">
        <f t="array" ref="D1890">IF(INDEX(G:G,ROW())&lt;&gt;"",INDEX(G:G,ROW()),IF(INDEX(E:E,ROW())&lt;&gt;0,INDEX(D:D,ROW()-1),0))</f>
        <v>0</v>
      </c>
      <c r="E1890" s="313" cm="1">
        <f t="array" ref="E1890">IF(INDEX(I:I,ROW())&lt;&gt;"",VALUE(TRIM(LEFT(INDEX(I:I,ROW()),6))),0)</f>
        <v>0</v>
      </c>
      <c r="F1890" s="314"/>
      <c r="G1890" s="247"/>
      <c r="H1890" s="261"/>
      <c r="I1890" s="248"/>
      <c r="J1890" s="261"/>
      <c r="K1890" s="261"/>
      <c r="L1890" s="262"/>
      <c r="M1890" s="49"/>
      <c r="N1890" s="49"/>
    </row>
    <row r="1891" spans="1:14">
      <c r="A1891" s="43" cm="1">
        <f t="array" ref="A1891">IF(INDEX(B:B,ROW()), COUNTIF($B$6:INDEX(B:B,ROW()), TRUE), 0)</f>
        <v>0</v>
      </c>
      <c r="B1891" s="43" t="b" cm="1">
        <f t="array" ref="B1891">AND(分科號=INDEX(E:E,ROW()),INDEX(D:D,ROW())&gt;=分起日,INDEX(D:D,ROW())&lt;=分訖日,OR(分專案="全部",INDEX(J:J,ROW())=分專案))</f>
        <v>0</v>
      </c>
      <c r="C1891" s="44" cm="1">
        <f t="array" ref="C1891">IF(INDEX(F:F,ROW())&lt;&gt;"",INDEX(F:F,ROW()),IF(INDEX(E:E,ROW())&lt;&gt;0,INDEX(C:C,ROW()-1),0))</f>
        <v>0</v>
      </c>
      <c r="D1891" s="43" cm="1">
        <f t="array" ref="D1891">IF(INDEX(G:G,ROW())&lt;&gt;"",INDEX(G:G,ROW()),IF(INDEX(E:E,ROW())&lt;&gt;0,INDEX(D:D,ROW()-1),0))</f>
        <v>0</v>
      </c>
      <c r="E1891" s="313" cm="1">
        <f t="array" ref="E1891">IF(INDEX(I:I,ROW())&lt;&gt;"",VALUE(TRIM(LEFT(INDEX(I:I,ROW()),6))),0)</f>
        <v>0</v>
      </c>
      <c r="F1891" s="314"/>
      <c r="G1891" s="247"/>
      <c r="H1891" s="261"/>
      <c r="I1891" s="248"/>
      <c r="J1891" s="261"/>
      <c r="K1891" s="261"/>
      <c r="L1891" s="262"/>
      <c r="M1891" s="49"/>
      <c r="N1891" s="49"/>
    </row>
    <row r="1892" spans="1:14">
      <c r="A1892" s="43" cm="1">
        <f t="array" ref="A1892">IF(INDEX(B:B,ROW()), COUNTIF($B$6:INDEX(B:B,ROW()), TRUE), 0)</f>
        <v>0</v>
      </c>
      <c r="B1892" s="43" t="b" cm="1">
        <f t="array" ref="B1892">AND(分科號=INDEX(E:E,ROW()),INDEX(D:D,ROW())&gt;=分起日,INDEX(D:D,ROW())&lt;=分訖日,OR(分專案="全部",INDEX(J:J,ROW())=分專案))</f>
        <v>0</v>
      </c>
      <c r="C1892" s="44" cm="1">
        <f t="array" ref="C1892">IF(INDEX(F:F,ROW())&lt;&gt;"",INDEX(F:F,ROW()),IF(INDEX(E:E,ROW())&lt;&gt;0,INDEX(C:C,ROW()-1),0))</f>
        <v>0</v>
      </c>
      <c r="D1892" s="43" cm="1">
        <f t="array" ref="D1892">IF(INDEX(G:G,ROW())&lt;&gt;"",INDEX(G:G,ROW()),IF(INDEX(E:E,ROW())&lt;&gt;0,INDEX(D:D,ROW()-1),0))</f>
        <v>0</v>
      </c>
      <c r="E1892" s="313" cm="1">
        <f t="array" ref="E1892">IF(INDEX(I:I,ROW())&lt;&gt;"",VALUE(TRIM(LEFT(INDEX(I:I,ROW()),6))),0)</f>
        <v>0</v>
      </c>
      <c r="F1892" s="314"/>
      <c r="G1892" s="247"/>
      <c r="H1892" s="261"/>
      <c r="I1892" s="248"/>
      <c r="J1892" s="261"/>
      <c r="K1892" s="261"/>
      <c r="L1892" s="262"/>
      <c r="M1892" s="49"/>
      <c r="N1892" s="49"/>
    </row>
    <row r="1893" spans="1:14">
      <c r="A1893" s="43" cm="1">
        <f t="array" ref="A1893">IF(INDEX(B:B,ROW()), COUNTIF($B$6:INDEX(B:B,ROW()), TRUE), 0)</f>
        <v>0</v>
      </c>
      <c r="B1893" s="43" t="b" cm="1">
        <f t="array" ref="B1893">AND(分科號=INDEX(E:E,ROW()),INDEX(D:D,ROW())&gt;=分起日,INDEX(D:D,ROW())&lt;=分訖日,OR(分專案="全部",INDEX(J:J,ROW())=分專案))</f>
        <v>0</v>
      </c>
      <c r="C1893" s="44" cm="1">
        <f t="array" ref="C1893">IF(INDEX(F:F,ROW())&lt;&gt;"",INDEX(F:F,ROW()),IF(INDEX(E:E,ROW())&lt;&gt;0,INDEX(C:C,ROW()-1),0))</f>
        <v>0</v>
      </c>
      <c r="D1893" s="43" cm="1">
        <f t="array" ref="D1893">IF(INDEX(G:G,ROW())&lt;&gt;"",INDEX(G:G,ROW()),IF(INDEX(E:E,ROW())&lt;&gt;0,INDEX(D:D,ROW()-1),0))</f>
        <v>0</v>
      </c>
      <c r="E1893" s="313" cm="1">
        <f t="array" ref="E1893">IF(INDEX(I:I,ROW())&lt;&gt;"",VALUE(TRIM(LEFT(INDEX(I:I,ROW()),6))),0)</f>
        <v>0</v>
      </c>
      <c r="F1893" s="314"/>
      <c r="G1893" s="247"/>
      <c r="H1893" s="261"/>
      <c r="I1893" s="248"/>
      <c r="J1893" s="261"/>
      <c r="K1893" s="261"/>
      <c r="L1893" s="262"/>
      <c r="M1893" s="49"/>
      <c r="N1893" s="49"/>
    </row>
    <row r="1894" spans="1:14">
      <c r="A1894" s="43" cm="1">
        <f t="array" ref="A1894">IF(INDEX(B:B,ROW()), COUNTIF($B$6:INDEX(B:B,ROW()), TRUE), 0)</f>
        <v>0</v>
      </c>
      <c r="B1894" s="43" t="b" cm="1">
        <f t="array" ref="B1894">AND(分科號=INDEX(E:E,ROW()),INDEX(D:D,ROW())&gt;=分起日,INDEX(D:D,ROW())&lt;=分訖日,OR(分專案="全部",INDEX(J:J,ROW())=分專案))</f>
        <v>0</v>
      </c>
      <c r="C1894" s="44" cm="1">
        <f t="array" ref="C1894">IF(INDEX(F:F,ROW())&lt;&gt;"",INDEX(F:F,ROW()),IF(INDEX(E:E,ROW())&lt;&gt;0,INDEX(C:C,ROW()-1),0))</f>
        <v>0</v>
      </c>
      <c r="D1894" s="43" cm="1">
        <f t="array" ref="D1894">IF(INDEX(G:G,ROW())&lt;&gt;"",INDEX(G:G,ROW()),IF(INDEX(E:E,ROW())&lt;&gt;0,INDEX(D:D,ROW()-1),0))</f>
        <v>0</v>
      </c>
      <c r="E1894" s="313" cm="1">
        <f t="array" ref="E1894">IF(INDEX(I:I,ROW())&lt;&gt;"",VALUE(TRIM(LEFT(INDEX(I:I,ROW()),6))),0)</f>
        <v>0</v>
      </c>
      <c r="F1894" s="314"/>
      <c r="G1894" s="247"/>
      <c r="H1894" s="261"/>
      <c r="I1894" s="248"/>
      <c r="J1894" s="261"/>
      <c r="K1894" s="261"/>
      <c r="L1894" s="262"/>
      <c r="M1894" s="49"/>
      <c r="N1894" s="49"/>
    </row>
    <row r="1895" spans="1:14">
      <c r="A1895" s="43" cm="1">
        <f t="array" ref="A1895">IF(INDEX(B:B,ROW()), COUNTIF($B$6:INDEX(B:B,ROW()), TRUE), 0)</f>
        <v>0</v>
      </c>
      <c r="B1895" s="43" t="b" cm="1">
        <f t="array" ref="B1895">AND(分科號=INDEX(E:E,ROW()),INDEX(D:D,ROW())&gt;=分起日,INDEX(D:D,ROW())&lt;=分訖日,OR(分專案="全部",INDEX(J:J,ROW())=分專案))</f>
        <v>0</v>
      </c>
      <c r="C1895" s="44" cm="1">
        <f t="array" ref="C1895">IF(INDEX(F:F,ROW())&lt;&gt;"",INDEX(F:F,ROW()),IF(INDEX(E:E,ROW())&lt;&gt;0,INDEX(C:C,ROW()-1),0))</f>
        <v>0</v>
      </c>
      <c r="D1895" s="43" cm="1">
        <f t="array" ref="D1895">IF(INDEX(G:G,ROW())&lt;&gt;"",INDEX(G:G,ROW()),IF(INDEX(E:E,ROW())&lt;&gt;0,INDEX(D:D,ROW()-1),0))</f>
        <v>0</v>
      </c>
      <c r="E1895" s="313" cm="1">
        <f t="array" ref="E1895">IF(INDEX(I:I,ROW())&lt;&gt;"",VALUE(TRIM(LEFT(INDEX(I:I,ROW()),6))),0)</f>
        <v>0</v>
      </c>
      <c r="F1895" s="314"/>
      <c r="G1895" s="247"/>
      <c r="H1895" s="261"/>
      <c r="I1895" s="248"/>
      <c r="J1895" s="261"/>
      <c r="K1895" s="261"/>
      <c r="L1895" s="262"/>
      <c r="M1895" s="49"/>
      <c r="N1895" s="49"/>
    </row>
    <row r="1896" spans="1:14">
      <c r="A1896" s="43" cm="1">
        <f t="array" ref="A1896">IF(INDEX(B:B,ROW()), COUNTIF($B$6:INDEX(B:B,ROW()), TRUE), 0)</f>
        <v>0</v>
      </c>
      <c r="B1896" s="43" t="b" cm="1">
        <f t="array" ref="B1896">AND(分科號=INDEX(E:E,ROW()),INDEX(D:D,ROW())&gt;=分起日,INDEX(D:D,ROW())&lt;=分訖日,OR(分專案="全部",INDEX(J:J,ROW())=分專案))</f>
        <v>0</v>
      </c>
      <c r="C1896" s="44" cm="1">
        <f t="array" ref="C1896">IF(INDEX(F:F,ROW())&lt;&gt;"",INDEX(F:F,ROW()),IF(INDEX(E:E,ROW())&lt;&gt;0,INDEX(C:C,ROW()-1),0))</f>
        <v>0</v>
      </c>
      <c r="D1896" s="43" cm="1">
        <f t="array" ref="D1896">IF(INDEX(G:G,ROW())&lt;&gt;"",INDEX(G:G,ROW()),IF(INDEX(E:E,ROW())&lt;&gt;0,INDEX(D:D,ROW()-1),0))</f>
        <v>0</v>
      </c>
      <c r="E1896" s="313" cm="1">
        <f t="array" ref="E1896">IF(INDEX(I:I,ROW())&lt;&gt;"",VALUE(TRIM(LEFT(INDEX(I:I,ROW()),6))),0)</f>
        <v>0</v>
      </c>
      <c r="F1896" s="314"/>
      <c r="G1896" s="247"/>
      <c r="H1896" s="261"/>
      <c r="I1896" s="248"/>
      <c r="J1896" s="261"/>
      <c r="K1896" s="261"/>
      <c r="L1896" s="262"/>
      <c r="M1896" s="49"/>
      <c r="N1896" s="49"/>
    </row>
    <row r="1897" spans="1:14">
      <c r="A1897" s="43" cm="1">
        <f t="array" ref="A1897">IF(INDEX(B:B,ROW()), COUNTIF($B$6:INDEX(B:B,ROW()), TRUE), 0)</f>
        <v>0</v>
      </c>
      <c r="B1897" s="43" t="b" cm="1">
        <f t="array" ref="B1897">AND(分科號=INDEX(E:E,ROW()),INDEX(D:D,ROW())&gt;=分起日,INDEX(D:D,ROW())&lt;=分訖日,OR(分專案="全部",INDEX(J:J,ROW())=分專案))</f>
        <v>0</v>
      </c>
      <c r="C1897" s="44" cm="1">
        <f t="array" ref="C1897">IF(INDEX(F:F,ROW())&lt;&gt;"",INDEX(F:F,ROW()),IF(INDEX(E:E,ROW())&lt;&gt;0,INDEX(C:C,ROW()-1),0))</f>
        <v>0</v>
      </c>
      <c r="D1897" s="43" cm="1">
        <f t="array" ref="D1897">IF(INDEX(G:G,ROW())&lt;&gt;"",INDEX(G:G,ROW()),IF(INDEX(E:E,ROW())&lt;&gt;0,INDEX(D:D,ROW()-1),0))</f>
        <v>0</v>
      </c>
      <c r="E1897" s="313" cm="1">
        <f t="array" ref="E1897">IF(INDEX(I:I,ROW())&lt;&gt;"",VALUE(TRIM(LEFT(INDEX(I:I,ROW()),6))),0)</f>
        <v>0</v>
      </c>
      <c r="F1897" s="314"/>
      <c r="G1897" s="247"/>
      <c r="H1897" s="261"/>
      <c r="I1897" s="248"/>
      <c r="J1897" s="261"/>
      <c r="K1897" s="261"/>
      <c r="L1897" s="262"/>
      <c r="M1897" s="49"/>
      <c r="N1897" s="49"/>
    </row>
    <row r="1898" spans="1:14">
      <c r="A1898" s="43" cm="1">
        <f t="array" ref="A1898">IF(INDEX(B:B,ROW()), COUNTIF($B$6:INDEX(B:B,ROW()), TRUE), 0)</f>
        <v>0</v>
      </c>
      <c r="B1898" s="43" t="b" cm="1">
        <f t="array" ref="B1898">AND(分科號=INDEX(E:E,ROW()),INDEX(D:D,ROW())&gt;=分起日,INDEX(D:D,ROW())&lt;=分訖日,OR(分專案="全部",INDEX(J:J,ROW())=分專案))</f>
        <v>0</v>
      </c>
      <c r="C1898" s="44" cm="1">
        <f t="array" ref="C1898">IF(INDEX(F:F,ROW())&lt;&gt;"",INDEX(F:F,ROW()),IF(INDEX(E:E,ROW())&lt;&gt;0,INDEX(C:C,ROW()-1),0))</f>
        <v>0</v>
      </c>
      <c r="D1898" s="43" cm="1">
        <f t="array" ref="D1898">IF(INDEX(G:G,ROW())&lt;&gt;"",INDEX(G:G,ROW()),IF(INDEX(E:E,ROW())&lt;&gt;0,INDEX(D:D,ROW()-1),0))</f>
        <v>0</v>
      </c>
      <c r="E1898" s="313" cm="1">
        <f t="array" ref="E1898">IF(INDEX(I:I,ROW())&lt;&gt;"",VALUE(TRIM(LEFT(INDEX(I:I,ROW()),6))),0)</f>
        <v>0</v>
      </c>
      <c r="F1898" s="314"/>
      <c r="G1898" s="247"/>
      <c r="H1898" s="261"/>
      <c r="I1898" s="248"/>
      <c r="J1898" s="261"/>
      <c r="K1898" s="261"/>
      <c r="L1898" s="262"/>
      <c r="M1898" s="49"/>
      <c r="N1898" s="49"/>
    </row>
    <row r="1899" spans="1:14">
      <c r="A1899" s="43" cm="1">
        <f t="array" ref="A1899">IF(INDEX(B:B,ROW()), COUNTIF($B$6:INDEX(B:B,ROW()), TRUE), 0)</f>
        <v>0</v>
      </c>
      <c r="B1899" s="43" t="b" cm="1">
        <f t="array" ref="B1899">AND(分科號=INDEX(E:E,ROW()),INDEX(D:D,ROW())&gt;=分起日,INDEX(D:D,ROW())&lt;=分訖日,OR(分專案="全部",INDEX(J:J,ROW())=分專案))</f>
        <v>0</v>
      </c>
      <c r="C1899" s="44" cm="1">
        <f t="array" ref="C1899">IF(INDEX(F:F,ROW())&lt;&gt;"",INDEX(F:F,ROW()),IF(INDEX(E:E,ROW())&lt;&gt;0,INDEX(C:C,ROW()-1),0))</f>
        <v>0</v>
      </c>
      <c r="D1899" s="43" cm="1">
        <f t="array" ref="D1899">IF(INDEX(G:G,ROW())&lt;&gt;"",INDEX(G:G,ROW()),IF(INDEX(E:E,ROW())&lt;&gt;0,INDEX(D:D,ROW()-1),0))</f>
        <v>0</v>
      </c>
      <c r="E1899" s="313" cm="1">
        <f t="array" ref="E1899">IF(INDEX(I:I,ROW())&lt;&gt;"",VALUE(TRIM(LEFT(INDEX(I:I,ROW()),6))),0)</f>
        <v>0</v>
      </c>
      <c r="F1899" s="314"/>
      <c r="G1899" s="247"/>
      <c r="H1899" s="261"/>
      <c r="I1899" s="248"/>
      <c r="J1899" s="261"/>
      <c r="K1899" s="261"/>
      <c r="L1899" s="262"/>
      <c r="M1899" s="49"/>
      <c r="N1899" s="49"/>
    </row>
    <row r="1900" spans="1:14">
      <c r="A1900" s="43" cm="1">
        <f t="array" ref="A1900">IF(INDEX(B:B,ROW()), COUNTIF($B$6:INDEX(B:B,ROW()), TRUE), 0)</f>
        <v>0</v>
      </c>
      <c r="B1900" s="43" t="b" cm="1">
        <f t="array" ref="B1900">AND(分科號=INDEX(E:E,ROW()),INDEX(D:D,ROW())&gt;=分起日,INDEX(D:D,ROW())&lt;=分訖日,OR(分專案="全部",INDEX(J:J,ROW())=分專案))</f>
        <v>0</v>
      </c>
      <c r="C1900" s="44" cm="1">
        <f t="array" ref="C1900">IF(INDEX(F:F,ROW())&lt;&gt;"",INDEX(F:F,ROW()),IF(INDEX(E:E,ROW())&lt;&gt;0,INDEX(C:C,ROW()-1),0))</f>
        <v>0</v>
      </c>
      <c r="D1900" s="43" cm="1">
        <f t="array" ref="D1900">IF(INDEX(G:G,ROW())&lt;&gt;"",INDEX(G:G,ROW()),IF(INDEX(E:E,ROW())&lt;&gt;0,INDEX(D:D,ROW()-1),0))</f>
        <v>0</v>
      </c>
      <c r="E1900" s="313" cm="1">
        <f t="array" ref="E1900">IF(INDEX(I:I,ROW())&lt;&gt;"",VALUE(TRIM(LEFT(INDEX(I:I,ROW()),6))),0)</f>
        <v>0</v>
      </c>
      <c r="F1900" s="314"/>
      <c r="G1900" s="247"/>
      <c r="H1900" s="261"/>
      <c r="I1900" s="248"/>
      <c r="J1900" s="261"/>
      <c r="K1900" s="261"/>
      <c r="L1900" s="262"/>
      <c r="M1900" s="49"/>
      <c r="N1900" s="49"/>
    </row>
    <row r="1901" spans="1:14">
      <c r="A1901" s="43" cm="1">
        <f t="array" ref="A1901">IF(INDEX(B:B,ROW()), COUNTIF($B$6:INDEX(B:B,ROW()), TRUE), 0)</f>
        <v>0</v>
      </c>
      <c r="B1901" s="43" t="b" cm="1">
        <f t="array" ref="B1901">AND(分科號=INDEX(E:E,ROW()),INDEX(D:D,ROW())&gt;=分起日,INDEX(D:D,ROW())&lt;=分訖日,OR(分專案="全部",INDEX(J:J,ROW())=分專案))</f>
        <v>0</v>
      </c>
      <c r="C1901" s="44" cm="1">
        <f t="array" ref="C1901">IF(INDEX(F:F,ROW())&lt;&gt;"",INDEX(F:F,ROW()),IF(INDEX(E:E,ROW())&lt;&gt;0,INDEX(C:C,ROW()-1),0))</f>
        <v>0</v>
      </c>
      <c r="D1901" s="43" cm="1">
        <f t="array" ref="D1901">IF(INDEX(G:G,ROW())&lt;&gt;"",INDEX(G:G,ROW()),IF(INDEX(E:E,ROW())&lt;&gt;0,INDEX(D:D,ROW()-1),0))</f>
        <v>0</v>
      </c>
      <c r="E1901" s="313" cm="1">
        <f t="array" ref="E1901">IF(INDEX(I:I,ROW())&lt;&gt;"",VALUE(TRIM(LEFT(INDEX(I:I,ROW()),6))),0)</f>
        <v>0</v>
      </c>
      <c r="F1901" s="314"/>
      <c r="G1901" s="247"/>
      <c r="H1901" s="261"/>
      <c r="I1901" s="248"/>
      <c r="J1901" s="261"/>
      <c r="K1901" s="261"/>
      <c r="L1901" s="262"/>
      <c r="M1901" s="49"/>
      <c r="N1901" s="49"/>
    </row>
    <row r="1902" spans="1:14">
      <c r="A1902" s="43" cm="1">
        <f t="array" ref="A1902">IF(INDEX(B:B,ROW()), COUNTIF($B$6:INDEX(B:B,ROW()), TRUE), 0)</f>
        <v>0</v>
      </c>
      <c r="B1902" s="43" t="b" cm="1">
        <f t="array" ref="B1902">AND(分科號=INDEX(E:E,ROW()),INDEX(D:D,ROW())&gt;=分起日,INDEX(D:D,ROW())&lt;=分訖日,OR(分專案="全部",INDEX(J:J,ROW())=分專案))</f>
        <v>0</v>
      </c>
      <c r="C1902" s="44" cm="1">
        <f t="array" ref="C1902">IF(INDEX(F:F,ROW())&lt;&gt;"",INDEX(F:F,ROW()),IF(INDEX(E:E,ROW())&lt;&gt;0,INDEX(C:C,ROW()-1),0))</f>
        <v>0</v>
      </c>
      <c r="D1902" s="43" cm="1">
        <f t="array" ref="D1902">IF(INDEX(G:G,ROW())&lt;&gt;"",INDEX(G:G,ROW()),IF(INDEX(E:E,ROW())&lt;&gt;0,INDEX(D:D,ROW()-1),0))</f>
        <v>0</v>
      </c>
      <c r="E1902" s="313" cm="1">
        <f t="array" ref="E1902">IF(INDEX(I:I,ROW())&lt;&gt;"",VALUE(TRIM(LEFT(INDEX(I:I,ROW()),6))),0)</f>
        <v>0</v>
      </c>
      <c r="F1902" s="314"/>
      <c r="G1902" s="247"/>
      <c r="H1902" s="261"/>
      <c r="I1902" s="248"/>
      <c r="J1902" s="261"/>
      <c r="K1902" s="261"/>
      <c r="L1902" s="262"/>
      <c r="M1902" s="49"/>
      <c r="N1902" s="49"/>
    </row>
    <row r="1903" spans="1:14">
      <c r="A1903" s="43" cm="1">
        <f t="array" ref="A1903">IF(INDEX(B:B,ROW()), COUNTIF($B$6:INDEX(B:B,ROW()), TRUE), 0)</f>
        <v>0</v>
      </c>
      <c r="B1903" s="43" t="b" cm="1">
        <f t="array" ref="B1903">AND(分科號=INDEX(E:E,ROW()),INDEX(D:D,ROW())&gt;=分起日,INDEX(D:D,ROW())&lt;=分訖日,OR(分專案="全部",INDEX(J:J,ROW())=分專案))</f>
        <v>0</v>
      </c>
      <c r="C1903" s="44" cm="1">
        <f t="array" ref="C1903">IF(INDEX(F:F,ROW())&lt;&gt;"",INDEX(F:F,ROW()),IF(INDEX(E:E,ROW())&lt;&gt;0,INDEX(C:C,ROW()-1),0))</f>
        <v>0</v>
      </c>
      <c r="D1903" s="43" cm="1">
        <f t="array" ref="D1903">IF(INDEX(G:G,ROW())&lt;&gt;"",INDEX(G:G,ROW()),IF(INDEX(E:E,ROW())&lt;&gt;0,INDEX(D:D,ROW()-1),0))</f>
        <v>0</v>
      </c>
      <c r="E1903" s="313" cm="1">
        <f t="array" ref="E1903">IF(INDEX(I:I,ROW())&lt;&gt;"",VALUE(TRIM(LEFT(INDEX(I:I,ROW()),6))),0)</f>
        <v>0</v>
      </c>
      <c r="F1903" s="314"/>
      <c r="G1903" s="247"/>
      <c r="H1903" s="261"/>
      <c r="I1903" s="248"/>
      <c r="J1903" s="261"/>
      <c r="K1903" s="261"/>
      <c r="L1903" s="262"/>
      <c r="M1903" s="49"/>
      <c r="N1903" s="49"/>
    </row>
    <row r="1904" spans="1:14">
      <c r="A1904" s="43" cm="1">
        <f t="array" ref="A1904">IF(INDEX(B:B,ROW()), COUNTIF($B$6:INDEX(B:B,ROW()), TRUE), 0)</f>
        <v>0</v>
      </c>
      <c r="B1904" s="43" t="b" cm="1">
        <f t="array" ref="B1904">AND(分科號=INDEX(E:E,ROW()),INDEX(D:D,ROW())&gt;=分起日,INDEX(D:D,ROW())&lt;=分訖日,OR(分專案="全部",INDEX(J:J,ROW())=分專案))</f>
        <v>0</v>
      </c>
      <c r="C1904" s="44" cm="1">
        <f t="array" ref="C1904">IF(INDEX(F:F,ROW())&lt;&gt;"",INDEX(F:F,ROW()),IF(INDEX(E:E,ROW())&lt;&gt;0,INDEX(C:C,ROW()-1),0))</f>
        <v>0</v>
      </c>
      <c r="D1904" s="43" cm="1">
        <f t="array" ref="D1904">IF(INDEX(G:G,ROW())&lt;&gt;"",INDEX(G:G,ROW()),IF(INDEX(E:E,ROW())&lt;&gt;0,INDEX(D:D,ROW()-1),0))</f>
        <v>0</v>
      </c>
      <c r="E1904" s="313" cm="1">
        <f t="array" ref="E1904">IF(INDEX(I:I,ROW())&lt;&gt;"",VALUE(TRIM(LEFT(INDEX(I:I,ROW()),6))),0)</f>
        <v>0</v>
      </c>
      <c r="F1904" s="314"/>
      <c r="G1904" s="247"/>
      <c r="H1904" s="261"/>
      <c r="I1904" s="248"/>
      <c r="J1904" s="261"/>
      <c r="K1904" s="261"/>
      <c r="L1904" s="262"/>
      <c r="M1904" s="49"/>
      <c r="N1904" s="49"/>
    </row>
    <row r="1905" spans="1:14">
      <c r="A1905" s="43" cm="1">
        <f t="array" ref="A1905">IF(INDEX(B:B,ROW()), COUNTIF($B$6:INDEX(B:B,ROW()), TRUE), 0)</f>
        <v>0</v>
      </c>
      <c r="B1905" s="43" t="b" cm="1">
        <f t="array" ref="B1905">AND(分科號=INDEX(E:E,ROW()),INDEX(D:D,ROW())&gt;=分起日,INDEX(D:D,ROW())&lt;=分訖日,OR(分專案="全部",INDEX(J:J,ROW())=分專案))</f>
        <v>0</v>
      </c>
      <c r="C1905" s="44" cm="1">
        <f t="array" ref="C1905">IF(INDEX(F:F,ROW())&lt;&gt;"",INDEX(F:F,ROW()),IF(INDEX(E:E,ROW())&lt;&gt;0,INDEX(C:C,ROW()-1),0))</f>
        <v>0</v>
      </c>
      <c r="D1905" s="43" cm="1">
        <f t="array" ref="D1905">IF(INDEX(G:G,ROW())&lt;&gt;"",INDEX(G:G,ROW()),IF(INDEX(E:E,ROW())&lt;&gt;0,INDEX(D:D,ROW()-1),0))</f>
        <v>0</v>
      </c>
      <c r="E1905" s="313" cm="1">
        <f t="array" ref="E1905">IF(INDEX(I:I,ROW())&lt;&gt;"",VALUE(TRIM(LEFT(INDEX(I:I,ROW()),6))),0)</f>
        <v>0</v>
      </c>
      <c r="F1905" s="314"/>
      <c r="G1905" s="247"/>
      <c r="H1905" s="261"/>
      <c r="I1905" s="248"/>
      <c r="J1905" s="261"/>
      <c r="K1905" s="261"/>
      <c r="L1905" s="262"/>
      <c r="M1905" s="49"/>
      <c r="N1905" s="49"/>
    </row>
    <row r="1906" spans="1:14">
      <c r="A1906" s="43" cm="1">
        <f t="array" ref="A1906">IF(INDEX(B:B,ROW()), COUNTIF($B$6:INDEX(B:B,ROW()), TRUE), 0)</f>
        <v>0</v>
      </c>
      <c r="B1906" s="43" t="b" cm="1">
        <f t="array" ref="B1906">AND(分科號=INDEX(E:E,ROW()),INDEX(D:D,ROW())&gt;=分起日,INDEX(D:D,ROW())&lt;=分訖日,OR(分專案="全部",INDEX(J:J,ROW())=分專案))</f>
        <v>0</v>
      </c>
      <c r="C1906" s="44" cm="1">
        <f t="array" ref="C1906">IF(INDEX(F:F,ROW())&lt;&gt;"",INDEX(F:F,ROW()),IF(INDEX(E:E,ROW())&lt;&gt;0,INDEX(C:C,ROW()-1),0))</f>
        <v>0</v>
      </c>
      <c r="D1906" s="43" cm="1">
        <f t="array" ref="D1906">IF(INDEX(G:G,ROW())&lt;&gt;"",INDEX(G:G,ROW()),IF(INDEX(E:E,ROW())&lt;&gt;0,INDEX(D:D,ROW()-1),0))</f>
        <v>0</v>
      </c>
      <c r="E1906" s="313" cm="1">
        <f t="array" ref="E1906">IF(INDEX(I:I,ROW())&lt;&gt;"",VALUE(TRIM(LEFT(INDEX(I:I,ROW()),6))),0)</f>
        <v>0</v>
      </c>
      <c r="F1906" s="314"/>
      <c r="G1906" s="247"/>
      <c r="H1906" s="261"/>
      <c r="I1906" s="248"/>
      <c r="J1906" s="261"/>
      <c r="K1906" s="261"/>
      <c r="L1906" s="262"/>
      <c r="M1906" s="49"/>
      <c r="N1906" s="49"/>
    </row>
    <row r="1907" spans="1:14">
      <c r="A1907" s="43" cm="1">
        <f t="array" ref="A1907">IF(INDEX(B:B,ROW()), COUNTIF($B$6:INDEX(B:B,ROW()), TRUE), 0)</f>
        <v>0</v>
      </c>
      <c r="B1907" s="43" t="b" cm="1">
        <f t="array" ref="B1907">AND(分科號=INDEX(E:E,ROW()),INDEX(D:D,ROW())&gt;=分起日,INDEX(D:D,ROW())&lt;=分訖日,OR(分專案="全部",INDEX(J:J,ROW())=分專案))</f>
        <v>0</v>
      </c>
      <c r="C1907" s="44" cm="1">
        <f t="array" ref="C1907">IF(INDEX(F:F,ROW())&lt;&gt;"",INDEX(F:F,ROW()),IF(INDEX(E:E,ROW())&lt;&gt;0,INDEX(C:C,ROW()-1),0))</f>
        <v>0</v>
      </c>
      <c r="D1907" s="43" cm="1">
        <f t="array" ref="D1907">IF(INDEX(G:G,ROW())&lt;&gt;"",INDEX(G:G,ROW()),IF(INDEX(E:E,ROW())&lt;&gt;0,INDEX(D:D,ROW()-1),0))</f>
        <v>0</v>
      </c>
      <c r="E1907" s="313" cm="1">
        <f t="array" ref="E1907">IF(INDEX(I:I,ROW())&lt;&gt;"",VALUE(TRIM(LEFT(INDEX(I:I,ROW()),6))),0)</f>
        <v>0</v>
      </c>
      <c r="F1907" s="314"/>
      <c r="G1907" s="247"/>
      <c r="H1907" s="261"/>
      <c r="I1907" s="248"/>
      <c r="J1907" s="261"/>
      <c r="K1907" s="261"/>
      <c r="L1907" s="262"/>
      <c r="M1907" s="49"/>
      <c r="N1907" s="49"/>
    </row>
    <row r="1908" spans="1:14">
      <c r="A1908" s="43" cm="1">
        <f t="array" ref="A1908">IF(INDEX(B:B,ROW()), COUNTIF($B$6:INDEX(B:B,ROW()), TRUE), 0)</f>
        <v>0</v>
      </c>
      <c r="B1908" s="43" t="b" cm="1">
        <f t="array" ref="B1908">AND(分科號=INDEX(E:E,ROW()),INDEX(D:D,ROW())&gt;=分起日,INDEX(D:D,ROW())&lt;=分訖日,OR(分專案="全部",INDEX(J:J,ROW())=分專案))</f>
        <v>0</v>
      </c>
      <c r="C1908" s="44" cm="1">
        <f t="array" ref="C1908">IF(INDEX(F:F,ROW())&lt;&gt;"",INDEX(F:F,ROW()),IF(INDEX(E:E,ROW())&lt;&gt;0,INDEX(C:C,ROW()-1),0))</f>
        <v>0</v>
      </c>
      <c r="D1908" s="43" cm="1">
        <f t="array" ref="D1908">IF(INDEX(G:G,ROW())&lt;&gt;"",INDEX(G:G,ROW()),IF(INDEX(E:E,ROW())&lt;&gt;0,INDEX(D:D,ROW()-1),0))</f>
        <v>0</v>
      </c>
      <c r="E1908" s="313" cm="1">
        <f t="array" ref="E1908">IF(INDEX(I:I,ROW())&lt;&gt;"",VALUE(TRIM(LEFT(INDEX(I:I,ROW()),6))),0)</f>
        <v>0</v>
      </c>
      <c r="F1908" s="314"/>
      <c r="G1908" s="247"/>
      <c r="H1908" s="261"/>
      <c r="I1908" s="248"/>
      <c r="J1908" s="261"/>
      <c r="K1908" s="261"/>
      <c r="L1908" s="262"/>
      <c r="M1908" s="49"/>
      <c r="N1908" s="49"/>
    </row>
    <row r="1909" spans="1:14">
      <c r="A1909" s="43" cm="1">
        <f t="array" ref="A1909">IF(INDEX(B:B,ROW()), COUNTIF($B$6:INDEX(B:B,ROW()), TRUE), 0)</f>
        <v>0</v>
      </c>
      <c r="B1909" s="43" t="b" cm="1">
        <f t="array" ref="B1909">AND(分科號=INDEX(E:E,ROW()),INDEX(D:D,ROW())&gt;=分起日,INDEX(D:D,ROW())&lt;=分訖日,OR(分專案="全部",INDEX(J:J,ROW())=分專案))</f>
        <v>0</v>
      </c>
      <c r="C1909" s="44" cm="1">
        <f t="array" ref="C1909">IF(INDEX(F:F,ROW())&lt;&gt;"",INDEX(F:F,ROW()),IF(INDEX(E:E,ROW())&lt;&gt;0,INDEX(C:C,ROW()-1),0))</f>
        <v>0</v>
      </c>
      <c r="D1909" s="43" cm="1">
        <f t="array" ref="D1909">IF(INDEX(G:G,ROW())&lt;&gt;"",INDEX(G:G,ROW()),IF(INDEX(E:E,ROW())&lt;&gt;0,INDEX(D:D,ROW()-1),0))</f>
        <v>0</v>
      </c>
      <c r="E1909" s="313" cm="1">
        <f t="array" ref="E1909">IF(INDEX(I:I,ROW())&lt;&gt;"",VALUE(TRIM(LEFT(INDEX(I:I,ROW()),6))),0)</f>
        <v>0</v>
      </c>
      <c r="F1909" s="314"/>
      <c r="G1909" s="247"/>
      <c r="H1909" s="261"/>
      <c r="I1909" s="248"/>
      <c r="J1909" s="261"/>
      <c r="K1909" s="261"/>
      <c r="L1909" s="262"/>
      <c r="M1909" s="49"/>
      <c r="N1909" s="49"/>
    </row>
    <row r="1910" spans="1:14">
      <c r="A1910" s="43" cm="1">
        <f t="array" ref="A1910">IF(INDEX(B:B,ROW()), COUNTIF($B$6:INDEX(B:B,ROW()), TRUE), 0)</f>
        <v>0</v>
      </c>
      <c r="B1910" s="43" t="b" cm="1">
        <f t="array" ref="B1910">AND(分科號=INDEX(E:E,ROW()),INDEX(D:D,ROW())&gt;=分起日,INDEX(D:D,ROW())&lt;=分訖日,OR(分專案="全部",INDEX(J:J,ROW())=分專案))</f>
        <v>0</v>
      </c>
      <c r="C1910" s="44" cm="1">
        <f t="array" ref="C1910">IF(INDEX(F:F,ROW())&lt;&gt;"",INDEX(F:F,ROW()),IF(INDEX(E:E,ROW())&lt;&gt;0,INDEX(C:C,ROW()-1),0))</f>
        <v>0</v>
      </c>
      <c r="D1910" s="43" cm="1">
        <f t="array" ref="D1910">IF(INDEX(G:G,ROW())&lt;&gt;"",INDEX(G:G,ROW()),IF(INDEX(E:E,ROW())&lt;&gt;0,INDEX(D:D,ROW()-1),0))</f>
        <v>0</v>
      </c>
      <c r="E1910" s="313" cm="1">
        <f t="array" ref="E1910">IF(INDEX(I:I,ROW())&lt;&gt;"",VALUE(TRIM(LEFT(INDEX(I:I,ROW()),6))),0)</f>
        <v>0</v>
      </c>
      <c r="F1910" s="314"/>
      <c r="G1910" s="247"/>
      <c r="H1910" s="261"/>
      <c r="I1910" s="248"/>
      <c r="J1910" s="261"/>
      <c r="K1910" s="261"/>
      <c r="L1910" s="262"/>
      <c r="M1910" s="49"/>
      <c r="N1910" s="49"/>
    </row>
    <row r="1911" spans="1:14">
      <c r="A1911" s="43" cm="1">
        <f t="array" ref="A1911">IF(INDEX(B:B,ROW()), COUNTIF($B$6:INDEX(B:B,ROW()), TRUE), 0)</f>
        <v>0</v>
      </c>
      <c r="B1911" s="43" t="b" cm="1">
        <f t="array" ref="B1911">AND(分科號=INDEX(E:E,ROW()),INDEX(D:D,ROW())&gt;=分起日,INDEX(D:D,ROW())&lt;=分訖日,OR(分專案="全部",INDEX(J:J,ROW())=分專案))</f>
        <v>0</v>
      </c>
      <c r="C1911" s="44" cm="1">
        <f t="array" ref="C1911">IF(INDEX(F:F,ROW())&lt;&gt;"",INDEX(F:F,ROW()),IF(INDEX(E:E,ROW())&lt;&gt;0,INDEX(C:C,ROW()-1),0))</f>
        <v>0</v>
      </c>
      <c r="D1911" s="43" cm="1">
        <f t="array" ref="D1911">IF(INDEX(G:G,ROW())&lt;&gt;"",INDEX(G:G,ROW()),IF(INDEX(E:E,ROW())&lt;&gt;0,INDEX(D:D,ROW()-1),0))</f>
        <v>0</v>
      </c>
      <c r="E1911" s="313" cm="1">
        <f t="array" ref="E1911">IF(INDEX(I:I,ROW())&lt;&gt;"",VALUE(TRIM(LEFT(INDEX(I:I,ROW()),6))),0)</f>
        <v>0</v>
      </c>
      <c r="F1911" s="314"/>
      <c r="G1911" s="247"/>
      <c r="H1911" s="261"/>
      <c r="I1911" s="248"/>
      <c r="J1911" s="261"/>
      <c r="K1911" s="261"/>
      <c r="L1911" s="262"/>
      <c r="M1911" s="49"/>
      <c r="N1911" s="49"/>
    </row>
    <row r="1912" spans="1:14">
      <c r="A1912" s="43" cm="1">
        <f t="array" ref="A1912">IF(INDEX(B:B,ROW()), COUNTIF($B$6:INDEX(B:B,ROW()), TRUE), 0)</f>
        <v>0</v>
      </c>
      <c r="B1912" s="43" t="b" cm="1">
        <f t="array" ref="B1912">AND(分科號=INDEX(E:E,ROW()),INDEX(D:D,ROW())&gt;=分起日,INDEX(D:D,ROW())&lt;=分訖日,OR(分專案="全部",INDEX(J:J,ROW())=分專案))</f>
        <v>0</v>
      </c>
      <c r="C1912" s="44" cm="1">
        <f t="array" ref="C1912">IF(INDEX(F:F,ROW())&lt;&gt;"",INDEX(F:F,ROW()),IF(INDEX(E:E,ROW())&lt;&gt;0,INDEX(C:C,ROW()-1),0))</f>
        <v>0</v>
      </c>
      <c r="D1912" s="43" cm="1">
        <f t="array" ref="D1912">IF(INDEX(G:G,ROW())&lt;&gt;"",INDEX(G:G,ROW()),IF(INDEX(E:E,ROW())&lt;&gt;0,INDEX(D:D,ROW()-1),0))</f>
        <v>0</v>
      </c>
      <c r="E1912" s="313" cm="1">
        <f t="array" ref="E1912">IF(INDEX(I:I,ROW())&lt;&gt;"",VALUE(TRIM(LEFT(INDEX(I:I,ROW()),6))),0)</f>
        <v>0</v>
      </c>
      <c r="F1912" s="314"/>
      <c r="G1912" s="247"/>
      <c r="H1912" s="261"/>
      <c r="I1912" s="248"/>
      <c r="J1912" s="261"/>
      <c r="K1912" s="261"/>
      <c r="L1912" s="262"/>
      <c r="M1912" s="49"/>
      <c r="N1912" s="49"/>
    </row>
    <row r="1913" spans="1:14">
      <c r="A1913" s="43" cm="1">
        <f t="array" ref="A1913">IF(INDEX(B:B,ROW()), COUNTIF($B$6:INDEX(B:B,ROW()), TRUE), 0)</f>
        <v>0</v>
      </c>
      <c r="B1913" s="43" t="b" cm="1">
        <f t="array" ref="B1913">AND(分科號=INDEX(E:E,ROW()),INDEX(D:D,ROW())&gt;=分起日,INDEX(D:D,ROW())&lt;=分訖日,OR(分專案="全部",INDEX(J:J,ROW())=分專案))</f>
        <v>0</v>
      </c>
      <c r="C1913" s="44" cm="1">
        <f t="array" ref="C1913">IF(INDEX(F:F,ROW())&lt;&gt;"",INDEX(F:F,ROW()),IF(INDEX(E:E,ROW())&lt;&gt;0,INDEX(C:C,ROW()-1),0))</f>
        <v>0</v>
      </c>
      <c r="D1913" s="43" cm="1">
        <f t="array" ref="D1913">IF(INDEX(G:G,ROW())&lt;&gt;"",INDEX(G:G,ROW()),IF(INDEX(E:E,ROW())&lt;&gt;0,INDEX(D:D,ROW()-1),0))</f>
        <v>0</v>
      </c>
      <c r="E1913" s="313" cm="1">
        <f t="array" ref="E1913">IF(INDEX(I:I,ROW())&lt;&gt;"",VALUE(TRIM(LEFT(INDEX(I:I,ROW()),6))),0)</f>
        <v>0</v>
      </c>
      <c r="F1913" s="314"/>
      <c r="G1913" s="247"/>
      <c r="H1913" s="261"/>
      <c r="I1913" s="248"/>
      <c r="J1913" s="261"/>
      <c r="K1913" s="261"/>
      <c r="L1913" s="262"/>
      <c r="M1913" s="49"/>
      <c r="N1913" s="49"/>
    </row>
    <row r="1914" spans="1:14">
      <c r="A1914" s="43" cm="1">
        <f t="array" ref="A1914">IF(INDEX(B:B,ROW()), COUNTIF($B$6:INDEX(B:B,ROW()), TRUE), 0)</f>
        <v>0</v>
      </c>
      <c r="B1914" s="43" t="b" cm="1">
        <f t="array" ref="B1914">AND(分科號=INDEX(E:E,ROW()),INDEX(D:D,ROW())&gt;=分起日,INDEX(D:D,ROW())&lt;=分訖日,OR(分專案="全部",INDEX(J:J,ROW())=分專案))</f>
        <v>0</v>
      </c>
      <c r="C1914" s="44" cm="1">
        <f t="array" ref="C1914">IF(INDEX(F:F,ROW())&lt;&gt;"",INDEX(F:F,ROW()),IF(INDEX(E:E,ROW())&lt;&gt;0,INDEX(C:C,ROW()-1),0))</f>
        <v>0</v>
      </c>
      <c r="D1914" s="43" cm="1">
        <f t="array" ref="D1914">IF(INDEX(G:G,ROW())&lt;&gt;"",INDEX(G:G,ROW()),IF(INDEX(E:E,ROW())&lt;&gt;0,INDEX(D:D,ROW()-1),0))</f>
        <v>0</v>
      </c>
      <c r="E1914" s="313" cm="1">
        <f t="array" ref="E1914">IF(INDEX(I:I,ROW())&lt;&gt;"",VALUE(TRIM(LEFT(INDEX(I:I,ROW()),6))),0)</f>
        <v>0</v>
      </c>
      <c r="F1914" s="314"/>
      <c r="G1914" s="247"/>
      <c r="H1914" s="261"/>
      <c r="I1914" s="248"/>
      <c r="J1914" s="261"/>
      <c r="K1914" s="261"/>
      <c r="L1914" s="262"/>
      <c r="M1914" s="49"/>
      <c r="N1914" s="49"/>
    </row>
    <row r="1915" spans="1:14">
      <c r="A1915" s="43" cm="1">
        <f t="array" ref="A1915">IF(INDEX(B:B,ROW()), COUNTIF($B$6:INDEX(B:B,ROW()), TRUE), 0)</f>
        <v>0</v>
      </c>
      <c r="B1915" s="43" t="b" cm="1">
        <f t="array" ref="B1915">AND(分科號=INDEX(E:E,ROW()),INDEX(D:D,ROW())&gt;=分起日,INDEX(D:D,ROW())&lt;=分訖日,OR(分專案="全部",INDEX(J:J,ROW())=分專案))</f>
        <v>0</v>
      </c>
      <c r="C1915" s="44" cm="1">
        <f t="array" ref="C1915">IF(INDEX(F:F,ROW())&lt;&gt;"",INDEX(F:F,ROW()),IF(INDEX(E:E,ROW())&lt;&gt;0,INDEX(C:C,ROW()-1),0))</f>
        <v>0</v>
      </c>
      <c r="D1915" s="43" cm="1">
        <f t="array" ref="D1915">IF(INDEX(G:G,ROW())&lt;&gt;"",INDEX(G:G,ROW()),IF(INDEX(E:E,ROW())&lt;&gt;0,INDEX(D:D,ROW()-1),0))</f>
        <v>0</v>
      </c>
      <c r="E1915" s="313" cm="1">
        <f t="array" ref="E1915">IF(INDEX(I:I,ROW())&lt;&gt;"",VALUE(TRIM(LEFT(INDEX(I:I,ROW()),6))),0)</f>
        <v>0</v>
      </c>
      <c r="F1915" s="314"/>
      <c r="G1915" s="247"/>
      <c r="H1915" s="261"/>
      <c r="I1915" s="248"/>
      <c r="J1915" s="261"/>
      <c r="K1915" s="261"/>
      <c r="L1915" s="262"/>
      <c r="M1915" s="49"/>
      <c r="N1915" s="49"/>
    </row>
    <row r="1916" spans="1:14">
      <c r="A1916" s="43" cm="1">
        <f t="array" ref="A1916">IF(INDEX(B:B,ROW()), COUNTIF($B$6:INDEX(B:B,ROW()), TRUE), 0)</f>
        <v>0</v>
      </c>
      <c r="B1916" s="43" t="b" cm="1">
        <f t="array" ref="B1916">AND(分科號=INDEX(E:E,ROW()),INDEX(D:D,ROW())&gt;=分起日,INDEX(D:D,ROW())&lt;=分訖日,OR(分專案="全部",INDEX(J:J,ROW())=分專案))</f>
        <v>0</v>
      </c>
      <c r="C1916" s="44" cm="1">
        <f t="array" ref="C1916">IF(INDEX(F:F,ROW())&lt;&gt;"",INDEX(F:F,ROW()),IF(INDEX(E:E,ROW())&lt;&gt;0,INDEX(C:C,ROW()-1),0))</f>
        <v>0</v>
      </c>
      <c r="D1916" s="43" cm="1">
        <f t="array" ref="D1916">IF(INDEX(G:G,ROW())&lt;&gt;"",INDEX(G:G,ROW()),IF(INDEX(E:E,ROW())&lt;&gt;0,INDEX(D:D,ROW()-1),0))</f>
        <v>0</v>
      </c>
      <c r="E1916" s="313" cm="1">
        <f t="array" ref="E1916">IF(INDEX(I:I,ROW())&lt;&gt;"",VALUE(TRIM(LEFT(INDEX(I:I,ROW()),6))),0)</f>
        <v>0</v>
      </c>
      <c r="F1916" s="314"/>
      <c r="G1916" s="247"/>
      <c r="H1916" s="261"/>
      <c r="I1916" s="248"/>
      <c r="J1916" s="261"/>
      <c r="K1916" s="261"/>
      <c r="L1916" s="262"/>
      <c r="M1916" s="49"/>
      <c r="N1916" s="49"/>
    </row>
    <row r="1917" spans="1:14">
      <c r="A1917" s="43" cm="1">
        <f t="array" ref="A1917">IF(INDEX(B:B,ROW()), COUNTIF($B$6:INDEX(B:B,ROW()), TRUE), 0)</f>
        <v>0</v>
      </c>
      <c r="B1917" s="43" t="b" cm="1">
        <f t="array" ref="B1917">AND(分科號=INDEX(E:E,ROW()),INDEX(D:D,ROW())&gt;=分起日,INDEX(D:D,ROW())&lt;=分訖日,OR(分專案="全部",INDEX(J:J,ROW())=分專案))</f>
        <v>0</v>
      </c>
      <c r="C1917" s="44" cm="1">
        <f t="array" ref="C1917">IF(INDEX(F:F,ROW())&lt;&gt;"",INDEX(F:F,ROW()),IF(INDEX(E:E,ROW())&lt;&gt;0,INDEX(C:C,ROW()-1),0))</f>
        <v>0</v>
      </c>
      <c r="D1917" s="43" cm="1">
        <f t="array" ref="D1917">IF(INDEX(G:G,ROW())&lt;&gt;"",INDEX(G:G,ROW()),IF(INDEX(E:E,ROW())&lt;&gt;0,INDEX(D:D,ROW()-1),0))</f>
        <v>0</v>
      </c>
      <c r="E1917" s="313" cm="1">
        <f t="array" ref="E1917">IF(INDEX(I:I,ROW())&lt;&gt;"",VALUE(TRIM(LEFT(INDEX(I:I,ROW()),6))),0)</f>
        <v>0</v>
      </c>
      <c r="F1917" s="314"/>
      <c r="G1917" s="247"/>
      <c r="H1917" s="261"/>
      <c r="I1917" s="248"/>
      <c r="J1917" s="261"/>
      <c r="K1917" s="261"/>
      <c r="L1917" s="262"/>
      <c r="M1917" s="49"/>
      <c r="N1917" s="49"/>
    </row>
    <row r="1918" spans="1:14">
      <c r="A1918" s="43" cm="1">
        <f t="array" ref="A1918">IF(INDEX(B:B,ROW()), COUNTIF($B$6:INDEX(B:B,ROW()), TRUE), 0)</f>
        <v>0</v>
      </c>
      <c r="B1918" s="43" t="b" cm="1">
        <f t="array" ref="B1918">AND(分科號=INDEX(E:E,ROW()),INDEX(D:D,ROW())&gt;=分起日,INDEX(D:D,ROW())&lt;=分訖日,OR(分專案="全部",INDEX(J:J,ROW())=分專案))</f>
        <v>0</v>
      </c>
      <c r="C1918" s="44" cm="1">
        <f t="array" ref="C1918">IF(INDEX(F:F,ROW())&lt;&gt;"",INDEX(F:F,ROW()),IF(INDEX(E:E,ROW())&lt;&gt;0,INDEX(C:C,ROW()-1),0))</f>
        <v>0</v>
      </c>
      <c r="D1918" s="43" cm="1">
        <f t="array" ref="D1918">IF(INDEX(G:G,ROW())&lt;&gt;"",INDEX(G:G,ROW()),IF(INDEX(E:E,ROW())&lt;&gt;0,INDEX(D:D,ROW()-1),0))</f>
        <v>0</v>
      </c>
      <c r="E1918" s="313" cm="1">
        <f t="array" ref="E1918">IF(INDEX(I:I,ROW())&lt;&gt;"",VALUE(TRIM(LEFT(INDEX(I:I,ROW()),6))),0)</f>
        <v>0</v>
      </c>
      <c r="F1918" s="314"/>
      <c r="G1918" s="247"/>
      <c r="H1918" s="261"/>
      <c r="I1918" s="248"/>
      <c r="J1918" s="261"/>
      <c r="K1918" s="261"/>
      <c r="L1918" s="262"/>
      <c r="M1918" s="49"/>
      <c r="N1918" s="49"/>
    </row>
    <row r="1919" spans="1:14">
      <c r="A1919" s="43" cm="1">
        <f t="array" ref="A1919">IF(INDEX(B:B,ROW()), COUNTIF($B$6:INDEX(B:B,ROW()), TRUE), 0)</f>
        <v>0</v>
      </c>
      <c r="B1919" s="43" t="b" cm="1">
        <f t="array" ref="B1919">AND(分科號=INDEX(E:E,ROW()),INDEX(D:D,ROW())&gt;=分起日,INDEX(D:D,ROW())&lt;=分訖日,OR(分專案="全部",INDEX(J:J,ROW())=分專案))</f>
        <v>0</v>
      </c>
      <c r="C1919" s="44" cm="1">
        <f t="array" ref="C1919">IF(INDEX(F:F,ROW())&lt;&gt;"",INDEX(F:F,ROW()),IF(INDEX(E:E,ROW())&lt;&gt;0,INDEX(C:C,ROW()-1),0))</f>
        <v>0</v>
      </c>
      <c r="D1919" s="43" cm="1">
        <f t="array" ref="D1919">IF(INDEX(G:G,ROW())&lt;&gt;"",INDEX(G:G,ROW()),IF(INDEX(E:E,ROW())&lt;&gt;0,INDEX(D:D,ROW()-1),0))</f>
        <v>0</v>
      </c>
      <c r="E1919" s="313" cm="1">
        <f t="array" ref="E1919">IF(INDEX(I:I,ROW())&lt;&gt;"",VALUE(TRIM(LEFT(INDEX(I:I,ROW()),6))),0)</f>
        <v>0</v>
      </c>
      <c r="F1919" s="314"/>
      <c r="G1919" s="247"/>
      <c r="H1919" s="261"/>
      <c r="I1919" s="248"/>
      <c r="J1919" s="261"/>
      <c r="K1919" s="261"/>
      <c r="L1919" s="262"/>
      <c r="M1919" s="49"/>
      <c r="N1919" s="49"/>
    </row>
    <row r="1920" spans="1:14">
      <c r="A1920" s="43" cm="1">
        <f t="array" ref="A1920">IF(INDEX(B:B,ROW()), COUNTIF($B$6:INDEX(B:B,ROW()), TRUE), 0)</f>
        <v>0</v>
      </c>
      <c r="B1920" s="43" t="b" cm="1">
        <f t="array" ref="B1920">AND(分科號=INDEX(E:E,ROW()),INDEX(D:D,ROW())&gt;=分起日,INDEX(D:D,ROW())&lt;=分訖日,OR(分專案="全部",INDEX(J:J,ROW())=分專案))</f>
        <v>0</v>
      </c>
      <c r="C1920" s="44" cm="1">
        <f t="array" ref="C1920">IF(INDEX(F:F,ROW())&lt;&gt;"",INDEX(F:F,ROW()),IF(INDEX(E:E,ROW())&lt;&gt;0,INDEX(C:C,ROW()-1),0))</f>
        <v>0</v>
      </c>
      <c r="D1920" s="43" cm="1">
        <f t="array" ref="D1920">IF(INDEX(G:G,ROW())&lt;&gt;"",INDEX(G:G,ROW()),IF(INDEX(E:E,ROW())&lt;&gt;0,INDEX(D:D,ROW()-1),0))</f>
        <v>0</v>
      </c>
      <c r="E1920" s="313" cm="1">
        <f t="array" ref="E1920">IF(INDEX(I:I,ROW())&lt;&gt;"",VALUE(TRIM(LEFT(INDEX(I:I,ROW()),6))),0)</f>
        <v>0</v>
      </c>
      <c r="F1920" s="314"/>
      <c r="G1920" s="247"/>
      <c r="H1920" s="261"/>
      <c r="I1920" s="248"/>
      <c r="J1920" s="261"/>
      <c r="K1920" s="261"/>
      <c r="L1920" s="262"/>
      <c r="M1920" s="49"/>
      <c r="N1920" s="49"/>
    </row>
    <row r="1921" spans="1:14">
      <c r="A1921" s="43" cm="1">
        <f t="array" ref="A1921">IF(INDEX(B:B,ROW()), COUNTIF($B$6:INDEX(B:B,ROW()), TRUE), 0)</f>
        <v>0</v>
      </c>
      <c r="B1921" s="43" t="b" cm="1">
        <f t="array" ref="B1921">AND(分科號=INDEX(E:E,ROW()),INDEX(D:D,ROW())&gt;=分起日,INDEX(D:D,ROW())&lt;=分訖日,OR(分專案="全部",INDEX(J:J,ROW())=分專案))</f>
        <v>0</v>
      </c>
      <c r="C1921" s="44" cm="1">
        <f t="array" ref="C1921">IF(INDEX(F:F,ROW())&lt;&gt;"",INDEX(F:F,ROW()),IF(INDEX(E:E,ROW())&lt;&gt;0,INDEX(C:C,ROW()-1),0))</f>
        <v>0</v>
      </c>
      <c r="D1921" s="43" cm="1">
        <f t="array" ref="D1921">IF(INDEX(G:G,ROW())&lt;&gt;"",INDEX(G:G,ROW()),IF(INDEX(E:E,ROW())&lt;&gt;0,INDEX(D:D,ROW()-1),0))</f>
        <v>0</v>
      </c>
      <c r="E1921" s="313" cm="1">
        <f t="array" ref="E1921">IF(INDEX(I:I,ROW())&lt;&gt;"",VALUE(TRIM(LEFT(INDEX(I:I,ROW()),6))),0)</f>
        <v>0</v>
      </c>
      <c r="F1921" s="314"/>
      <c r="G1921" s="247"/>
      <c r="H1921" s="261"/>
      <c r="I1921" s="248"/>
      <c r="J1921" s="261"/>
      <c r="K1921" s="261"/>
      <c r="L1921" s="262"/>
      <c r="M1921" s="49"/>
      <c r="N1921" s="49"/>
    </row>
    <row r="1922" spans="1:14">
      <c r="A1922" s="43" cm="1">
        <f t="array" ref="A1922">IF(INDEX(B:B,ROW()), COUNTIF($B$6:INDEX(B:B,ROW()), TRUE), 0)</f>
        <v>0</v>
      </c>
      <c r="B1922" s="43" t="b" cm="1">
        <f t="array" ref="B1922">AND(分科號=INDEX(E:E,ROW()),INDEX(D:D,ROW())&gt;=分起日,INDEX(D:D,ROW())&lt;=分訖日,OR(分專案="全部",INDEX(J:J,ROW())=分專案))</f>
        <v>0</v>
      </c>
      <c r="C1922" s="44" cm="1">
        <f t="array" ref="C1922">IF(INDEX(F:F,ROW())&lt;&gt;"",INDEX(F:F,ROW()),IF(INDEX(E:E,ROW())&lt;&gt;0,INDEX(C:C,ROW()-1),0))</f>
        <v>0</v>
      </c>
      <c r="D1922" s="43" cm="1">
        <f t="array" ref="D1922">IF(INDEX(G:G,ROW())&lt;&gt;"",INDEX(G:G,ROW()),IF(INDEX(E:E,ROW())&lt;&gt;0,INDEX(D:D,ROW()-1),0))</f>
        <v>0</v>
      </c>
      <c r="E1922" s="313" cm="1">
        <f t="array" ref="E1922">IF(INDEX(I:I,ROW())&lt;&gt;"",VALUE(TRIM(LEFT(INDEX(I:I,ROW()),6))),0)</f>
        <v>0</v>
      </c>
      <c r="F1922" s="314"/>
      <c r="G1922" s="247"/>
      <c r="H1922" s="261"/>
      <c r="I1922" s="248"/>
      <c r="J1922" s="261"/>
      <c r="K1922" s="261"/>
      <c r="L1922" s="262"/>
      <c r="M1922" s="49"/>
      <c r="N1922" s="49"/>
    </row>
    <row r="1923" spans="1:14">
      <c r="A1923" s="43" cm="1">
        <f t="array" ref="A1923">IF(INDEX(B:B,ROW()), COUNTIF($B$6:INDEX(B:B,ROW()), TRUE), 0)</f>
        <v>0</v>
      </c>
      <c r="B1923" s="43" t="b" cm="1">
        <f t="array" ref="B1923">AND(分科號=INDEX(E:E,ROW()),INDEX(D:D,ROW())&gt;=分起日,INDEX(D:D,ROW())&lt;=分訖日,OR(分專案="全部",INDEX(J:J,ROW())=分專案))</f>
        <v>0</v>
      </c>
      <c r="C1923" s="44" cm="1">
        <f t="array" ref="C1923">IF(INDEX(F:F,ROW())&lt;&gt;"",INDEX(F:F,ROW()),IF(INDEX(E:E,ROW())&lt;&gt;0,INDEX(C:C,ROW()-1),0))</f>
        <v>0</v>
      </c>
      <c r="D1923" s="43" cm="1">
        <f t="array" ref="D1923">IF(INDEX(G:G,ROW())&lt;&gt;"",INDEX(G:G,ROW()),IF(INDEX(E:E,ROW())&lt;&gt;0,INDEX(D:D,ROW()-1),0))</f>
        <v>0</v>
      </c>
      <c r="E1923" s="313" cm="1">
        <f t="array" ref="E1923">IF(INDEX(I:I,ROW())&lt;&gt;"",VALUE(TRIM(LEFT(INDEX(I:I,ROW()),6))),0)</f>
        <v>0</v>
      </c>
      <c r="F1923" s="314"/>
      <c r="G1923" s="247"/>
      <c r="H1923" s="261"/>
      <c r="I1923" s="248"/>
      <c r="J1923" s="261"/>
      <c r="K1923" s="261"/>
      <c r="L1923" s="262"/>
      <c r="M1923" s="49"/>
      <c r="N1923" s="49"/>
    </row>
    <row r="1924" spans="1:14">
      <c r="A1924" s="43" cm="1">
        <f t="array" ref="A1924">IF(INDEX(B:B,ROW()), COUNTIF($B$6:INDEX(B:B,ROW()), TRUE), 0)</f>
        <v>0</v>
      </c>
      <c r="B1924" s="43" t="b" cm="1">
        <f t="array" ref="B1924">AND(分科號=INDEX(E:E,ROW()),INDEX(D:D,ROW())&gt;=分起日,INDEX(D:D,ROW())&lt;=分訖日,OR(分專案="全部",INDEX(J:J,ROW())=分專案))</f>
        <v>0</v>
      </c>
      <c r="C1924" s="44" cm="1">
        <f t="array" ref="C1924">IF(INDEX(F:F,ROW())&lt;&gt;"",INDEX(F:F,ROW()),IF(INDEX(E:E,ROW())&lt;&gt;0,INDEX(C:C,ROW()-1),0))</f>
        <v>0</v>
      </c>
      <c r="D1924" s="43" cm="1">
        <f t="array" ref="D1924">IF(INDEX(G:G,ROW())&lt;&gt;"",INDEX(G:G,ROW()),IF(INDEX(E:E,ROW())&lt;&gt;0,INDEX(D:D,ROW()-1),0))</f>
        <v>0</v>
      </c>
      <c r="E1924" s="313" cm="1">
        <f t="array" ref="E1924">IF(INDEX(I:I,ROW())&lt;&gt;"",VALUE(TRIM(LEFT(INDEX(I:I,ROW()),6))),0)</f>
        <v>0</v>
      </c>
      <c r="F1924" s="314"/>
      <c r="G1924" s="247"/>
      <c r="H1924" s="261"/>
      <c r="I1924" s="248"/>
      <c r="J1924" s="261"/>
      <c r="K1924" s="261"/>
      <c r="L1924" s="262"/>
      <c r="M1924" s="49"/>
      <c r="N1924" s="49"/>
    </row>
    <row r="1925" spans="1:14">
      <c r="A1925" s="43" cm="1">
        <f t="array" ref="A1925">IF(INDEX(B:B,ROW()), COUNTIF($B$6:INDEX(B:B,ROW()), TRUE), 0)</f>
        <v>0</v>
      </c>
      <c r="B1925" s="43" t="b" cm="1">
        <f t="array" ref="B1925">AND(分科號=INDEX(E:E,ROW()),INDEX(D:D,ROW())&gt;=分起日,INDEX(D:D,ROW())&lt;=分訖日,OR(分專案="全部",INDEX(J:J,ROW())=分專案))</f>
        <v>0</v>
      </c>
      <c r="C1925" s="44" cm="1">
        <f t="array" ref="C1925">IF(INDEX(F:F,ROW())&lt;&gt;"",INDEX(F:F,ROW()),IF(INDEX(E:E,ROW())&lt;&gt;0,INDEX(C:C,ROW()-1),0))</f>
        <v>0</v>
      </c>
      <c r="D1925" s="43" cm="1">
        <f t="array" ref="D1925">IF(INDEX(G:G,ROW())&lt;&gt;"",INDEX(G:G,ROW()),IF(INDEX(E:E,ROW())&lt;&gt;0,INDEX(D:D,ROW()-1),0))</f>
        <v>0</v>
      </c>
      <c r="E1925" s="313" cm="1">
        <f t="array" ref="E1925">IF(INDEX(I:I,ROW())&lt;&gt;"",VALUE(TRIM(LEFT(INDEX(I:I,ROW()),6))),0)</f>
        <v>0</v>
      </c>
      <c r="F1925" s="314"/>
      <c r="G1925" s="247"/>
      <c r="H1925" s="261"/>
      <c r="I1925" s="248"/>
      <c r="J1925" s="261"/>
      <c r="K1925" s="261"/>
      <c r="L1925" s="262"/>
      <c r="M1925" s="49"/>
      <c r="N1925" s="49"/>
    </row>
    <row r="1926" spans="1:14">
      <c r="A1926" s="43" cm="1">
        <f t="array" ref="A1926">IF(INDEX(B:B,ROW()), COUNTIF($B$6:INDEX(B:B,ROW()), TRUE), 0)</f>
        <v>0</v>
      </c>
      <c r="B1926" s="43" t="b" cm="1">
        <f t="array" ref="B1926">AND(分科號=INDEX(E:E,ROW()),INDEX(D:D,ROW())&gt;=分起日,INDEX(D:D,ROW())&lt;=分訖日,OR(分專案="全部",INDEX(J:J,ROW())=分專案))</f>
        <v>0</v>
      </c>
      <c r="C1926" s="44" cm="1">
        <f t="array" ref="C1926">IF(INDEX(F:F,ROW())&lt;&gt;"",INDEX(F:F,ROW()),IF(INDEX(E:E,ROW())&lt;&gt;0,INDEX(C:C,ROW()-1),0))</f>
        <v>0</v>
      </c>
      <c r="D1926" s="43" cm="1">
        <f t="array" ref="D1926">IF(INDEX(G:G,ROW())&lt;&gt;"",INDEX(G:G,ROW()),IF(INDEX(E:E,ROW())&lt;&gt;0,INDEX(D:D,ROW()-1),0))</f>
        <v>0</v>
      </c>
      <c r="E1926" s="313" cm="1">
        <f t="array" ref="E1926">IF(INDEX(I:I,ROW())&lt;&gt;"",VALUE(TRIM(LEFT(INDEX(I:I,ROW()),6))),0)</f>
        <v>0</v>
      </c>
      <c r="F1926" s="314"/>
      <c r="G1926" s="247"/>
      <c r="H1926" s="261"/>
      <c r="I1926" s="248"/>
      <c r="J1926" s="261"/>
      <c r="K1926" s="261"/>
      <c r="L1926" s="262"/>
      <c r="M1926" s="49"/>
      <c r="N1926" s="49"/>
    </row>
    <row r="1927" spans="1:14">
      <c r="A1927" s="43" cm="1">
        <f t="array" ref="A1927">IF(INDEX(B:B,ROW()), COUNTIF($B$6:INDEX(B:B,ROW()), TRUE), 0)</f>
        <v>0</v>
      </c>
      <c r="B1927" s="43" t="b" cm="1">
        <f t="array" ref="B1927">AND(分科號=INDEX(E:E,ROW()),INDEX(D:D,ROW())&gt;=分起日,INDEX(D:D,ROW())&lt;=分訖日,OR(分專案="全部",INDEX(J:J,ROW())=分專案))</f>
        <v>0</v>
      </c>
      <c r="C1927" s="44" cm="1">
        <f t="array" ref="C1927">IF(INDEX(F:F,ROW())&lt;&gt;"",INDEX(F:F,ROW()),IF(INDEX(E:E,ROW())&lt;&gt;0,INDEX(C:C,ROW()-1),0))</f>
        <v>0</v>
      </c>
      <c r="D1927" s="43" cm="1">
        <f t="array" ref="D1927">IF(INDEX(G:G,ROW())&lt;&gt;"",INDEX(G:G,ROW()),IF(INDEX(E:E,ROW())&lt;&gt;0,INDEX(D:D,ROW()-1),0))</f>
        <v>0</v>
      </c>
      <c r="E1927" s="313" cm="1">
        <f t="array" ref="E1927">IF(INDEX(I:I,ROW())&lt;&gt;"",VALUE(TRIM(LEFT(INDEX(I:I,ROW()),6))),0)</f>
        <v>0</v>
      </c>
      <c r="F1927" s="314"/>
      <c r="G1927" s="247"/>
      <c r="H1927" s="261"/>
      <c r="I1927" s="248"/>
      <c r="J1927" s="261"/>
      <c r="K1927" s="261"/>
      <c r="L1927" s="262"/>
      <c r="M1927" s="49"/>
      <c r="N1927" s="49"/>
    </row>
    <row r="1928" spans="1:14">
      <c r="A1928" s="43" cm="1">
        <f t="array" ref="A1928">IF(INDEX(B:B,ROW()), COUNTIF($B$6:INDEX(B:B,ROW()), TRUE), 0)</f>
        <v>0</v>
      </c>
      <c r="B1928" s="43" t="b" cm="1">
        <f t="array" ref="B1928">AND(分科號=INDEX(E:E,ROW()),INDEX(D:D,ROW())&gt;=分起日,INDEX(D:D,ROW())&lt;=分訖日,OR(分專案="全部",INDEX(J:J,ROW())=分專案))</f>
        <v>0</v>
      </c>
      <c r="C1928" s="44" cm="1">
        <f t="array" ref="C1928">IF(INDEX(F:F,ROW())&lt;&gt;"",INDEX(F:F,ROW()),IF(INDEX(E:E,ROW())&lt;&gt;0,INDEX(C:C,ROW()-1),0))</f>
        <v>0</v>
      </c>
      <c r="D1928" s="43" cm="1">
        <f t="array" ref="D1928">IF(INDEX(G:G,ROW())&lt;&gt;"",INDEX(G:G,ROW()),IF(INDEX(E:E,ROW())&lt;&gt;0,INDEX(D:D,ROW()-1),0))</f>
        <v>0</v>
      </c>
      <c r="E1928" s="313" cm="1">
        <f t="array" ref="E1928">IF(INDEX(I:I,ROW())&lt;&gt;"",VALUE(TRIM(LEFT(INDEX(I:I,ROW()),6))),0)</f>
        <v>0</v>
      </c>
      <c r="F1928" s="314"/>
      <c r="G1928" s="247"/>
      <c r="H1928" s="261"/>
      <c r="I1928" s="248"/>
      <c r="J1928" s="261"/>
      <c r="K1928" s="261"/>
      <c r="L1928" s="262"/>
      <c r="M1928" s="49"/>
      <c r="N1928" s="49"/>
    </row>
    <row r="1929" spans="1:14">
      <c r="A1929" s="43" cm="1">
        <f t="array" ref="A1929">IF(INDEX(B:B,ROW()), COUNTIF($B$6:INDEX(B:B,ROW()), TRUE), 0)</f>
        <v>0</v>
      </c>
      <c r="B1929" s="43" t="b" cm="1">
        <f t="array" ref="B1929">AND(分科號=INDEX(E:E,ROW()),INDEX(D:D,ROW())&gt;=分起日,INDEX(D:D,ROW())&lt;=分訖日,OR(分專案="全部",INDEX(J:J,ROW())=分專案))</f>
        <v>0</v>
      </c>
      <c r="C1929" s="44" cm="1">
        <f t="array" ref="C1929">IF(INDEX(F:F,ROW())&lt;&gt;"",INDEX(F:F,ROW()),IF(INDEX(E:E,ROW())&lt;&gt;0,INDEX(C:C,ROW()-1),0))</f>
        <v>0</v>
      </c>
      <c r="D1929" s="43" cm="1">
        <f t="array" ref="D1929">IF(INDEX(G:G,ROW())&lt;&gt;"",INDEX(G:G,ROW()),IF(INDEX(E:E,ROW())&lt;&gt;0,INDEX(D:D,ROW()-1),0))</f>
        <v>0</v>
      </c>
      <c r="E1929" s="313" cm="1">
        <f t="array" ref="E1929">IF(INDEX(I:I,ROW())&lt;&gt;"",VALUE(TRIM(LEFT(INDEX(I:I,ROW()),6))),0)</f>
        <v>0</v>
      </c>
      <c r="F1929" s="314"/>
      <c r="G1929" s="247"/>
      <c r="H1929" s="261"/>
      <c r="I1929" s="248"/>
      <c r="J1929" s="261"/>
      <c r="K1929" s="261"/>
      <c r="L1929" s="262"/>
      <c r="M1929" s="49"/>
      <c r="N1929" s="49"/>
    </row>
    <row r="1930" spans="1:14">
      <c r="A1930" s="43" cm="1">
        <f t="array" ref="A1930">IF(INDEX(B:B,ROW()), COUNTIF($B$6:INDEX(B:B,ROW()), TRUE), 0)</f>
        <v>0</v>
      </c>
      <c r="B1930" s="43" t="b" cm="1">
        <f t="array" ref="B1930">AND(分科號=INDEX(E:E,ROW()),INDEX(D:D,ROW())&gt;=分起日,INDEX(D:D,ROW())&lt;=分訖日,OR(分專案="全部",INDEX(J:J,ROW())=分專案))</f>
        <v>0</v>
      </c>
      <c r="C1930" s="44" cm="1">
        <f t="array" ref="C1930">IF(INDEX(F:F,ROW())&lt;&gt;"",INDEX(F:F,ROW()),IF(INDEX(E:E,ROW())&lt;&gt;0,INDEX(C:C,ROW()-1),0))</f>
        <v>0</v>
      </c>
      <c r="D1930" s="43" cm="1">
        <f t="array" ref="D1930">IF(INDEX(G:G,ROW())&lt;&gt;"",INDEX(G:G,ROW()),IF(INDEX(E:E,ROW())&lt;&gt;0,INDEX(D:D,ROW()-1),0))</f>
        <v>0</v>
      </c>
      <c r="E1930" s="313" cm="1">
        <f t="array" ref="E1930">IF(INDEX(I:I,ROW())&lt;&gt;"",VALUE(TRIM(LEFT(INDEX(I:I,ROW()),6))),0)</f>
        <v>0</v>
      </c>
      <c r="F1930" s="314"/>
      <c r="G1930" s="247"/>
      <c r="H1930" s="261"/>
      <c r="I1930" s="248"/>
      <c r="J1930" s="261"/>
      <c r="K1930" s="261"/>
      <c r="L1930" s="262"/>
      <c r="M1930" s="49"/>
      <c r="N1930" s="49"/>
    </row>
    <row r="1931" spans="1:14">
      <c r="A1931" s="43" cm="1">
        <f t="array" ref="A1931">IF(INDEX(B:B,ROW()), COUNTIF($B$6:INDEX(B:B,ROW()), TRUE), 0)</f>
        <v>0</v>
      </c>
      <c r="B1931" s="43" t="b" cm="1">
        <f t="array" ref="B1931">AND(分科號=INDEX(E:E,ROW()),INDEX(D:D,ROW())&gt;=分起日,INDEX(D:D,ROW())&lt;=分訖日,OR(分專案="全部",INDEX(J:J,ROW())=分專案))</f>
        <v>0</v>
      </c>
      <c r="C1931" s="44" cm="1">
        <f t="array" ref="C1931">IF(INDEX(F:F,ROW())&lt;&gt;"",INDEX(F:F,ROW()),IF(INDEX(E:E,ROW())&lt;&gt;0,INDEX(C:C,ROW()-1),0))</f>
        <v>0</v>
      </c>
      <c r="D1931" s="43" cm="1">
        <f t="array" ref="D1931">IF(INDEX(G:G,ROW())&lt;&gt;"",INDEX(G:G,ROW()),IF(INDEX(E:E,ROW())&lt;&gt;0,INDEX(D:D,ROW()-1),0))</f>
        <v>0</v>
      </c>
      <c r="E1931" s="313" cm="1">
        <f t="array" ref="E1931">IF(INDEX(I:I,ROW())&lt;&gt;"",VALUE(TRIM(LEFT(INDEX(I:I,ROW()),6))),0)</f>
        <v>0</v>
      </c>
      <c r="F1931" s="314"/>
      <c r="G1931" s="247"/>
      <c r="H1931" s="261"/>
      <c r="I1931" s="248"/>
      <c r="J1931" s="261"/>
      <c r="K1931" s="261"/>
      <c r="L1931" s="262"/>
      <c r="M1931" s="49"/>
      <c r="N1931" s="49"/>
    </row>
    <row r="1932" spans="1:14">
      <c r="A1932" s="43" cm="1">
        <f t="array" ref="A1932">IF(INDEX(B:B,ROW()), COUNTIF($B$6:INDEX(B:B,ROW()), TRUE), 0)</f>
        <v>0</v>
      </c>
      <c r="B1932" s="43" t="b" cm="1">
        <f t="array" ref="B1932">AND(分科號=INDEX(E:E,ROW()),INDEX(D:D,ROW())&gt;=分起日,INDEX(D:D,ROW())&lt;=分訖日,OR(分專案="全部",INDEX(J:J,ROW())=分專案))</f>
        <v>0</v>
      </c>
      <c r="C1932" s="44" cm="1">
        <f t="array" ref="C1932">IF(INDEX(F:F,ROW())&lt;&gt;"",INDEX(F:F,ROW()),IF(INDEX(E:E,ROW())&lt;&gt;0,INDEX(C:C,ROW()-1),0))</f>
        <v>0</v>
      </c>
      <c r="D1932" s="43" cm="1">
        <f t="array" ref="D1932">IF(INDEX(G:G,ROW())&lt;&gt;"",INDEX(G:G,ROW()),IF(INDEX(E:E,ROW())&lt;&gt;0,INDEX(D:D,ROW()-1),0))</f>
        <v>0</v>
      </c>
      <c r="E1932" s="313" cm="1">
        <f t="array" ref="E1932">IF(INDEX(I:I,ROW())&lt;&gt;"",VALUE(TRIM(LEFT(INDEX(I:I,ROW()),6))),0)</f>
        <v>0</v>
      </c>
      <c r="F1932" s="314"/>
      <c r="G1932" s="247"/>
      <c r="H1932" s="261"/>
      <c r="I1932" s="248"/>
      <c r="J1932" s="261"/>
      <c r="K1932" s="261"/>
      <c r="L1932" s="262"/>
      <c r="M1932" s="49"/>
      <c r="N1932" s="49"/>
    </row>
    <row r="1933" spans="1:14">
      <c r="A1933" s="43" cm="1">
        <f t="array" ref="A1933">IF(INDEX(B:B,ROW()), COUNTIF($B$6:INDEX(B:B,ROW()), TRUE), 0)</f>
        <v>0</v>
      </c>
      <c r="B1933" s="43" t="b" cm="1">
        <f t="array" ref="B1933">AND(分科號=INDEX(E:E,ROW()),INDEX(D:D,ROW())&gt;=分起日,INDEX(D:D,ROW())&lt;=分訖日,OR(分專案="全部",INDEX(J:J,ROW())=分專案))</f>
        <v>0</v>
      </c>
      <c r="C1933" s="44" cm="1">
        <f t="array" ref="C1933">IF(INDEX(F:F,ROW())&lt;&gt;"",INDEX(F:F,ROW()),IF(INDEX(E:E,ROW())&lt;&gt;0,INDEX(C:C,ROW()-1),0))</f>
        <v>0</v>
      </c>
      <c r="D1933" s="43" cm="1">
        <f t="array" ref="D1933">IF(INDEX(G:G,ROW())&lt;&gt;"",INDEX(G:G,ROW()),IF(INDEX(E:E,ROW())&lt;&gt;0,INDEX(D:D,ROW()-1),0))</f>
        <v>0</v>
      </c>
      <c r="E1933" s="313" cm="1">
        <f t="array" ref="E1933">IF(INDEX(I:I,ROW())&lt;&gt;"",VALUE(TRIM(LEFT(INDEX(I:I,ROW()),6))),0)</f>
        <v>0</v>
      </c>
      <c r="F1933" s="314"/>
      <c r="G1933" s="247"/>
      <c r="H1933" s="261"/>
      <c r="I1933" s="248"/>
      <c r="J1933" s="261"/>
      <c r="K1933" s="261"/>
      <c r="L1933" s="262"/>
      <c r="M1933" s="49"/>
      <c r="N1933" s="49"/>
    </row>
    <row r="1934" spans="1:14">
      <c r="A1934" s="43" cm="1">
        <f t="array" ref="A1934">IF(INDEX(B:B,ROW()), COUNTIF($B$6:INDEX(B:B,ROW()), TRUE), 0)</f>
        <v>0</v>
      </c>
      <c r="B1934" s="43" t="b" cm="1">
        <f t="array" ref="B1934">AND(分科號=INDEX(E:E,ROW()),INDEX(D:D,ROW())&gt;=分起日,INDEX(D:D,ROW())&lt;=分訖日,OR(分專案="全部",INDEX(J:J,ROW())=分專案))</f>
        <v>0</v>
      </c>
      <c r="C1934" s="44" cm="1">
        <f t="array" ref="C1934">IF(INDEX(F:F,ROW())&lt;&gt;"",INDEX(F:F,ROW()),IF(INDEX(E:E,ROW())&lt;&gt;0,INDEX(C:C,ROW()-1),0))</f>
        <v>0</v>
      </c>
      <c r="D1934" s="43" cm="1">
        <f t="array" ref="D1934">IF(INDEX(G:G,ROW())&lt;&gt;"",INDEX(G:G,ROW()),IF(INDEX(E:E,ROW())&lt;&gt;0,INDEX(D:D,ROW()-1),0))</f>
        <v>0</v>
      </c>
      <c r="E1934" s="313" cm="1">
        <f t="array" ref="E1934">IF(INDEX(I:I,ROW())&lt;&gt;"",VALUE(TRIM(LEFT(INDEX(I:I,ROW()),6))),0)</f>
        <v>0</v>
      </c>
      <c r="F1934" s="314"/>
      <c r="G1934" s="247"/>
      <c r="H1934" s="261"/>
      <c r="I1934" s="248"/>
      <c r="J1934" s="261"/>
      <c r="K1934" s="261"/>
      <c r="L1934" s="262"/>
      <c r="M1934" s="49"/>
      <c r="N1934" s="49"/>
    </row>
    <row r="1935" spans="1:14">
      <c r="A1935" s="43" cm="1">
        <f t="array" ref="A1935">IF(INDEX(B:B,ROW()), COUNTIF($B$6:INDEX(B:B,ROW()), TRUE), 0)</f>
        <v>0</v>
      </c>
      <c r="B1935" s="43" t="b" cm="1">
        <f t="array" ref="B1935">AND(分科號=INDEX(E:E,ROW()),INDEX(D:D,ROW())&gt;=分起日,INDEX(D:D,ROW())&lt;=分訖日,OR(分專案="全部",INDEX(J:J,ROW())=分專案))</f>
        <v>0</v>
      </c>
      <c r="C1935" s="44" cm="1">
        <f t="array" ref="C1935">IF(INDEX(F:F,ROW())&lt;&gt;"",INDEX(F:F,ROW()),IF(INDEX(E:E,ROW())&lt;&gt;0,INDEX(C:C,ROW()-1),0))</f>
        <v>0</v>
      </c>
      <c r="D1935" s="43" cm="1">
        <f t="array" ref="D1935">IF(INDEX(G:G,ROW())&lt;&gt;"",INDEX(G:G,ROW()),IF(INDEX(E:E,ROW())&lt;&gt;0,INDEX(D:D,ROW()-1),0))</f>
        <v>0</v>
      </c>
      <c r="E1935" s="313" cm="1">
        <f t="array" ref="E1935">IF(INDEX(I:I,ROW())&lt;&gt;"",VALUE(TRIM(LEFT(INDEX(I:I,ROW()),6))),0)</f>
        <v>0</v>
      </c>
      <c r="F1935" s="314"/>
      <c r="G1935" s="247"/>
      <c r="H1935" s="261"/>
      <c r="I1935" s="248"/>
      <c r="J1935" s="261"/>
      <c r="K1935" s="261"/>
      <c r="L1935" s="262"/>
      <c r="M1935" s="49"/>
      <c r="N1935" s="49"/>
    </row>
    <row r="1936" spans="1:14">
      <c r="A1936" s="43" cm="1">
        <f t="array" ref="A1936">IF(INDEX(B:B,ROW()), COUNTIF($B$6:INDEX(B:B,ROW()), TRUE), 0)</f>
        <v>0</v>
      </c>
      <c r="B1936" s="43" t="b" cm="1">
        <f t="array" ref="B1936">AND(分科號=INDEX(E:E,ROW()),INDEX(D:D,ROW())&gt;=分起日,INDEX(D:D,ROW())&lt;=分訖日,OR(分專案="全部",INDEX(J:J,ROW())=分專案))</f>
        <v>0</v>
      </c>
      <c r="C1936" s="44" cm="1">
        <f t="array" ref="C1936">IF(INDEX(F:F,ROW())&lt;&gt;"",INDEX(F:F,ROW()),IF(INDEX(E:E,ROW())&lt;&gt;0,INDEX(C:C,ROW()-1),0))</f>
        <v>0</v>
      </c>
      <c r="D1936" s="43" cm="1">
        <f t="array" ref="D1936">IF(INDEX(G:G,ROW())&lt;&gt;"",INDEX(G:G,ROW()),IF(INDEX(E:E,ROW())&lt;&gt;0,INDEX(D:D,ROW()-1),0))</f>
        <v>0</v>
      </c>
      <c r="E1936" s="313" cm="1">
        <f t="array" ref="E1936">IF(INDEX(I:I,ROW())&lt;&gt;"",VALUE(TRIM(LEFT(INDEX(I:I,ROW()),6))),0)</f>
        <v>0</v>
      </c>
      <c r="F1936" s="314"/>
      <c r="G1936" s="247"/>
      <c r="H1936" s="261"/>
      <c r="I1936" s="248"/>
      <c r="J1936" s="261"/>
      <c r="K1936" s="261"/>
      <c r="L1936" s="262"/>
      <c r="M1936" s="49"/>
      <c r="N1936" s="49"/>
    </row>
    <row r="1937" spans="1:14">
      <c r="A1937" s="43" cm="1">
        <f t="array" ref="A1937">IF(INDEX(B:B,ROW()), COUNTIF($B$6:INDEX(B:B,ROW()), TRUE), 0)</f>
        <v>0</v>
      </c>
      <c r="B1937" s="43" t="b" cm="1">
        <f t="array" ref="B1937">AND(分科號=INDEX(E:E,ROW()),INDEX(D:D,ROW())&gt;=分起日,INDEX(D:D,ROW())&lt;=分訖日,OR(分專案="全部",INDEX(J:J,ROW())=分專案))</f>
        <v>0</v>
      </c>
      <c r="C1937" s="44" cm="1">
        <f t="array" ref="C1937">IF(INDEX(F:F,ROW())&lt;&gt;"",INDEX(F:F,ROW()),IF(INDEX(E:E,ROW())&lt;&gt;0,INDEX(C:C,ROW()-1),0))</f>
        <v>0</v>
      </c>
      <c r="D1937" s="43" cm="1">
        <f t="array" ref="D1937">IF(INDEX(G:G,ROW())&lt;&gt;"",INDEX(G:G,ROW()),IF(INDEX(E:E,ROW())&lt;&gt;0,INDEX(D:D,ROW()-1),0))</f>
        <v>0</v>
      </c>
      <c r="E1937" s="313" cm="1">
        <f t="array" ref="E1937">IF(INDEX(I:I,ROW())&lt;&gt;"",VALUE(TRIM(LEFT(INDEX(I:I,ROW()),6))),0)</f>
        <v>0</v>
      </c>
      <c r="F1937" s="314"/>
      <c r="G1937" s="247"/>
      <c r="H1937" s="261"/>
      <c r="I1937" s="248"/>
      <c r="J1937" s="261"/>
      <c r="K1937" s="261"/>
      <c r="L1937" s="262"/>
      <c r="M1937" s="49"/>
      <c r="N1937" s="49"/>
    </row>
    <row r="1938" spans="1:14">
      <c r="A1938" s="43" cm="1">
        <f t="array" ref="A1938">IF(INDEX(B:B,ROW()), COUNTIF($B$6:INDEX(B:B,ROW()), TRUE), 0)</f>
        <v>0</v>
      </c>
      <c r="B1938" s="43" t="b" cm="1">
        <f t="array" ref="B1938">AND(分科號=INDEX(E:E,ROW()),INDEX(D:D,ROW())&gt;=分起日,INDEX(D:D,ROW())&lt;=分訖日,OR(分專案="全部",INDEX(J:J,ROW())=分專案))</f>
        <v>0</v>
      </c>
      <c r="C1938" s="44" cm="1">
        <f t="array" ref="C1938">IF(INDEX(F:F,ROW())&lt;&gt;"",INDEX(F:F,ROW()),IF(INDEX(E:E,ROW())&lt;&gt;0,INDEX(C:C,ROW()-1),0))</f>
        <v>0</v>
      </c>
      <c r="D1938" s="43" cm="1">
        <f t="array" ref="D1938">IF(INDEX(G:G,ROW())&lt;&gt;"",INDEX(G:G,ROW()),IF(INDEX(E:E,ROW())&lt;&gt;0,INDEX(D:D,ROW()-1),0))</f>
        <v>0</v>
      </c>
      <c r="E1938" s="313" cm="1">
        <f t="array" ref="E1938">IF(INDEX(I:I,ROW())&lt;&gt;"",VALUE(TRIM(LEFT(INDEX(I:I,ROW()),6))),0)</f>
        <v>0</v>
      </c>
      <c r="F1938" s="314"/>
      <c r="G1938" s="247"/>
      <c r="H1938" s="261"/>
      <c r="I1938" s="248"/>
      <c r="J1938" s="261"/>
      <c r="K1938" s="261"/>
      <c r="L1938" s="262"/>
      <c r="M1938" s="49"/>
      <c r="N1938" s="49"/>
    </row>
    <row r="1939" spans="1:14">
      <c r="A1939" s="43" cm="1">
        <f t="array" ref="A1939">IF(INDEX(B:B,ROW()), COUNTIF($B$6:INDEX(B:B,ROW()), TRUE), 0)</f>
        <v>0</v>
      </c>
      <c r="B1939" s="43" t="b" cm="1">
        <f t="array" ref="B1939">AND(分科號=INDEX(E:E,ROW()),INDEX(D:D,ROW())&gt;=分起日,INDEX(D:D,ROW())&lt;=分訖日,OR(分專案="全部",INDEX(J:J,ROW())=分專案))</f>
        <v>0</v>
      </c>
      <c r="C1939" s="44" cm="1">
        <f t="array" ref="C1939">IF(INDEX(F:F,ROW())&lt;&gt;"",INDEX(F:F,ROW()),IF(INDEX(E:E,ROW())&lt;&gt;0,INDEX(C:C,ROW()-1),0))</f>
        <v>0</v>
      </c>
      <c r="D1939" s="43" cm="1">
        <f t="array" ref="D1939">IF(INDEX(G:G,ROW())&lt;&gt;"",INDEX(G:G,ROW()),IF(INDEX(E:E,ROW())&lt;&gt;0,INDEX(D:D,ROW()-1),0))</f>
        <v>0</v>
      </c>
      <c r="E1939" s="313" cm="1">
        <f t="array" ref="E1939">IF(INDEX(I:I,ROW())&lt;&gt;"",VALUE(TRIM(LEFT(INDEX(I:I,ROW()),6))),0)</f>
        <v>0</v>
      </c>
      <c r="F1939" s="314"/>
      <c r="G1939" s="247"/>
      <c r="H1939" s="261"/>
      <c r="I1939" s="248"/>
      <c r="J1939" s="261"/>
      <c r="K1939" s="261"/>
      <c r="L1939" s="262"/>
      <c r="M1939" s="49"/>
      <c r="N1939" s="49"/>
    </row>
    <row r="1940" spans="1:14">
      <c r="A1940" s="43" cm="1">
        <f t="array" ref="A1940">IF(INDEX(B:B,ROW()), COUNTIF($B$6:INDEX(B:B,ROW()), TRUE), 0)</f>
        <v>0</v>
      </c>
      <c r="B1940" s="43" t="b" cm="1">
        <f t="array" ref="B1940">AND(分科號=INDEX(E:E,ROW()),INDEX(D:D,ROW())&gt;=分起日,INDEX(D:D,ROW())&lt;=分訖日,OR(分專案="全部",INDEX(J:J,ROW())=分專案))</f>
        <v>0</v>
      </c>
      <c r="C1940" s="44" cm="1">
        <f t="array" ref="C1940">IF(INDEX(F:F,ROW())&lt;&gt;"",INDEX(F:F,ROW()),IF(INDEX(E:E,ROW())&lt;&gt;0,INDEX(C:C,ROW()-1),0))</f>
        <v>0</v>
      </c>
      <c r="D1940" s="43" cm="1">
        <f t="array" ref="D1940">IF(INDEX(G:G,ROW())&lt;&gt;"",INDEX(G:G,ROW()),IF(INDEX(E:E,ROW())&lt;&gt;0,INDEX(D:D,ROW()-1),0))</f>
        <v>0</v>
      </c>
      <c r="E1940" s="313" cm="1">
        <f t="array" ref="E1940">IF(INDEX(I:I,ROW())&lt;&gt;"",VALUE(TRIM(LEFT(INDEX(I:I,ROW()),6))),0)</f>
        <v>0</v>
      </c>
      <c r="F1940" s="314"/>
      <c r="G1940" s="247"/>
      <c r="H1940" s="261"/>
      <c r="I1940" s="248"/>
      <c r="J1940" s="261"/>
      <c r="K1940" s="261"/>
      <c r="L1940" s="262"/>
      <c r="M1940" s="49"/>
      <c r="N1940" s="49"/>
    </row>
    <row r="1941" spans="1:14">
      <c r="A1941" s="43" cm="1">
        <f t="array" ref="A1941">IF(INDEX(B:B,ROW()), COUNTIF($B$6:INDEX(B:B,ROW()), TRUE), 0)</f>
        <v>0</v>
      </c>
      <c r="B1941" s="43" t="b" cm="1">
        <f t="array" ref="B1941">AND(分科號=INDEX(E:E,ROW()),INDEX(D:D,ROW())&gt;=分起日,INDEX(D:D,ROW())&lt;=分訖日,OR(分專案="全部",INDEX(J:J,ROW())=分專案))</f>
        <v>0</v>
      </c>
      <c r="C1941" s="44" cm="1">
        <f t="array" ref="C1941">IF(INDEX(F:F,ROW())&lt;&gt;"",INDEX(F:F,ROW()),IF(INDEX(E:E,ROW())&lt;&gt;0,INDEX(C:C,ROW()-1),0))</f>
        <v>0</v>
      </c>
      <c r="D1941" s="43" cm="1">
        <f t="array" ref="D1941">IF(INDEX(G:G,ROW())&lt;&gt;"",INDEX(G:G,ROW()),IF(INDEX(E:E,ROW())&lt;&gt;0,INDEX(D:D,ROW()-1),0))</f>
        <v>0</v>
      </c>
      <c r="E1941" s="313" cm="1">
        <f t="array" ref="E1941">IF(INDEX(I:I,ROW())&lt;&gt;"",VALUE(TRIM(LEFT(INDEX(I:I,ROW()),6))),0)</f>
        <v>0</v>
      </c>
      <c r="F1941" s="314"/>
      <c r="G1941" s="247"/>
      <c r="H1941" s="261"/>
      <c r="I1941" s="248"/>
      <c r="J1941" s="261"/>
      <c r="K1941" s="261"/>
      <c r="L1941" s="262"/>
      <c r="M1941" s="49"/>
      <c r="N1941" s="49"/>
    </row>
    <row r="1942" spans="1:14">
      <c r="A1942" s="43" cm="1">
        <f t="array" ref="A1942">IF(INDEX(B:B,ROW()), COUNTIF($B$6:INDEX(B:B,ROW()), TRUE), 0)</f>
        <v>0</v>
      </c>
      <c r="B1942" s="43" t="b" cm="1">
        <f t="array" ref="B1942">AND(分科號=INDEX(E:E,ROW()),INDEX(D:D,ROW())&gt;=分起日,INDEX(D:D,ROW())&lt;=分訖日,OR(分專案="全部",INDEX(J:J,ROW())=分專案))</f>
        <v>0</v>
      </c>
      <c r="C1942" s="44" cm="1">
        <f t="array" ref="C1942">IF(INDEX(F:F,ROW())&lt;&gt;"",INDEX(F:F,ROW()),IF(INDEX(E:E,ROW())&lt;&gt;0,INDEX(C:C,ROW()-1),0))</f>
        <v>0</v>
      </c>
      <c r="D1942" s="43" cm="1">
        <f t="array" ref="D1942">IF(INDEX(G:G,ROW())&lt;&gt;"",INDEX(G:G,ROW()),IF(INDEX(E:E,ROW())&lt;&gt;0,INDEX(D:D,ROW()-1),0))</f>
        <v>0</v>
      </c>
      <c r="E1942" s="313" cm="1">
        <f t="array" ref="E1942">IF(INDEX(I:I,ROW())&lt;&gt;"",VALUE(TRIM(LEFT(INDEX(I:I,ROW()),6))),0)</f>
        <v>0</v>
      </c>
      <c r="F1942" s="314"/>
      <c r="G1942" s="247"/>
      <c r="H1942" s="261"/>
      <c r="I1942" s="248"/>
      <c r="J1942" s="261"/>
      <c r="K1942" s="261"/>
      <c r="L1942" s="262"/>
      <c r="M1942" s="49"/>
      <c r="N1942" s="49"/>
    </row>
    <row r="1943" spans="1:14">
      <c r="A1943" s="43" cm="1">
        <f t="array" ref="A1943">IF(INDEX(B:B,ROW()), COUNTIF($B$6:INDEX(B:B,ROW()), TRUE), 0)</f>
        <v>0</v>
      </c>
      <c r="B1943" s="43" t="b" cm="1">
        <f t="array" ref="B1943">AND(分科號=INDEX(E:E,ROW()),INDEX(D:D,ROW())&gt;=分起日,INDEX(D:D,ROW())&lt;=分訖日,OR(分專案="全部",INDEX(J:J,ROW())=分專案))</f>
        <v>0</v>
      </c>
      <c r="C1943" s="44" cm="1">
        <f t="array" ref="C1943">IF(INDEX(F:F,ROW())&lt;&gt;"",INDEX(F:F,ROW()),IF(INDEX(E:E,ROW())&lt;&gt;0,INDEX(C:C,ROW()-1),0))</f>
        <v>0</v>
      </c>
      <c r="D1943" s="43" cm="1">
        <f t="array" ref="D1943">IF(INDEX(G:G,ROW())&lt;&gt;"",INDEX(G:G,ROW()),IF(INDEX(E:E,ROW())&lt;&gt;0,INDEX(D:D,ROW()-1),0))</f>
        <v>0</v>
      </c>
      <c r="E1943" s="313" cm="1">
        <f t="array" ref="E1943">IF(INDEX(I:I,ROW())&lt;&gt;"",VALUE(TRIM(LEFT(INDEX(I:I,ROW()),6))),0)</f>
        <v>0</v>
      </c>
      <c r="F1943" s="314"/>
      <c r="G1943" s="247"/>
      <c r="H1943" s="261"/>
      <c r="I1943" s="248"/>
      <c r="J1943" s="261"/>
      <c r="K1943" s="261"/>
      <c r="L1943" s="262"/>
      <c r="M1943" s="49"/>
      <c r="N1943" s="49"/>
    </row>
    <row r="1944" spans="1:14">
      <c r="A1944" s="43" cm="1">
        <f t="array" ref="A1944">IF(INDEX(B:B,ROW()), COUNTIF($B$6:INDEX(B:B,ROW()), TRUE), 0)</f>
        <v>0</v>
      </c>
      <c r="B1944" s="43" t="b" cm="1">
        <f t="array" ref="B1944">AND(分科號=INDEX(E:E,ROW()),INDEX(D:D,ROW())&gt;=分起日,INDEX(D:D,ROW())&lt;=分訖日,OR(分專案="全部",INDEX(J:J,ROW())=分專案))</f>
        <v>0</v>
      </c>
      <c r="C1944" s="44" cm="1">
        <f t="array" ref="C1944">IF(INDEX(F:F,ROW())&lt;&gt;"",INDEX(F:F,ROW()),IF(INDEX(E:E,ROW())&lt;&gt;0,INDEX(C:C,ROW()-1),0))</f>
        <v>0</v>
      </c>
      <c r="D1944" s="43" cm="1">
        <f t="array" ref="D1944">IF(INDEX(G:G,ROW())&lt;&gt;"",INDEX(G:G,ROW()),IF(INDEX(E:E,ROW())&lt;&gt;0,INDEX(D:D,ROW()-1),0))</f>
        <v>0</v>
      </c>
      <c r="E1944" s="313" cm="1">
        <f t="array" ref="E1944">IF(INDEX(I:I,ROW())&lt;&gt;"",VALUE(TRIM(LEFT(INDEX(I:I,ROW()),6))),0)</f>
        <v>0</v>
      </c>
      <c r="F1944" s="314"/>
      <c r="G1944" s="247"/>
      <c r="H1944" s="261"/>
      <c r="I1944" s="248"/>
      <c r="J1944" s="261"/>
      <c r="K1944" s="261"/>
      <c r="L1944" s="262"/>
      <c r="M1944" s="49"/>
      <c r="N1944" s="49"/>
    </row>
    <row r="1945" spans="1:14">
      <c r="A1945" s="43" cm="1">
        <f t="array" ref="A1945">IF(INDEX(B:B,ROW()), COUNTIF($B$6:INDEX(B:B,ROW()), TRUE), 0)</f>
        <v>0</v>
      </c>
      <c r="B1945" s="43" t="b" cm="1">
        <f t="array" ref="B1945">AND(分科號=INDEX(E:E,ROW()),INDEX(D:D,ROW())&gt;=分起日,INDEX(D:D,ROW())&lt;=分訖日,OR(分專案="全部",INDEX(J:J,ROW())=分專案))</f>
        <v>0</v>
      </c>
      <c r="C1945" s="44" cm="1">
        <f t="array" ref="C1945">IF(INDEX(F:F,ROW())&lt;&gt;"",INDEX(F:F,ROW()),IF(INDEX(E:E,ROW())&lt;&gt;0,INDEX(C:C,ROW()-1),0))</f>
        <v>0</v>
      </c>
      <c r="D1945" s="43" cm="1">
        <f t="array" ref="D1945">IF(INDEX(G:G,ROW())&lt;&gt;"",INDEX(G:G,ROW()),IF(INDEX(E:E,ROW())&lt;&gt;0,INDEX(D:D,ROW()-1),0))</f>
        <v>0</v>
      </c>
      <c r="E1945" s="313" cm="1">
        <f t="array" ref="E1945">IF(INDEX(I:I,ROW())&lt;&gt;"",VALUE(TRIM(LEFT(INDEX(I:I,ROW()),6))),0)</f>
        <v>0</v>
      </c>
      <c r="F1945" s="314"/>
      <c r="G1945" s="247"/>
      <c r="H1945" s="261"/>
      <c r="I1945" s="248"/>
      <c r="J1945" s="261"/>
      <c r="K1945" s="261"/>
      <c r="L1945" s="262"/>
      <c r="M1945" s="49"/>
      <c r="N1945" s="49"/>
    </row>
    <row r="1946" spans="1:14">
      <c r="A1946" s="43" cm="1">
        <f t="array" ref="A1946">IF(INDEX(B:B,ROW()), COUNTIF($B$6:INDEX(B:B,ROW()), TRUE), 0)</f>
        <v>0</v>
      </c>
      <c r="B1946" s="43" t="b" cm="1">
        <f t="array" ref="B1946">AND(分科號=INDEX(E:E,ROW()),INDEX(D:D,ROW())&gt;=分起日,INDEX(D:D,ROW())&lt;=分訖日,OR(分專案="全部",INDEX(J:J,ROW())=分專案))</f>
        <v>0</v>
      </c>
      <c r="C1946" s="44" cm="1">
        <f t="array" ref="C1946">IF(INDEX(F:F,ROW())&lt;&gt;"",INDEX(F:F,ROW()),IF(INDEX(E:E,ROW())&lt;&gt;0,INDEX(C:C,ROW()-1),0))</f>
        <v>0</v>
      </c>
      <c r="D1946" s="43" cm="1">
        <f t="array" ref="D1946">IF(INDEX(G:G,ROW())&lt;&gt;"",INDEX(G:G,ROW()),IF(INDEX(E:E,ROW())&lt;&gt;0,INDEX(D:D,ROW()-1),0))</f>
        <v>0</v>
      </c>
      <c r="E1946" s="313" cm="1">
        <f t="array" ref="E1946">IF(INDEX(I:I,ROW())&lt;&gt;"",VALUE(TRIM(LEFT(INDEX(I:I,ROW()),6))),0)</f>
        <v>0</v>
      </c>
      <c r="F1946" s="314"/>
      <c r="G1946" s="247"/>
      <c r="H1946" s="261"/>
      <c r="I1946" s="248"/>
      <c r="J1946" s="261"/>
      <c r="K1946" s="261"/>
      <c r="L1946" s="262"/>
      <c r="M1946" s="49"/>
      <c r="N1946" s="49"/>
    </row>
    <row r="1947" spans="1:14">
      <c r="A1947" s="43" cm="1">
        <f t="array" ref="A1947">IF(INDEX(B:B,ROW()), COUNTIF($B$6:INDEX(B:B,ROW()), TRUE), 0)</f>
        <v>0</v>
      </c>
      <c r="B1947" s="43" t="b" cm="1">
        <f t="array" ref="B1947">AND(分科號=INDEX(E:E,ROW()),INDEX(D:D,ROW())&gt;=分起日,INDEX(D:D,ROW())&lt;=分訖日,OR(分專案="全部",INDEX(J:J,ROW())=分專案))</f>
        <v>0</v>
      </c>
      <c r="C1947" s="44" cm="1">
        <f t="array" ref="C1947">IF(INDEX(F:F,ROW())&lt;&gt;"",INDEX(F:F,ROW()),IF(INDEX(E:E,ROW())&lt;&gt;0,INDEX(C:C,ROW()-1),0))</f>
        <v>0</v>
      </c>
      <c r="D1947" s="43" cm="1">
        <f t="array" ref="D1947">IF(INDEX(G:G,ROW())&lt;&gt;"",INDEX(G:G,ROW()),IF(INDEX(E:E,ROW())&lt;&gt;0,INDEX(D:D,ROW()-1),0))</f>
        <v>0</v>
      </c>
      <c r="E1947" s="313" cm="1">
        <f t="array" ref="E1947">IF(INDEX(I:I,ROW())&lt;&gt;"",VALUE(TRIM(LEFT(INDEX(I:I,ROW()),6))),0)</f>
        <v>0</v>
      </c>
      <c r="F1947" s="314"/>
      <c r="G1947" s="247"/>
      <c r="H1947" s="261"/>
      <c r="I1947" s="248"/>
      <c r="J1947" s="261"/>
      <c r="K1947" s="261"/>
      <c r="L1947" s="262"/>
      <c r="M1947" s="49"/>
      <c r="N1947" s="49"/>
    </row>
    <row r="1948" spans="1:14">
      <c r="A1948" s="43" cm="1">
        <f t="array" ref="A1948">IF(INDEX(B:B,ROW()), COUNTIF($B$6:INDEX(B:B,ROW()), TRUE), 0)</f>
        <v>0</v>
      </c>
      <c r="B1948" s="43" t="b" cm="1">
        <f t="array" ref="B1948">AND(分科號=INDEX(E:E,ROW()),INDEX(D:D,ROW())&gt;=分起日,INDEX(D:D,ROW())&lt;=分訖日,OR(分專案="全部",INDEX(J:J,ROW())=分專案))</f>
        <v>0</v>
      </c>
      <c r="C1948" s="44" cm="1">
        <f t="array" ref="C1948">IF(INDEX(F:F,ROW())&lt;&gt;"",INDEX(F:F,ROW()),IF(INDEX(E:E,ROW())&lt;&gt;0,INDEX(C:C,ROW()-1),0))</f>
        <v>0</v>
      </c>
      <c r="D1948" s="43" cm="1">
        <f t="array" ref="D1948">IF(INDEX(G:G,ROW())&lt;&gt;"",INDEX(G:G,ROW()),IF(INDEX(E:E,ROW())&lt;&gt;0,INDEX(D:D,ROW()-1),0))</f>
        <v>0</v>
      </c>
      <c r="E1948" s="313" cm="1">
        <f t="array" ref="E1948">IF(INDEX(I:I,ROW())&lt;&gt;"",VALUE(TRIM(LEFT(INDEX(I:I,ROW()),6))),0)</f>
        <v>0</v>
      </c>
      <c r="F1948" s="314"/>
      <c r="G1948" s="247"/>
      <c r="H1948" s="261"/>
      <c r="I1948" s="248"/>
      <c r="J1948" s="261"/>
      <c r="K1948" s="261"/>
      <c r="L1948" s="262"/>
      <c r="M1948" s="49"/>
      <c r="N1948" s="49"/>
    </row>
    <row r="1949" spans="1:14">
      <c r="A1949" s="43" cm="1">
        <f t="array" ref="A1949">IF(INDEX(B:B,ROW()), COUNTIF($B$6:INDEX(B:B,ROW()), TRUE), 0)</f>
        <v>0</v>
      </c>
      <c r="B1949" s="43" t="b" cm="1">
        <f t="array" ref="B1949">AND(分科號=INDEX(E:E,ROW()),INDEX(D:D,ROW())&gt;=分起日,INDEX(D:D,ROW())&lt;=分訖日,OR(分專案="全部",INDEX(J:J,ROW())=分專案))</f>
        <v>0</v>
      </c>
      <c r="C1949" s="44" cm="1">
        <f t="array" ref="C1949">IF(INDEX(F:F,ROW())&lt;&gt;"",INDEX(F:F,ROW()),IF(INDEX(E:E,ROW())&lt;&gt;0,INDEX(C:C,ROW()-1),0))</f>
        <v>0</v>
      </c>
      <c r="D1949" s="43" cm="1">
        <f t="array" ref="D1949">IF(INDEX(G:G,ROW())&lt;&gt;"",INDEX(G:G,ROW()),IF(INDEX(E:E,ROW())&lt;&gt;0,INDEX(D:D,ROW()-1),0))</f>
        <v>0</v>
      </c>
      <c r="E1949" s="313" cm="1">
        <f t="array" ref="E1949">IF(INDEX(I:I,ROW())&lt;&gt;"",VALUE(TRIM(LEFT(INDEX(I:I,ROW()),6))),0)</f>
        <v>0</v>
      </c>
      <c r="F1949" s="314"/>
      <c r="G1949" s="247"/>
      <c r="H1949" s="261"/>
      <c r="I1949" s="248"/>
      <c r="J1949" s="261"/>
      <c r="K1949" s="261"/>
      <c r="L1949" s="262"/>
      <c r="M1949" s="49"/>
      <c r="N1949" s="49"/>
    </row>
    <row r="1950" spans="1:14">
      <c r="A1950" s="43" cm="1">
        <f t="array" ref="A1950">IF(INDEX(B:B,ROW()), COUNTIF($B$6:INDEX(B:B,ROW()), TRUE), 0)</f>
        <v>0</v>
      </c>
      <c r="B1950" s="43" t="b" cm="1">
        <f t="array" ref="B1950">AND(分科號=INDEX(E:E,ROW()),INDEX(D:D,ROW())&gt;=分起日,INDEX(D:D,ROW())&lt;=分訖日,OR(分專案="全部",INDEX(J:J,ROW())=分專案))</f>
        <v>0</v>
      </c>
      <c r="C1950" s="44" cm="1">
        <f t="array" ref="C1950">IF(INDEX(F:F,ROW())&lt;&gt;"",INDEX(F:F,ROW()),IF(INDEX(E:E,ROW())&lt;&gt;0,INDEX(C:C,ROW()-1),0))</f>
        <v>0</v>
      </c>
      <c r="D1950" s="43" cm="1">
        <f t="array" ref="D1950">IF(INDEX(G:G,ROW())&lt;&gt;"",INDEX(G:G,ROW()),IF(INDEX(E:E,ROW())&lt;&gt;0,INDEX(D:D,ROW()-1),0))</f>
        <v>0</v>
      </c>
      <c r="E1950" s="313" cm="1">
        <f t="array" ref="E1950">IF(INDEX(I:I,ROW())&lt;&gt;"",VALUE(TRIM(LEFT(INDEX(I:I,ROW()),6))),0)</f>
        <v>0</v>
      </c>
      <c r="F1950" s="314"/>
      <c r="G1950" s="247"/>
      <c r="H1950" s="261"/>
      <c r="I1950" s="248"/>
      <c r="J1950" s="261"/>
      <c r="K1950" s="261"/>
      <c r="L1950" s="262"/>
      <c r="M1950" s="49"/>
      <c r="N1950" s="49"/>
    </row>
    <row r="1951" spans="1:14">
      <c r="A1951" s="43" cm="1">
        <f t="array" ref="A1951">IF(INDEX(B:B,ROW()), COUNTIF($B$6:INDEX(B:B,ROW()), TRUE), 0)</f>
        <v>0</v>
      </c>
      <c r="B1951" s="43" t="b" cm="1">
        <f t="array" ref="B1951">AND(分科號=INDEX(E:E,ROW()),INDEX(D:D,ROW())&gt;=分起日,INDEX(D:D,ROW())&lt;=分訖日,OR(分專案="全部",INDEX(J:J,ROW())=分專案))</f>
        <v>0</v>
      </c>
      <c r="C1951" s="44" cm="1">
        <f t="array" ref="C1951">IF(INDEX(F:F,ROW())&lt;&gt;"",INDEX(F:F,ROW()),IF(INDEX(E:E,ROW())&lt;&gt;0,INDEX(C:C,ROW()-1),0))</f>
        <v>0</v>
      </c>
      <c r="D1951" s="43" cm="1">
        <f t="array" ref="D1951">IF(INDEX(G:G,ROW())&lt;&gt;"",INDEX(G:G,ROW()),IF(INDEX(E:E,ROW())&lt;&gt;0,INDEX(D:D,ROW()-1),0))</f>
        <v>0</v>
      </c>
      <c r="E1951" s="313" cm="1">
        <f t="array" ref="E1951">IF(INDEX(I:I,ROW())&lt;&gt;"",VALUE(TRIM(LEFT(INDEX(I:I,ROW()),6))),0)</f>
        <v>0</v>
      </c>
      <c r="F1951" s="314"/>
      <c r="G1951" s="247"/>
      <c r="H1951" s="261"/>
      <c r="I1951" s="248"/>
      <c r="J1951" s="261"/>
      <c r="K1951" s="261"/>
      <c r="L1951" s="262"/>
      <c r="M1951" s="49"/>
      <c r="N1951" s="49"/>
    </row>
    <row r="1952" spans="1:14">
      <c r="A1952" s="43" cm="1">
        <f t="array" ref="A1952">IF(INDEX(B:B,ROW()), COUNTIF($B$6:INDEX(B:B,ROW()), TRUE), 0)</f>
        <v>0</v>
      </c>
      <c r="B1952" s="43" t="b" cm="1">
        <f t="array" ref="B1952">AND(分科號=INDEX(E:E,ROW()),INDEX(D:D,ROW())&gt;=分起日,INDEX(D:D,ROW())&lt;=分訖日,OR(分專案="全部",INDEX(J:J,ROW())=分專案))</f>
        <v>0</v>
      </c>
      <c r="C1952" s="44" cm="1">
        <f t="array" ref="C1952">IF(INDEX(F:F,ROW())&lt;&gt;"",INDEX(F:F,ROW()),IF(INDEX(E:E,ROW())&lt;&gt;0,INDEX(C:C,ROW()-1),0))</f>
        <v>0</v>
      </c>
      <c r="D1952" s="43" cm="1">
        <f t="array" ref="D1952">IF(INDEX(G:G,ROW())&lt;&gt;"",INDEX(G:G,ROW()),IF(INDEX(E:E,ROW())&lt;&gt;0,INDEX(D:D,ROW()-1),0))</f>
        <v>0</v>
      </c>
      <c r="E1952" s="313" cm="1">
        <f t="array" ref="E1952">IF(INDEX(I:I,ROW())&lt;&gt;"",VALUE(TRIM(LEFT(INDEX(I:I,ROW()),6))),0)</f>
        <v>0</v>
      </c>
      <c r="F1952" s="314"/>
      <c r="G1952" s="247"/>
      <c r="H1952" s="261"/>
      <c r="I1952" s="248"/>
      <c r="J1952" s="261"/>
      <c r="K1952" s="261"/>
      <c r="L1952" s="262"/>
      <c r="M1952" s="49"/>
      <c r="N1952" s="49"/>
    </row>
    <row r="1953" spans="1:14">
      <c r="A1953" s="43" cm="1">
        <f t="array" ref="A1953">IF(INDEX(B:B,ROW()), COUNTIF($B$6:INDEX(B:B,ROW()), TRUE), 0)</f>
        <v>0</v>
      </c>
      <c r="B1953" s="43" t="b" cm="1">
        <f t="array" ref="B1953">AND(分科號=INDEX(E:E,ROW()),INDEX(D:D,ROW())&gt;=分起日,INDEX(D:D,ROW())&lt;=分訖日,OR(分專案="全部",INDEX(J:J,ROW())=分專案))</f>
        <v>0</v>
      </c>
      <c r="C1953" s="44" cm="1">
        <f t="array" ref="C1953">IF(INDEX(F:F,ROW())&lt;&gt;"",INDEX(F:F,ROW()),IF(INDEX(E:E,ROW())&lt;&gt;0,INDEX(C:C,ROW()-1),0))</f>
        <v>0</v>
      </c>
      <c r="D1953" s="43" cm="1">
        <f t="array" ref="D1953">IF(INDEX(G:G,ROW())&lt;&gt;"",INDEX(G:G,ROW()),IF(INDEX(E:E,ROW())&lt;&gt;0,INDEX(D:D,ROW()-1),0))</f>
        <v>0</v>
      </c>
      <c r="E1953" s="313" cm="1">
        <f t="array" ref="E1953">IF(INDEX(I:I,ROW())&lt;&gt;"",VALUE(TRIM(LEFT(INDEX(I:I,ROW()),6))),0)</f>
        <v>0</v>
      </c>
      <c r="F1953" s="314"/>
      <c r="G1953" s="247"/>
      <c r="H1953" s="261"/>
      <c r="I1953" s="248"/>
      <c r="J1953" s="261"/>
      <c r="K1953" s="261"/>
      <c r="L1953" s="262"/>
      <c r="M1953" s="49"/>
      <c r="N1953" s="49"/>
    </row>
    <row r="1954" spans="1:14">
      <c r="A1954" s="43" cm="1">
        <f t="array" ref="A1954">IF(INDEX(B:B,ROW()), COUNTIF($B$6:INDEX(B:B,ROW()), TRUE), 0)</f>
        <v>0</v>
      </c>
      <c r="B1954" s="43" t="b" cm="1">
        <f t="array" ref="B1954">AND(分科號=INDEX(E:E,ROW()),INDEX(D:D,ROW())&gt;=分起日,INDEX(D:D,ROW())&lt;=分訖日,OR(分專案="全部",INDEX(J:J,ROW())=分專案))</f>
        <v>0</v>
      </c>
      <c r="C1954" s="44" cm="1">
        <f t="array" ref="C1954">IF(INDEX(F:F,ROW())&lt;&gt;"",INDEX(F:F,ROW()),IF(INDEX(E:E,ROW())&lt;&gt;0,INDEX(C:C,ROW()-1),0))</f>
        <v>0</v>
      </c>
      <c r="D1954" s="43" cm="1">
        <f t="array" ref="D1954">IF(INDEX(G:G,ROW())&lt;&gt;"",INDEX(G:G,ROW()),IF(INDEX(E:E,ROW())&lt;&gt;0,INDEX(D:D,ROW()-1),0))</f>
        <v>0</v>
      </c>
      <c r="E1954" s="313" cm="1">
        <f t="array" ref="E1954">IF(INDEX(I:I,ROW())&lt;&gt;"",VALUE(TRIM(LEFT(INDEX(I:I,ROW()),6))),0)</f>
        <v>0</v>
      </c>
      <c r="F1954" s="314"/>
      <c r="G1954" s="247"/>
      <c r="H1954" s="261"/>
      <c r="I1954" s="248"/>
      <c r="J1954" s="261"/>
      <c r="K1954" s="261"/>
      <c r="L1954" s="262"/>
      <c r="M1954" s="49"/>
      <c r="N1954" s="49"/>
    </row>
    <row r="1955" spans="1:14">
      <c r="A1955" s="43" cm="1">
        <f t="array" ref="A1955">IF(INDEX(B:B,ROW()), COUNTIF($B$6:INDEX(B:B,ROW()), TRUE), 0)</f>
        <v>0</v>
      </c>
      <c r="B1955" s="43" t="b" cm="1">
        <f t="array" ref="B1955">AND(分科號=INDEX(E:E,ROW()),INDEX(D:D,ROW())&gt;=分起日,INDEX(D:D,ROW())&lt;=分訖日,OR(分專案="全部",INDEX(J:J,ROW())=分專案))</f>
        <v>0</v>
      </c>
      <c r="C1955" s="44" cm="1">
        <f t="array" ref="C1955">IF(INDEX(F:F,ROW())&lt;&gt;"",INDEX(F:F,ROW()),IF(INDEX(E:E,ROW())&lt;&gt;0,INDEX(C:C,ROW()-1),0))</f>
        <v>0</v>
      </c>
      <c r="D1955" s="43" cm="1">
        <f t="array" ref="D1955">IF(INDEX(G:G,ROW())&lt;&gt;"",INDEX(G:G,ROW()),IF(INDEX(E:E,ROW())&lt;&gt;0,INDEX(D:D,ROW()-1),0))</f>
        <v>0</v>
      </c>
      <c r="E1955" s="313" cm="1">
        <f t="array" ref="E1955">IF(INDEX(I:I,ROW())&lt;&gt;"",VALUE(TRIM(LEFT(INDEX(I:I,ROW()),6))),0)</f>
        <v>0</v>
      </c>
      <c r="F1955" s="314"/>
      <c r="G1955" s="247"/>
      <c r="H1955" s="261"/>
      <c r="I1955" s="248"/>
      <c r="J1955" s="261"/>
      <c r="K1955" s="261"/>
      <c r="L1955" s="262"/>
      <c r="M1955" s="49"/>
      <c r="N1955" s="49"/>
    </row>
    <row r="1956" spans="1:14">
      <c r="A1956" s="43" cm="1">
        <f t="array" ref="A1956">IF(INDEX(B:B,ROW()), COUNTIF($B$6:INDEX(B:B,ROW()), TRUE), 0)</f>
        <v>0</v>
      </c>
      <c r="B1956" s="43" t="b" cm="1">
        <f t="array" ref="B1956">AND(分科號=INDEX(E:E,ROW()),INDEX(D:D,ROW())&gt;=分起日,INDEX(D:D,ROW())&lt;=分訖日,OR(分專案="全部",INDEX(J:J,ROW())=分專案))</f>
        <v>0</v>
      </c>
      <c r="C1956" s="44" cm="1">
        <f t="array" ref="C1956">IF(INDEX(F:F,ROW())&lt;&gt;"",INDEX(F:F,ROW()),IF(INDEX(E:E,ROW())&lt;&gt;0,INDEX(C:C,ROW()-1),0))</f>
        <v>0</v>
      </c>
      <c r="D1956" s="43" cm="1">
        <f t="array" ref="D1956">IF(INDEX(G:G,ROW())&lt;&gt;"",INDEX(G:G,ROW()),IF(INDEX(E:E,ROW())&lt;&gt;0,INDEX(D:D,ROW()-1),0))</f>
        <v>0</v>
      </c>
      <c r="E1956" s="313" cm="1">
        <f t="array" ref="E1956">IF(INDEX(I:I,ROW())&lt;&gt;"",VALUE(TRIM(LEFT(INDEX(I:I,ROW()),6))),0)</f>
        <v>0</v>
      </c>
      <c r="F1956" s="314"/>
      <c r="G1956" s="247"/>
      <c r="H1956" s="261"/>
      <c r="I1956" s="248"/>
      <c r="J1956" s="261"/>
      <c r="K1956" s="261"/>
      <c r="L1956" s="262"/>
      <c r="M1956" s="49"/>
      <c r="N1956" s="49"/>
    </row>
    <row r="1957" spans="1:14">
      <c r="A1957" s="43" cm="1">
        <f t="array" ref="A1957">IF(INDEX(B:B,ROW()), COUNTIF($B$6:INDEX(B:B,ROW()), TRUE), 0)</f>
        <v>0</v>
      </c>
      <c r="B1957" s="43" t="b" cm="1">
        <f t="array" ref="B1957">AND(分科號=INDEX(E:E,ROW()),INDEX(D:D,ROW())&gt;=分起日,INDEX(D:D,ROW())&lt;=分訖日,OR(分專案="全部",INDEX(J:J,ROW())=分專案))</f>
        <v>0</v>
      </c>
      <c r="C1957" s="44" cm="1">
        <f t="array" ref="C1957">IF(INDEX(F:F,ROW())&lt;&gt;"",INDEX(F:F,ROW()),IF(INDEX(E:E,ROW())&lt;&gt;0,INDEX(C:C,ROW()-1),0))</f>
        <v>0</v>
      </c>
      <c r="D1957" s="43" cm="1">
        <f t="array" ref="D1957">IF(INDEX(G:G,ROW())&lt;&gt;"",INDEX(G:G,ROW()),IF(INDEX(E:E,ROW())&lt;&gt;0,INDEX(D:D,ROW()-1),0))</f>
        <v>0</v>
      </c>
      <c r="E1957" s="313" cm="1">
        <f t="array" ref="E1957">IF(INDEX(I:I,ROW())&lt;&gt;"",VALUE(TRIM(LEFT(INDEX(I:I,ROW()),6))),0)</f>
        <v>0</v>
      </c>
      <c r="F1957" s="314"/>
      <c r="G1957" s="247"/>
      <c r="H1957" s="261"/>
      <c r="I1957" s="248"/>
      <c r="J1957" s="261"/>
      <c r="K1957" s="261"/>
      <c r="L1957" s="262"/>
      <c r="M1957" s="49"/>
      <c r="N1957" s="49"/>
    </row>
    <row r="1958" spans="1:14">
      <c r="A1958" s="43" cm="1">
        <f t="array" ref="A1958">IF(INDEX(B:B,ROW()), COUNTIF($B$6:INDEX(B:B,ROW()), TRUE), 0)</f>
        <v>0</v>
      </c>
      <c r="B1958" s="43" t="b" cm="1">
        <f t="array" ref="B1958">AND(分科號=INDEX(E:E,ROW()),INDEX(D:D,ROW())&gt;=分起日,INDEX(D:D,ROW())&lt;=分訖日,OR(分專案="全部",INDEX(J:J,ROW())=分專案))</f>
        <v>0</v>
      </c>
      <c r="C1958" s="44" cm="1">
        <f t="array" ref="C1958">IF(INDEX(F:F,ROW())&lt;&gt;"",INDEX(F:F,ROW()),IF(INDEX(E:E,ROW())&lt;&gt;0,INDEX(C:C,ROW()-1),0))</f>
        <v>0</v>
      </c>
      <c r="D1958" s="43" cm="1">
        <f t="array" ref="D1958">IF(INDEX(G:G,ROW())&lt;&gt;"",INDEX(G:G,ROW()),IF(INDEX(E:E,ROW())&lt;&gt;0,INDEX(D:D,ROW()-1),0))</f>
        <v>0</v>
      </c>
      <c r="E1958" s="313" cm="1">
        <f t="array" ref="E1958">IF(INDEX(I:I,ROW())&lt;&gt;"",VALUE(TRIM(LEFT(INDEX(I:I,ROW()),6))),0)</f>
        <v>0</v>
      </c>
      <c r="F1958" s="314"/>
      <c r="G1958" s="247"/>
      <c r="H1958" s="261"/>
      <c r="I1958" s="248"/>
      <c r="J1958" s="261"/>
      <c r="K1958" s="261"/>
      <c r="L1958" s="262"/>
      <c r="M1958" s="49"/>
      <c r="N1958" s="49"/>
    </row>
    <row r="1959" spans="1:14">
      <c r="A1959" s="43" cm="1">
        <f t="array" ref="A1959">IF(INDEX(B:B,ROW()), COUNTIF($B$6:INDEX(B:B,ROW()), TRUE), 0)</f>
        <v>0</v>
      </c>
      <c r="B1959" s="43" t="b" cm="1">
        <f t="array" ref="B1959">AND(分科號=INDEX(E:E,ROW()),INDEX(D:D,ROW())&gt;=分起日,INDEX(D:D,ROW())&lt;=分訖日,OR(分專案="全部",INDEX(J:J,ROW())=分專案))</f>
        <v>0</v>
      </c>
      <c r="C1959" s="44" cm="1">
        <f t="array" ref="C1959">IF(INDEX(F:F,ROW())&lt;&gt;"",INDEX(F:F,ROW()),IF(INDEX(E:E,ROW())&lt;&gt;0,INDEX(C:C,ROW()-1),0))</f>
        <v>0</v>
      </c>
      <c r="D1959" s="43" cm="1">
        <f t="array" ref="D1959">IF(INDEX(G:G,ROW())&lt;&gt;"",INDEX(G:G,ROW()),IF(INDEX(E:E,ROW())&lt;&gt;0,INDEX(D:D,ROW()-1),0))</f>
        <v>0</v>
      </c>
      <c r="E1959" s="313" cm="1">
        <f t="array" ref="E1959">IF(INDEX(I:I,ROW())&lt;&gt;"",VALUE(TRIM(LEFT(INDEX(I:I,ROW()),6))),0)</f>
        <v>0</v>
      </c>
      <c r="F1959" s="314"/>
      <c r="G1959" s="247"/>
      <c r="H1959" s="261"/>
      <c r="I1959" s="248"/>
      <c r="J1959" s="261"/>
      <c r="K1959" s="261"/>
      <c r="L1959" s="262"/>
      <c r="M1959" s="49"/>
      <c r="N1959" s="49"/>
    </row>
    <row r="1960" spans="1:14">
      <c r="A1960" s="43" cm="1">
        <f t="array" ref="A1960">IF(INDEX(B:B,ROW()), COUNTIF($B$6:INDEX(B:B,ROW()), TRUE), 0)</f>
        <v>0</v>
      </c>
      <c r="B1960" s="43" t="b" cm="1">
        <f t="array" ref="B1960">AND(分科號=INDEX(E:E,ROW()),INDEX(D:D,ROW())&gt;=分起日,INDEX(D:D,ROW())&lt;=分訖日,OR(分專案="全部",INDEX(J:J,ROW())=分專案))</f>
        <v>0</v>
      </c>
      <c r="C1960" s="44" cm="1">
        <f t="array" ref="C1960">IF(INDEX(F:F,ROW())&lt;&gt;"",INDEX(F:F,ROW()),IF(INDEX(E:E,ROW())&lt;&gt;0,INDEX(C:C,ROW()-1),0))</f>
        <v>0</v>
      </c>
      <c r="D1960" s="43" cm="1">
        <f t="array" ref="D1960">IF(INDEX(G:G,ROW())&lt;&gt;"",INDEX(G:G,ROW()),IF(INDEX(E:E,ROW())&lt;&gt;0,INDEX(D:D,ROW()-1),0))</f>
        <v>0</v>
      </c>
      <c r="E1960" s="313" cm="1">
        <f t="array" ref="E1960">IF(INDEX(I:I,ROW())&lt;&gt;"",VALUE(TRIM(LEFT(INDEX(I:I,ROW()),6))),0)</f>
        <v>0</v>
      </c>
      <c r="F1960" s="314"/>
      <c r="G1960" s="247"/>
      <c r="H1960" s="261"/>
      <c r="I1960" s="248"/>
      <c r="J1960" s="261"/>
      <c r="K1960" s="261"/>
      <c r="L1960" s="262"/>
      <c r="M1960" s="49"/>
      <c r="N1960" s="49"/>
    </row>
    <row r="1961" spans="1:14">
      <c r="A1961" s="43" cm="1">
        <f t="array" ref="A1961">IF(INDEX(B:B,ROW()), COUNTIF($B$6:INDEX(B:B,ROW()), TRUE), 0)</f>
        <v>0</v>
      </c>
      <c r="B1961" s="43" t="b" cm="1">
        <f t="array" ref="B1961">AND(分科號=INDEX(E:E,ROW()),INDEX(D:D,ROW())&gt;=分起日,INDEX(D:D,ROW())&lt;=分訖日,OR(分專案="全部",INDEX(J:J,ROW())=分專案))</f>
        <v>0</v>
      </c>
      <c r="C1961" s="44" cm="1">
        <f t="array" ref="C1961">IF(INDEX(F:F,ROW())&lt;&gt;"",INDEX(F:F,ROW()),IF(INDEX(E:E,ROW())&lt;&gt;0,INDEX(C:C,ROW()-1),0))</f>
        <v>0</v>
      </c>
      <c r="D1961" s="43" cm="1">
        <f t="array" ref="D1961">IF(INDEX(G:G,ROW())&lt;&gt;"",INDEX(G:G,ROW()),IF(INDEX(E:E,ROW())&lt;&gt;0,INDEX(D:D,ROW()-1),0))</f>
        <v>0</v>
      </c>
      <c r="E1961" s="313" cm="1">
        <f t="array" ref="E1961">IF(INDEX(I:I,ROW())&lt;&gt;"",VALUE(TRIM(LEFT(INDEX(I:I,ROW()),6))),0)</f>
        <v>0</v>
      </c>
      <c r="F1961" s="314"/>
      <c r="G1961" s="247"/>
      <c r="H1961" s="261"/>
      <c r="I1961" s="248"/>
      <c r="J1961" s="261"/>
      <c r="K1961" s="261"/>
      <c r="L1961" s="262"/>
      <c r="M1961" s="49"/>
      <c r="N1961" s="49"/>
    </row>
    <row r="1962" spans="1:14">
      <c r="A1962" s="43" cm="1">
        <f t="array" ref="A1962">IF(INDEX(B:B,ROW()), COUNTIF($B$6:INDEX(B:B,ROW()), TRUE), 0)</f>
        <v>0</v>
      </c>
      <c r="B1962" s="43" t="b" cm="1">
        <f t="array" ref="B1962">AND(分科號=INDEX(E:E,ROW()),INDEX(D:D,ROW())&gt;=分起日,INDEX(D:D,ROW())&lt;=分訖日,OR(分專案="全部",INDEX(J:J,ROW())=分專案))</f>
        <v>0</v>
      </c>
      <c r="C1962" s="44" cm="1">
        <f t="array" ref="C1962">IF(INDEX(F:F,ROW())&lt;&gt;"",INDEX(F:F,ROW()),IF(INDEX(E:E,ROW())&lt;&gt;0,INDEX(C:C,ROW()-1),0))</f>
        <v>0</v>
      </c>
      <c r="D1962" s="43" cm="1">
        <f t="array" ref="D1962">IF(INDEX(G:G,ROW())&lt;&gt;"",INDEX(G:G,ROW()),IF(INDEX(E:E,ROW())&lt;&gt;0,INDEX(D:D,ROW()-1),0))</f>
        <v>0</v>
      </c>
      <c r="E1962" s="313" cm="1">
        <f t="array" ref="E1962">IF(INDEX(I:I,ROW())&lt;&gt;"",VALUE(TRIM(LEFT(INDEX(I:I,ROW()),6))),0)</f>
        <v>0</v>
      </c>
      <c r="F1962" s="314"/>
      <c r="G1962" s="247"/>
      <c r="H1962" s="261"/>
      <c r="I1962" s="248"/>
      <c r="J1962" s="261"/>
      <c r="K1962" s="261"/>
      <c r="L1962" s="262"/>
      <c r="M1962" s="49"/>
      <c r="N1962" s="49"/>
    </row>
    <row r="1963" spans="1:14">
      <c r="A1963" s="43" cm="1">
        <f t="array" ref="A1963">IF(INDEX(B:B,ROW()), COUNTIF($B$6:INDEX(B:B,ROW()), TRUE), 0)</f>
        <v>0</v>
      </c>
      <c r="B1963" s="43" t="b" cm="1">
        <f t="array" ref="B1963">AND(分科號=INDEX(E:E,ROW()),INDEX(D:D,ROW())&gt;=分起日,INDEX(D:D,ROW())&lt;=分訖日,OR(分專案="全部",INDEX(J:J,ROW())=分專案))</f>
        <v>0</v>
      </c>
      <c r="C1963" s="44" cm="1">
        <f t="array" ref="C1963">IF(INDEX(F:F,ROW())&lt;&gt;"",INDEX(F:F,ROW()),IF(INDEX(E:E,ROW())&lt;&gt;0,INDEX(C:C,ROW()-1),0))</f>
        <v>0</v>
      </c>
      <c r="D1963" s="43" cm="1">
        <f t="array" ref="D1963">IF(INDEX(G:G,ROW())&lt;&gt;"",INDEX(G:G,ROW()),IF(INDEX(E:E,ROW())&lt;&gt;0,INDEX(D:D,ROW()-1),0))</f>
        <v>0</v>
      </c>
      <c r="E1963" s="313" cm="1">
        <f t="array" ref="E1963">IF(INDEX(I:I,ROW())&lt;&gt;"",VALUE(TRIM(LEFT(INDEX(I:I,ROW()),6))),0)</f>
        <v>0</v>
      </c>
      <c r="F1963" s="314"/>
      <c r="G1963" s="247"/>
      <c r="H1963" s="261"/>
      <c r="I1963" s="248"/>
      <c r="J1963" s="261"/>
      <c r="K1963" s="261"/>
      <c r="L1963" s="262"/>
      <c r="M1963" s="49"/>
      <c r="N1963" s="49"/>
    </row>
    <row r="1964" spans="1:14">
      <c r="A1964" s="43" cm="1">
        <f t="array" ref="A1964">IF(INDEX(B:B,ROW()), COUNTIF($B$6:INDEX(B:B,ROW()), TRUE), 0)</f>
        <v>0</v>
      </c>
      <c r="B1964" s="43" t="b" cm="1">
        <f t="array" ref="B1964">AND(分科號=INDEX(E:E,ROW()),INDEX(D:D,ROW())&gt;=分起日,INDEX(D:D,ROW())&lt;=分訖日,OR(分專案="全部",INDEX(J:J,ROW())=分專案))</f>
        <v>0</v>
      </c>
      <c r="C1964" s="44" cm="1">
        <f t="array" ref="C1964">IF(INDEX(F:F,ROW())&lt;&gt;"",INDEX(F:F,ROW()),IF(INDEX(E:E,ROW())&lt;&gt;0,INDEX(C:C,ROW()-1),0))</f>
        <v>0</v>
      </c>
      <c r="D1964" s="43" cm="1">
        <f t="array" ref="D1964">IF(INDEX(G:G,ROW())&lt;&gt;"",INDEX(G:G,ROW()),IF(INDEX(E:E,ROW())&lt;&gt;0,INDEX(D:D,ROW()-1),0))</f>
        <v>0</v>
      </c>
      <c r="E1964" s="313" cm="1">
        <f t="array" ref="E1964">IF(INDEX(I:I,ROW())&lt;&gt;"",VALUE(TRIM(LEFT(INDEX(I:I,ROW()),6))),0)</f>
        <v>0</v>
      </c>
      <c r="F1964" s="314"/>
      <c r="G1964" s="247"/>
      <c r="H1964" s="261"/>
      <c r="I1964" s="248"/>
      <c r="J1964" s="261"/>
      <c r="K1964" s="261"/>
      <c r="L1964" s="262"/>
      <c r="M1964" s="49"/>
      <c r="N1964" s="49"/>
    </row>
    <row r="1965" spans="1:14">
      <c r="A1965" s="43" cm="1">
        <f t="array" ref="A1965">IF(INDEX(B:B,ROW()), COUNTIF($B$6:INDEX(B:B,ROW()), TRUE), 0)</f>
        <v>0</v>
      </c>
      <c r="B1965" s="43" t="b" cm="1">
        <f t="array" ref="B1965">AND(分科號=INDEX(E:E,ROW()),INDEX(D:D,ROW())&gt;=分起日,INDEX(D:D,ROW())&lt;=分訖日,OR(分專案="全部",INDEX(J:J,ROW())=分專案))</f>
        <v>0</v>
      </c>
      <c r="C1965" s="44" cm="1">
        <f t="array" ref="C1965">IF(INDEX(F:F,ROW())&lt;&gt;"",INDEX(F:F,ROW()),IF(INDEX(E:E,ROW())&lt;&gt;0,INDEX(C:C,ROW()-1),0))</f>
        <v>0</v>
      </c>
      <c r="D1965" s="43" cm="1">
        <f t="array" ref="D1965">IF(INDEX(G:G,ROW())&lt;&gt;"",INDEX(G:G,ROW()),IF(INDEX(E:E,ROW())&lt;&gt;0,INDEX(D:D,ROW()-1),0))</f>
        <v>0</v>
      </c>
      <c r="E1965" s="313" cm="1">
        <f t="array" ref="E1965">IF(INDEX(I:I,ROW())&lt;&gt;"",VALUE(TRIM(LEFT(INDEX(I:I,ROW()),6))),0)</f>
        <v>0</v>
      </c>
      <c r="F1965" s="314"/>
      <c r="G1965" s="247"/>
      <c r="H1965" s="261"/>
      <c r="I1965" s="248"/>
      <c r="J1965" s="261"/>
      <c r="K1965" s="261"/>
      <c r="L1965" s="262"/>
      <c r="M1965" s="49"/>
      <c r="N1965" s="49"/>
    </row>
    <row r="1966" spans="1:14">
      <c r="A1966" s="43" cm="1">
        <f t="array" ref="A1966">IF(INDEX(B:B,ROW()), COUNTIF($B$6:INDEX(B:B,ROW()), TRUE), 0)</f>
        <v>0</v>
      </c>
      <c r="B1966" s="43" t="b" cm="1">
        <f t="array" ref="B1966">AND(分科號=INDEX(E:E,ROW()),INDEX(D:D,ROW())&gt;=分起日,INDEX(D:D,ROW())&lt;=分訖日,OR(分專案="全部",INDEX(J:J,ROW())=分專案))</f>
        <v>0</v>
      </c>
      <c r="C1966" s="44" cm="1">
        <f t="array" ref="C1966">IF(INDEX(F:F,ROW())&lt;&gt;"",INDEX(F:F,ROW()),IF(INDEX(E:E,ROW())&lt;&gt;0,INDEX(C:C,ROW()-1),0))</f>
        <v>0</v>
      </c>
      <c r="D1966" s="43" cm="1">
        <f t="array" ref="D1966">IF(INDEX(G:G,ROW())&lt;&gt;"",INDEX(G:G,ROW()),IF(INDEX(E:E,ROW())&lt;&gt;0,INDEX(D:D,ROW()-1),0))</f>
        <v>0</v>
      </c>
      <c r="E1966" s="313" cm="1">
        <f t="array" ref="E1966">IF(INDEX(I:I,ROW())&lt;&gt;"",VALUE(TRIM(LEFT(INDEX(I:I,ROW()),6))),0)</f>
        <v>0</v>
      </c>
      <c r="F1966" s="314"/>
      <c r="G1966" s="247"/>
      <c r="H1966" s="261"/>
      <c r="I1966" s="248"/>
      <c r="J1966" s="261"/>
      <c r="K1966" s="261"/>
      <c r="L1966" s="262"/>
      <c r="M1966" s="49"/>
      <c r="N1966" s="49"/>
    </row>
    <row r="1967" spans="1:14">
      <c r="A1967" s="43" cm="1">
        <f t="array" ref="A1967">IF(INDEX(B:B,ROW()), COUNTIF($B$6:INDEX(B:B,ROW()), TRUE), 0)</f>
        <v>0</v>
      </c>
      <c r="B1967" s="43" t="b" cm="1">
        <f t="array" ref="B1967">AND(分科號=INDEX(E:E,ROW()),INDEX(D:D,ROW())&gt;=分起日,INDEX(D:D,ROW())&lt;=分訖日,OR(分專案="全部",INDEX(J:J,ROW())=分專案))</f>
        <v>0</v>
      </c>
      <c r="C1967" s="44" cm="1">
        <f t="array" ref="C1967">IF(INDEX(F:F,ROW())&lt;&gt;"",INDEX(F:F,ROW()),IF(INDEX(E:E,ROW())&lt;&gt;0,INDEX(C:C,ROW()-1),0))</f>
        <v>0</v>
      </c>
      <c r="D1967" s="43" cm="1">
        <f t="array" ref="D1967">IF(INDEX(G:G,ROW())&lt;&gt;"",INDEX(G:G,ROW()),IF(INDEX(E:E,ROW())&lt;&gt;0,INDEX(D:D,ROW()-1),0))</f>
        <v>0</v>
      </c>
      <c r="E1967" s="313" cm="1">
        <f t="array" ref="E1967">IF(INDEX(I:I,ROW())&lt;&gt;"",VALUE(TRIM(LEFT(INDEX(I:I,ROW()),6))),0)</f>
        <v>0</v>
      </c>
      <c r="F1967" s="314"/>
      <c r="G1967" s="247"/>
      <c r="H1967" s="261"/>
      <c r="I1967" s="248"/>
      <c r="J1967" s="261"/>
      <c r="K1967" s="261"/>
      <c r="L1967" s="262"/>
      <c r="M1967" s="49"/>
      <c r="N1967" s="49"/>
    </row>
    <row r="1968" spans="1:14">
      <c r="A1968" s="43" cm="1">
        <f t="array" ref="A1968">IF(INDEX(B:B,ROW()), COUNTIF($B$6:INDEX(B:B,ROW()), TRUE), 0)</f>
        <v>0</v>
      </c>
      <c r="B1968" s="43" t="b" cm="1">
        <f t="array" ref="B1968">AND(分科號=INDEX(E:E,ROW()),INDEX(D:D,ROW())&gt;=分起日,INDEX(D:D,ROW())&lt;=分訖日,OR(分專案="全部",INDEX(J:J,ROW())=分專案))</f>
        <v>0</v>
      </c>
      <c r="C1968" s="44" cm="1">
        <f t="array" ref="C1968">IF(INDEX(F:F,ROW())&lt;&gt;"",INDEX(F:F,ROW()),IF(INDEX(E:E,ROW())&lt;&gt;0,INDEX(C:C,ROW()-1),0))</f>
        <v>0</v>
      </c>
      <c r="D1968" s="43" cm="1">
        <f t="array" ref="D1968">IF(INDEX(G:G,ROW())&lt;&gt;"",INDEX(G:G,ROW()),IF(INDEX(E:E,ROW())&lt;&gt;0,INDEX(D:D,ROW()-1),0))</f>
        <v>0</v>
      </c>
      <c r="E1968" s="313" cm="1">
        <f t="array" ref="E1968">IF(INDEX(I:I,ROW())&lt;&gt;"",VALUE(TRIM(LEFT(INDEX(I:I,ROW()),6))),0)</f>
        <v>0</v>
      </c>
      <c r="F1968" s="314"/>
      <c r="G1968" s="247"/>
      <c r="H1968" s="261"/>
      <c r="I1968" s="248"/>
      <c r="J1968" s="261"/>
      <c r="K1968" s="261"/>
      <c r="L1968" s="262"/>
      <c r="M1968" s="49"/>
      <c r="N1968" s="49"/>
    </row>
    <row r="1969" spans="1:14">
      <c r="A1969" s="43" cm="1">
        <f t="array" ref="A1969">IF(INDEX(B:B,ROW()), COUNTIF($B$6:INDEX(B:B,ROW()), TRUE), 0)</f>
        <v>0</v>
      </c>
      <c r="B1969" s="43" t="b" cm="1">
        <f t="array" ref="B1969">AND(分科號=INDEX(E:E,ROW()),INDEX(D:D,ROW())&gt;=分起日,INDEX(D:D,ROW())&lt;=分訖日,OR(分專案="全部",INDEX(J:J,ROW())=分專案))</f>
        <v>0</v>
      </c>
      <c r="C1969" s="44" cm="1">
        <f t="array" ref="C1969">IF(INDEX(F:F,ROW())&lt;&gt;"",INDEX(F:F,ROW()),IF(INDEX(E:E,ROW())&lt;&gt;0,INDEX(C:C,ROW()-1),0))</f>
        <v>0</v>
      </c>
      <c r="D1969" s="43" cm="1">
        <f t="array" ref="D1969">IF(INDEX(G:G,ROW())&lt;&gt;"",INDEX(G:G,ROW()),IF(INDEX(E:E,ROW())&lt;&gt;0,INDEX(D:D,ROW()-1),0))</f>
        <v>0</v>
      </c>
      <c r="E1969" s="313" cm="1">
        <f t="array" ref="E1969">IF(INDEX(I:I,ROW())&lt;&gt;"",VALUE(TRIM(LEFT(INDEX(I:I,ROW()),6))),0)</f>
        <v>0</v>
      </c>
      <c r="F1969" s="314"/>
      <c r="G1969" s="247"/>
      <c r="H1969" s="261"/>
      <c r="I1969" s="248"/>
      <c r="J1969" s="261"/>
      <c r="K1969" s="261"/>
      <c r="L1969" s="262"/>
      <c r="M1969" s="49"/>
      <c r="N1969" s="49"/>
    </row>
    <row r="1970" spans="1:14">
      <c r="A1970" s="43" cm="1">
        <f t="array" ref="A1970">IF(INDEX(B:B,ROW()), COUNTIF($B$6:INDEX(B:B,ROW()), TRUE), 0)</f>
        <v>0</v>
      </c>
      <c r="B1970" s="43" t="b" cm="1">
        <f t="array" ref="B1970">AND(分科號=INDEX(E:E,ROW()),INDEX(D:D,ROW())&gt;=分起日,INDEX(D:D,ROW())&lt;=分訖日,OR(分專案="全部",INDEX(J:J,ROW())=分專案))</f>
        <v>0</v>
      </c>
      <c r="C1970" s="44" cm="1">
        <f t="array" ref="C1970">IF(INDEX(F:F,ROW())&lt;&gt;"",INDEX(F:F,ROW()),IF(INDEX(E:E,ROW())&lt;&gt;0,INDEX(C:C,ROW()-1),0))</f>
        <v>0</v>
      </c>
      <c r="D1970" s="43" cm="1">
        <f t="array" ref="D1970">IF(INDEX(G:G,ROW())&lt;&gt;"",INDEX(G:G,ROW()),IF(INDEX(E:E,ROW())&lt;&gt;0,INDEX(D:D,ROW()-1),0))</f>
        <v>0</v>
      </c>
      <c r="E1970" s="313" cm="1">
        <f t="array" ref="E1970">IF(INDEX(I:I,ROW())&lt;&gt;"",VALUE(TRIM(LEFT(INDEX(I:I,ROW()),6))),0)</f>
        <v>0</v>
      </c>
      <c r="F1970" s="314"/>
      <c r="G1970" s="247"/>
      <c r="H1970" s="261"/>
      <c r="I1970" s="248"/>
      <c r="J1970" s="261"/>
      <c r="K1970" s="261"/>
      <c r="L1970" s="262"/>
      <c r="M1970" s="49"/>
      <c r="N1970" s="49"/>
    </row>
    <row r="1971" spans="1:14">
      <c r="A1971" s="43" cm="1">
        <f t="array" ref="A1971">IF(INDEX(B:B,ROW()), COUNTIF($B$6:INDEX(B:B,ROW()), TRUE), 0)</f>
        <v>0</v>
      </c>
      <c r="B1971" s="43" t="b" cm="1">
        <f t="array" ref="B1971">AND(分科號=INDEX(E:E,ROW()),INDEX(D:D,ROW())&gt;=分起日,INDEX(D:D,ROW())&lt;=分訖日,OR(分專案="全部",INDEX(J:J,ROW())=分專案))</f>
        <v>0</v>
      </c>
      <c r="C1971" s="44" cm="1">
        <f t="array" ref="C1971">IF(INDEX(F:F,ROW())&lt;&gt;"",INDEX(F:F,ROW()),IF(INDEX(E:E,ROW())&lt;&gt;0,INDEX(C:C,ROW()-1),0))</f>
        <v>0</v>
      </c>
      <c r="D1971" s="43" cm="1">
        <f t="array" ref="D1971">IF(INDEX(G:G,ROW())&lt;&gt;"",INDEX(G:G,ROW()),IF(INDEX(E:E,ROW())&lt;&gt;0,INDEX(D:D,ROW()-1),0))</f>
        <v>0</v>
      </c>
      <c r="E1971" s="313" cm="1">
        <f t="array" ref="E1971">IF(INDEX(I:I,ROW())&lt;&gt;"",VALUE(TRIM(LEFT(INDEX(I:I,ROW()),6))),0)</f>
        <v>0</v>
      </c>
      <c r="F1971" s="314"/>
      <c r="G1971" s="247"/>
      <c r="H1971" s="261"/>
      <c r="I1971" s="248"/>
      <c r="J1971" s="261"/>
      <c r="K1971" s="261"/>
      <c r="L1971" s="262"/>
      <c r="M1971" s="49"/>
      <c r="N1971" s="49"/>
    </row>
    <row r="1972" spans="1:14">
      <c r="A1972" s="43" cm="1">
        <f t="array" ref="A1972">IF(INDEX(B:B,ROW()), COUNTIF($B$6:INDEX(B:B,ROW()), TRUE), 0)</f>
        <v>0</v>
      </c>
      <c r="B1972" s="43" t="b" cm="1">
        <f t="array" ref="B1972">AND(分科號=INDEX(E:E,ROW()),INDEX(D:D,ROW())&gt;=分起日,INDEX(D:D,ROW())&lt;=分訖日,OR(分專案="全部",INDEX(J:J,ROW())=分專案))</f>
        <v>0</v>
      </c>
      <c r="C1972" s="44" cm="1">
        <f t="array" ref="C1972">IF(INDEX(F:F,ROW())&lt;&gt;"",INDEX(F:F,ROW()),IF(INDEX(E:E,ROW())&lt;&gt;0,INDEX(C:C,ROW()-1),0))</f>
        <v>0</v>
      </c>
      <c r="D1972" s="43" cm="1">
        <f t="array" ref="D1972">IF(INDEX(G:G,ROW())&lt;&gt;"",INDEX(G:G,ROW()),IF(INDEX(E:E,ROW())&lt;&gt;0,INDEX(D:D,ROW()-1),0))</f>
        <v>0</v>
      </c>
      <c r="E1972" s="313" cm="1">
        <f t="array" ref="E1972">IF(INDEX(I:I,ROW())&lt;&gt;"",VALUE(TRIM(LEFT(INDEX(I:I,ROW()),6))),0)</f>
        <v>0</v>
      </c>
      <c r="F1972" s="314"/>
      <c r="G1972" s="247"/>
      <c r="H1972" s="261"/>
      <c r="I1972" s="248"/>
      <c r="J1972" s="261"/>
      <c r="K1972" s="261"/>
      <c r="L1972" s="262"/>
      <c r="M1972" s="49"/>
      <c r="N1972" s="49"/>
    </row>
    <row r="1973" spans="1:14">
      <c r="A1973" s="43" cm="1">
        <f t="array" ref="A1973">IF(INDEX(B:B,ROW()), COUNTIF($B$6:INDEX(B:B,ROW()), TRUE), 0)</f>
        <v>0</v>
      </c>
      <c r="B1973" s="43" t="b" cm="1">
        <f t="array" ref="B1973">AND(分科號=INDEX(E:E,ROW()),INDEX(D:D,ROW())&gt;=分起日,INDEX(D:D,ROW())&lt;=分訖日,OR(分專案="全部",INDEX(J:J,ROW())=分專案))</f>
        <v>0</v>
      </c>
      <c r="C1973" s="44" cm="1">
        <f t="array" ref="C1973">IF(INDEX(F:F,ROW())&lt;&gt;"",INDEX(F:F,ROW()),IF(INDEX(E:E,ROW())&lt;&gt;0,INDEX(C:C,ROW()-1),0))</f>
        <v>0</v>
      </c>
      <c r="D1973" s="43" cm="1">
        <f t="array" ref="D1973">IF(INDEX(G:G,ROW())&lt;&gt;"",INDEX(G:G,ROW()),IF(INDEX(E:E,ROW())&lt;&gt;0,INDEX(D:D,ROW()-1),0))</f>
        <v>0</v>
      </c>
      <c r="E1973" s="313" cm="1">
        <f t="array" ref="E1973">IF(INDEX(I:I,ROW())&lt;&gt;"",VALUE(TRIM(LEFT(INDEX(I:I,ROW()),6))),0)</f>
        <v>0</v>
      </c>
      <c r="F1973" s="314"/>
      <c r="G1973" s="247"/>
      <c r="H1973" s="261"/>
      <c r="I1973" s="248"/>
      <c r="J1973" s="261"/>
      <c r="K1973" s="261"/>
      <c r="L1973" s="262"/>
      <c r="M1973" s="49"/>
      <c r="N1973" s="49"/>
    </row>
    <row r="1974" spans="1:14">
      <c r="A1974" s="43" cm="1">
        <f t="array" ref="A1974">IF(INDEX(B:B,ROW()), COUNTIF($B$6:INDEX(B:B,ROW()), TRUE), 0)</f>
        <v>0</v>
      </c>
      <c r="B1974" s="43" t="b" cm="1">
        <f t="array" ref="B1974">AND(分科號=INDEX(E:E,ROW()),INDEX(D:D,ROW())&gt;=分起日,INDEX(D:D,ROW())&lt;=分訖日,OR(分專案="全部",INDEX(J:J,ROW())=分專案))</f>
        <v>0</v>
      </c>
      <c r="C1974" s="44" cm="1">
        <f t="array" ref="C1974">IF(INDEX(F:F,ROW())&lt;&gt;"",INDEX(F:F,ROW()),IF(INDEX(E:E,ROW())&lt;&gt;0,INDEX(C:C,ROW()-1),0))</f>
        <v>0</v>
      </c>
      <c r="D1974" s="43" cm="1">
        <f t="array" ref="D1974">IF(INDEX(G:G,ROW())&lt;&gt;"",INDEX(G:G,ROW()),IF(INDEX(E:E,ROW())&lt;&gt;0,INDEX(D:D,ROW()-1),0))</f>
        <v>0</v>
      </c>
      <c r="E1974" s="313" cm="1">
        <f t="array" ref="E1974">IF(INDEX(I:I,ROW())&lt;&gt;"",VALUE(TRIM(LEFT(INDEX(I:I,ROW()),6))),0)</f>
        <v>0</v>
      </c>
      <c r="F1974" s="314"/>
      <c r="G1974" s="247"/>
      <c r="H1974" s="261"/>
      <c r="I1974" s="248"/>
      <c r="J1974" s="261"/>
      <c r="K1974" s="261"/>
      <c r="L1974" s="262"/>
      <c r="M1974" s="49"/>
      <c r="N1974" s="49"/>
    </row>
    <row r="1975" spans="1:14">
      <c r="A1975" s="43" cm="1">
        <f t="array" ref="A1975">IF(INDEX(B:B,ROW()), COUNTIF($B$6:INDEX(B:B,ROW()), TRUE), 0)</f>
        <v>0</v>
      </c>
      <c r="B1975" s="43" t="b" cm="1">
        <f t="array" ref="B1975">AND(分科號=INDEX(E:E,ROW()),INDEX(D:D,ROW())&gt;=分起日,INDEX(D:D,ROW())&lt;=分訖日,OR(分專案="全部",INDEX(J:J,ROW())=分專案))</f>
        <v>0</v>
      </c>
      <c r="C1975" s="44" cm="1">
        <f t="array" ref="C1975">IF(INDEX(F:F,ROW())&lt;&gt;"",INDEX(F:F,ROW()),IF(INDEX(E:E,ROW())&lt;&gt;0,INDEX(C:C,ROW()-1),0))</f>
        <v>0</v>
      </c>
      <c r="D1975" s="43" cm="1">
        <f t="array" ref="D1975">IF(INDEX(G:G,ROW())&lt;&gt;"",INDEX(G:G,ROW()),IF(INDEX(E:E,ROW())&lt;&gt;0,INDEX(D:D,ROW()-1),0))</f>
        <v>0</v>
      </c>
      <c r="E1975" s="313" cm="1">
        <f t="array" ref="E1975">IF(INDEX(I:I,ROW())&lt;&gt;"",VALUE(TRIM(LEFT(INDEX(I:I,ROW()),6))),0)</f>
        <v>0</v>
      </c>
      <c r="F1975" s="314"/>
      <c r="G1975" s="247"/>
      <c r="H1975" s="261"/>
      <c r="I1975" s="248"/>
      <c r="J1975" s="261"/>
      <c r="K1975" s="261"/>
      <c r="L1975" s="262"/>
      <c r="M1975" s="49"/>
      <c r="N1975" s="49"/>
    </row>
    <row r="1976" spans="1:14">
      <c r="A1976" s="43" cm="1">
        <f t="array" ref="A1976">IF(INDEX(B:B,ROW()), COUNTIF($B$6:INDEX(B:B,ROW()), TRUE), 0)</f>
        <v>0</v>
      </c>
      <c r="B1976" s="43" t="b" cm="1">
        <f t="array" ref="B1976">AND(分科號=INDEX(E:E,ROW()),INDEX(D:D,ROW())&gt;=分起日,INDEX(D:D,ROW())&lt;=分訖日,OR(分專案="全部",INDEX(J:J,ROW())=分專案))</f>
        <v>0</v>
      </c>
      <c r="C1976" s="44" cm="1">
        <f t="array" ref="C1976">IF(INDEX(F:F,ROW())&lt;&gt;"",INDEX(F:F,ROW()),IF(INDEX(E:E,ROW())&lt;&gt;0,INDEX(C:C,ROW()-1),0))</f>
        <v>0</v>
      </c>
      <c r="D1976" s="43" cm="1">
        <f t="array" ref="D1976">IF(INDEX(G:G,ROW())&lt;&gt;"",INDEX(G:G,ROW()),IF(INDEX(E:E,ROW())&lt;&gt;0,INDEX(D:D,ROW()-1),0))</f>
        <v>0</v>
      </c>
      <c r="E1976" s="313" cm="1">
        <f t="array" ref="E1976">IF(INDEX(I:I,ROW())&lt;&gt;"",VALUE(TRIM(LEFT(INDEX(I:I,ROW()),6))),0)</f>
        <v>0</v>
      </c>
      <c r="F1976" s="314"/>
      <c r="G1976" s="247"/>
      <c r="H1976" s="261"/>
      <c r="I1976" s="248"/>
      <c r="J1976" s="261"/>
      <c r="K1976" s="261"/>
      <c r="L1976" s="262"/>
      <c r="M1976" s="49"/>
      <c r="N1976" s="49"/>
    </row>
    <row r="1977" spans="1:14">
      <c r="A1977" s="43" cm="1">
        <f t="array" ref="A1977">IF(INDEX(B:B,ROW()), COUNTIF($B$6:INDEX(B:B,ROW()), TRUE), 0)</f>
        <v>0</v>
      </c>
      <c r="B1977" s="43" t="b" cm="1">
        <f t="array" ref="B1977">AND(分科號=INDEX(E:E,ROW()),INDEX(D:D,ROW())&gt;=分起日,INDEX(D:D,ROW())&lt;=分訖日,OR(分專案="全部",INDEX(J:J,ROW())=分專案))</f>
        <v>0</v>
      </c>
      <c r="C1977" s="44" cm="1">
        <f t="array" ref="C1977">IF(INDEX(F:F,ROW())&lt;&gt;"",INDEX(F:F,ROW()),IF(INDEX(E:E,ROW())&lt;&gt;0,INDEX(C:C,ROW()-1),0))</f>
        <v>0</v>
      </c>
      <c r="D1977" s="43" cm="1">
        <f t="array" ref="D1977">IF(INDEX(G:G,ROW())&lt;&gt;"",INDEX(G:G,ROW()),IF(INDEX(E:E,ROW())&lt;&gt;0,INDEX(D:D,ROW()-1),0))</f>
        <v>0</v>
      </c>
      <c r="E1977" s="313" cm="1">
        <f t="array" ref="E1977">IF(INDEX(I:I,ROW())&lt;&gt;"",VALUE(TRIM(LEFT(INDEX(I:I,ROW()),6))),0)</f>
        <v>0</v>
      </c>
      <c r="F1977" s="314"/>
      <c r="G1977" s="247"/>
      <c r="H1977" s="261"/>
      <c r="I1977" s="248"/>
      <c r="J1977" s="261"/>
      <c r="K1977" s="261"/>
      <c r="L1977" s="262"/>
      <c r="M1977" s="49"/>
      <c r="N1977" s="49"/>
    </row>
    <row r="1978" spans="1:14">
      <c r="A1978" s="43" cm="1">
        <f t="array" ref="A1978">IF(INDEX(B:B,ROW()), COUNTIF($B$6:INDEX(B:B,ROW()), TRUE), 0)</f>
        <v>0</v>
      </c>
      <c r="B1978" s="43" t="b" cm="1">
        <f t="array" ref="B1978">AND(分科號=INDEX(E:E,ROW()),INDEX(D:D,ROW())&gt;=分起日,INDEX(D:D,ROW())&lt;=分訖日,OR(分專案="全部",INDEX(J:J,ROW())=分專案))</f>
        <v>0</v>
      </c>
      <c r="C1978" s="44" cm="1">
        <f t="array" ref="C1978">IF(INDEX(F:F,ROW())&lt;&gt;"",INDEX(F:F,ROW()),IF(INDEX(E:E,ROW())&lt;&gt;0,INDEX(C:C,ROW()-1),0))</f>
        <v>0</v>
      </c>
      <c r="D1978" s="43" cm="1">
        <f t="array" ref="D1978">IF(INDEX(G:G,ROW())&lt;&gt;"",INDEX(G:G,ROW()),IF(INDEX(E:E,ROW())&lt;&gt;0,INDEX(D:D,ROW()-1),0))</f>
        <v>0</v>
      </c>
      <c r="E1978" s="313" cm="1">
        <f t="array" ref="E1978">IF(INDEX(I:I,ROW())&lt;&gt;"",VALUE(TRIM(LEFT(INDEX(I:I,ROW()),6))),0)</f>
        <v>0</v>
      </c>
      <c r="F1978" s="314"/>
      <c r="G1978" s="247"/>
      <c r="H1978" s="261"/>
      <c r="I1978" s="248"/>
      <c r="J1978" s="261"/>
      <c r="K1978" s="261"/>
      <c r="L1978" s="262"/>
      <c r="M1978" s="49"/>
      <c r="N1978" s="49"/>
    </row>
    <row r="1979" spans="1:14">
      <c r="A1979" s="43" cm="1">
        <f t="array" ref="A1979">IF(INDEX(B:B,ROW()), COUNTIF($B$6:INDEX(B:B,ROW()), TRUE), 0)</f>
        <v>0</v>
      </c>
      <c r="B1979" s="43" t="b" cm="1">
        <f t="array" ref="B1979">AND(分科號=INDEX(E:E,ROW()),INDEX(D:D,ROW())&gt;=分起日,INDEX(D:D,ROW())&lt;=分訖日,OR(分專案="全部",INDEX(J:J,ROW())=分專案))</f>
        <v>0</v>
      </c>
      <c r="C1979" s="44" cm="1">
        <f t="array" ref="C1979">IF(INDEX(F:F,ROW())&lt;&gt;"",INDEX(F:F,ROW()),IF(INDEX(E:E,ROW())&lt;&gt;0,INDEX(C:C,ROW()-1),0))</f>
        <v>0</v>
      </c>
      <c r="D1979" s="43" cm="1">
        <f t="array" ref="D1979">IF(INDEX(G:G,ROW())&lt;&gt;"",INDEX(G:G,ROW()),IF(INDEX(E:E,ROW())&lt;&gt;0,INDEX(D:D,ROW()-1),0))</f>
        <v>0</v>
      </c>
      <c r="E1979" s="313" cm="1">
        <f t="array" ref="E1979">IF(INDEX(I:I,ROW())&lt;&gt;"",VALUE(TRIM(LEFT(INDEX(I:I,ROW()),6))),0)</f>
        <v>0</v>
      </c>
      <c r="F1979" s="314"/>
      <c r="G1979" s="247"/>
      <c r="H1979" s="261"/>
      <c r="I1979" s="248"/>
      <c r="J1979" s="261"/>
      <c r="K1979" s="261"/>
      <c r="L1979" s="262"/>
      <c r="M1979" s="49"/>
      <c r="N1979" s="49"/>
    </row>
    <row r="1980" spans="1:14">
      <c r="A1980" s="43" cm="1">
        <f t="array" ref="A1980">IF(INDEX(B:B,ROW()), COUNTIF($B$6:INDEX(B:B,ROW()), TRUE), 0)</f>
        <v>0</v>
      </c>
      <c r="B1980" s="43" t="b" cm="1">
        <f t="array" ref="B1980">AND(分科號=INDEX(E:E,ROW()),INDEX(D:D,ROW())&gt;=分起日,INDEX(D:D,ROW())&lt;=分訖日,OR(分專案="全部",INDEX(J:J,ROW())=分專案))</f>
        <v>0</v>
      </c>
      <c r="C1980" s="44" cm="1">
        <f t="array" ref="C1980">IF(INDEX(F:F,ROW())&lt;&gt;"",INDEX(F:F,ROW()),IF(INDEX(E:E,ROW())&lt;&gt;0,INDEX(C:C,ROW()-1),0))</f>
        <v>0</v>
      </c>
      <c r="D1980" s="43" cm="1">
        <f t="array" ref="D1980">IF(INDEX(G:G,ROW())&lt;&gt;"",INDEX(G:G,ROW()),IF(INDEX(E:E,ROW())&lt;&gt;0,INDEX(D:D,ROW()-1),0))</f>
        <v>0</v>
      </c>
      <c r="E1980" s="313" cm="1">
        <f t="array" ref="E1980">IF(INDEX(I:I,ROW())&lt;&gt;"",VALUE(TRIM(LEFT(INDEX(I:I,ROW()),6))),0)</f>
        <v>0</v>
      </c>
      <c r="F1980" s="314"/>
      <c r="G1980" s="247"/>
      <c r="H1980" s="261"/>
      <c r="I1980" s="248"/>
      <c r="J1980" s="261"/>
      <c r="K1980" s="261"/>
      <c r="L1980" s="262"/>
      <c r="M1980" s="49"/>
      <c r="N1980" s="49"/>
    </row>
    <row r="1981" spans="1:14">
      <c r="A1981" s="43" cm="1">
        <f t="array" ref="A1981">IF(INDEX(B:B,ROW()), COUNTIF($B$6:INDEX(B:B,ROW()), TRUE), 0)</f>
        <v>0</v>
      </c>
      <c r="B1981" s="43" t="b" cm="1">
        <f t="array" ref="B1981">AND(分科號=INDEX(E:E,ROW()),INDEX(D:D,ROW())&gt;=分起日,INDEX(D:D,ROW())&lt;=分訖日,OR(分專案="全部",INDEX(J:J,ROW())=分專案))</f>
        <v>0</v>
      </c>
      <c r="C1981" s="44" cm="1">
        <f t="array" ref="C1981">IF(INDEX(F:F,ROW())&lt;&gt;"",INDEX(F:F,ROW()),IF(INDEX(E:E,ROW())&lt;&gt;0,INDEX(C:C,ROW()-1),0))</f>
        <v>0</v>
      </c>
      <c r="D1981" s="43" cm="1">
        <f t="array" ref="D1981">IF(INDEX(G:G,ROW())&lt;&gt;"",INDEX(G:G,ROW()),IF(INDEX(E:E,ROW())&lt;&gt;0,INDEX(D:D,ROW()-1),0))</f>
        <v>0</v>
      </c>
      <c r="E1981" s="313" cm="1">
        <f t="array" ref="E1981">IF(INDEX(I:I,ROW())&lt;&gt;"",VALUE(TRIM(LEFT(INDEX(I:I,ROW()),6))),0)</f>
        <v>0</v>
      </c>
      <c r="F1981" s="314"/>
      <c r="G1981" s="247"/>
      <c r="H1981" s="261"/>
      <c r="I1981" s="248"/>
      <c r="J1981" s="261"/>
      <c r="K1981" s="261"/>
      <c r="L1981" s="262"/>
      <c r="M1981" s="49"/>
      <c r="N1981" s="49"/>
    </row>
    <row r="1982" spans="1:14">
      <c r="A1982" s="43" cm="1">
        <f t="array" ref="A1982">IF(INDEX(B:B,ROW()), COUNTIF($B$6:INDEX(B:B,ROW()), TRUE), 0)</f>
        <v>0</v>
      </c>
      <c r="B1982" s="43" t="b" cm="1">
        <f t="array" ref="B1982">AND(分科號=INDEX(E:E,ROW()),INDEX(D:D,ROW())&gt;=分起日,INDEX(D:D,ROW())&lt;=分訖日,OR(分專案="全部",INDEX(J:J,ROW())=分專案))</f>
        <v>0</v>
      </c>
      <c r="C1982" s="44" cm="1">
        <f t="array" ref="C1982">IF(INDEX(F:F,ROW())&lt;&gt;"",INDEX(F:F,ROW()),IF(INDEX(E:E,ROW())&lt;&gt;0,INDEX(C:C,ROW()-1),0))</f>
        <v>0</v>
      </c>
      <c r="D1982" s="43" cm="1">
        <f t="array" ref="D1982">IF(INDEX(G:G,ROW())&lt;&gt;"",INDEX(G:G,ROW()),IF(INDEX(E:E,ROW())&lt;&gt;0,INDEX(D:D,ROW()-1),0))</f>
        <v>0</v>
      </c>
      <c r="E1982" s="313" cm="1">
        <f t="array" ref="E1982">IF(INDEX(I:I,ROW())&lt;&gt;"",VALUE(TRIM(LEFT(INDEX(I:I,ROW()),6))),0)</f>
        <v>0</v>
      </c>
      <c r="F1982" s="314"/>
      <c r="G1982" s="247"/>
      <c r="H1982" s="261"/>
      <c r="I1982" s="248"/>
      <c r="J1982" s="261"/>
      <c r="K1982" s="261"/>
      <c r="L1982" s="262"/>
      <c r="M1982" s="49"/>
      <c r="N1982" s="49"/>
    </row>
    <row r="1983" spans="1:14">
      <c r="A1983" s="43" cm="1">
        <f t="array" ref="A1983">IF(INDEX(B:B,ROW()), COUNTIF($B$6:INDEX(B:B,ROW()), TRUE), 0)</f>
        <v>0</v>
      </c>
      <c r="B1983" s="43" t="b" cm="1">
        <f t="array" ref="B1983">AND(分科號=INDEX(E:E,ROW()),INDEX(D:D,ROW())&gt;=分起日,INDEX(D:D,ROW())&lt;=分訖日,OR(分專案="全部",INDEX(J:J,ROW())=分專案))</f>
        <v>0</v>
      </c>
      <c r="C1983" s="44" cm="1">
        <f t="array" ref="C1983">IF(INDEX(F:F,ROW())&lt;&gt;"",INDEX(F:F,ROW()),IF(INDEX(E:E,ROW())&lt;&gt;0,INDEX(C:C,ROW()-1),0))</f>
        <v>0</v>
      </c>
      <c r="D1983" s="43" cm="1">
        <f t="array" ref="D1983">IF(INDEX(G:G,ROW())&lt;&gt;"",INDEX(G:G,ROW()),IF(INDEX(E:E,ROW())&lt;&gt;0,INDEX(D:D,ROW()-1),0))</f>
        <v>0</v>
      </c>
      <c r="E1983" s="313" cm="1">
        <f t="array" ref="E1983">IF(INDEX(I:I,ROW())&lt;&gt;"",VALUE(TRIM(LEFT(INDEX(I:I,ROW()),6))),0)</f>
        <v>0</v>
      </c>
      <c r="F1983" s="314"/>
      <c r="G1983" s="247"/>
      <c r="H1983" s="261"/>
      <c r="I1983" s="248"/>
      <c r="J1983" s="261"/>
      <c r="K1983" s="261"/>
      <c r="L1983" s="262"/>
      <c r="M1983" s="49"/>
      <c r="N1983" s="49"/>
    </row>
    <row r="1984" spans="1:14">
      <c r="A1984" s="43" cm="1">
        <f t="array" ref="A1984">IF(INDEX(B:B,ROW()), COUNTIF($B$6:INDEX(B:B,ROW()), TRUE), 0)</f>
        <v>0</v>
      </c>
      <c r="B1984" s="43" t="b" cm="1">
        <f t="array" ref="B1984">AND(分科號=INDEX(E:E,ROW()),INDEX(D:D,ROW())&gt;=分起日,INDEX(D:D,ROW())&lt;=分訖日,OR(分專案="全部",INDEX(J:J,ROW())=分專案))</f>
        <v>0</v>
      </c>
      <c r="C1984" s="44" cm="1">
        <f t="array" ref="C1984">IF(INDEX(F:F,ROW())&lt;&gt;"",INDEX(F:F,ROW()),IF(INDEX(E:E,ROW())&lt;&gt;0,INDEX(C:C,ROW()-1),0))</f>
        <v>0</v>
      </c>
      <c r="D1984" s="43" cm="1">
        <f t="array" ref="D1984">IF(INDEX(G:G,ROW())&lt;&gt;"",INDEX(G:G,ROW()),IF(INDEX(E:E,ROW())&lt;&gt;0,INDEX(D:D,ROW()-1),0))</f>
        <v>0</v>
      </c>
      <c r="E1984" s="313" cm="1">
        <f t="array" ref="E1984">IF(INDEX(I:I,ROW())&lt;&gt;"",VALUE(TRIM(LEFT(INDEX(I:I,ROW()),6))),0)</f>
        <v>0</v>
      </c>
      <c r="F1984" s="314"/>
      <c r="G1984" s="247"/>
      <c r="H1984" s="261"/>
      <c r="I1984" s="248"/>
      <c r="J1984" s="261"/>
      <c r="K1984" s="261"/>
      <c r="L1984" s="262"/>
      <c r="M1984" s="49"/>
      <c r="N1984" s="49"/>
    </row>
    <row r="1985" spans="1:14">
      <c r="A1985" s="43" cm="1">
        <f t="array" ref="A1985">IF(INDEX(B:B,ROW()), COUNTIF($B$6:INDEX(B:B,ROW()), TRUE), 0)</f>
        <v>0</v>
      </c>
      <c r="B1985" s="43" t="b" cm="1">
        <f t="array" ref="B1985">AND(分科號=INDEX(E:E,ROW()),INDEX(D:D,ROW())&gt;=分起日,INDEX(D:D,ROW())&lt;=分訖日,OR(分專案="全部",INDEX(J:J,ROW())=分專案))</f>
        <v>0</v>
      </c>
      <c r="C1985" s="44" cm="1">
        <f t="array" ref="C1985">IF(INDEX(F:F,ROW())&lt;&gt;"",INDEX(F:F,ROW()),IF(INDEX(E:E,ROW())&lt;&gt;0,INDEX(C:C,ROW()-1),0))</f>
        <v>0</v>
      </c>
      <c r="D1985" s="43" cm="1">
        <f t="array" ref="D1985">IF(INDEX(G:G,ROW())&lt;&gt;"",INDEX(G:G,ROW()),IF(INDEX(E:E,ROW())&lt;&gt;0,INDEX(D:D,ROW()-1),0))</f>
        <v>0</v>
      </c>
      <c r="E1985" s="313" cm="1">
        <f t="array" ref="E1985">IF(INDEX(I:I,ROW())&lt;&gt;"",VALUE(TRIM(LEFT(INDEX(I:I,ROW()),6))),0)</f>
        <v>0</v>
      </c>
      <c r="F1985" s="314"/>
      <c r="G1985" s="247"/>
      <c r="H1985" s="261"/>
      <c r="I1985" s="248"/>
      <c r="J1985" s="261"/>
      <c r="K1985" s="261"/>
      <c r="L1985" s="262"/>
      <c r="M1985" s="49"/>
      <c r="N1985" s="49"/>
    </row>
    <row r="1986" spans="1:14">
      <c r="A1986" s="43" cm="1">
        <f t="array" ref="A1986">IF(INDEX(B:B,ROW()), COUNTIF($B$6:INDEX(B:B,ROW()), TRUE), 0)</f>
        <v>0</v>
      </c>
      <c r="B1986" s="43" t="b" cm="1">
        <f t="array" ref="B1986">AND(分科號=INDEX(E:E,ROW()),INDEX(D:D,ROW())&gt;=分起日,INDEX(D:D,ROW())&lt;=分訖日,OR(分專案="全部",INDEX(J:J,ROW())=分專案))</f>
        <v>0</v>
      </c>
      <c r="C1986" s="44" cm="1">
        <f t="array" ref="C1986">IF(INDEX(F:F,ROW())&lt;&gt;"",INDEX(F:F,ROW()),IF(INDEX(E:E,ROW())&lt;&gt;0,INDEX(C:C,ROW()-1),0))</f>
        <v>0</v>
      </c>
      <c r="D1986" s="43" cm="1">
        <f t="array" ref="D1986">IF(INDEX(G:G,ROW())&lt;&gt;"",INDEX(G:G,ROW()),IF(INDEX(E:E,ROW())&lt;&gt;0,INDEX(D:D,ROW()-1),0))</f>
        <v>0</v>
      </c>
      <c r="E1986" s="313" cm="1">
        <f t="array" ref="E1986">IF(INDEX(I:I,ROW())&lt;&gt;"",VALUE(TRIM(LEFT(INDEX(I:I,ROW()),6))),0)</f>
        <v>0</v>
      </c>
      <c r="F1986" s="314"/>
      <c r="G1986" s="247"/>
      <c r="H1986" s="261"/>
      <c r="I1986" s="248"/>
      <c r="J1986" s="261"/>
      <c r="K1986" s="261"/>
      <c r="L1986" s="262"/>
      <c r="M1986" s="49"/>
      <c r="N1986" s="49"/>
    </row>
    <row r="1987" spans="1:14">
      <c r="A1987" s="43" cm="1">
        <f t="array" ref="A1987">IF(INDEX(B:B,ROW()), COUNTIF($B$6:INDEX(B:B,ROW()), TRUE), 0)</f>
        <v>0</v>
      </c>
      <c r="B1987" s="43" t="b" cm="1">
        <f t="array" ref="B1987">AND(分科號=INDEX(E:E,ROW()),INDEX(D:D,ROW())&gt;=分起日,INDEX(D:D,ROW())&lt;=分訖日,OR(分專案="全部",INDEX(J:J,ROW())=分專案))</f>
        <v>0</v>
      </c>
      <c r="C1987" s="44" cm="1">
        <f t="array" ref="C1987">IF(INDEX(F:F,ROW())&lt;&gt;"",INDEX(F:F,ROW()),IF(INDEX(E:E,ROW())&lt;&gt;0,INDEX(C:C,ROW()-1),0))</f>
        <v>0</v>
      </c>
      <c r="D1987" s="43" cm="1">
        <f t="array" ref="D1987">IF(INDEX(G:G,ROW())&lt;&gt;"",INDEX(G:G,ROW()),IF(INDEX(E:E,ROW())&lt;&gt;0,INDEX(D:D,ROW()-1),0))</f>
        <v>0</v>
      </c>
      <c r="E1987" s="313" cm="1">
        <f t="array" ref="E1987">IF(INDEX(I:I,ROW())&lt;&gt;"",VALUE(TRIM(LEFT(INDEX(I:I,ROW()),6))),0)</f>
        <v>0</v>
      </c>
      <c r="F1987" s="314"/>
      <c r="G1987" s="247"/>
      <c r="H1987" s="261"/>
      <c r="I1987" s="248"/>
      <c r="J1987" s="261"/>
      <c r="K1987" s="261"/>
      <c r="L1987" s="262"/>
      <c r="M1987" s="49"/>
      <c r="N1987" s="49"/>
    </row>
    <row r="1988" spans="1:14">
      <c r="A1988" s="43" cm="1">
        <f t="array" ref="A1988">IF(INDEX(B:B,ROW()), COUNTIF($B$6:INDEX(B:B,ROW()), TRUE), 0)</f>
        <v>0</v>
      </c>
      <c r="B1988" s="43" t="b" cm="1">
        <f t="array" ref="B1988">AND(分科號=INDEX(E:E,ROW()),INDEX(D:D,ROW())&gt;=分起日,INDEX(D:D,ROW())&lt;=分訖日,OR(分專案="全部",INDEX(J:J,ROW())=分專案))</f>
        <v>0</v>
      </c>
      <c r="C1988" s="44" cm="1">
        <f t="array" ref="C1988">IF(INDEX(F:F,ROW())&lt;&gt;"",INDEX(F:F,ROW()),IF(INDEX(E:E,ROW())&lt;&gt;0,INDEX(C:C,ROW()-1),0))</f>
        <v>0</v>
      </c>
      <c r="D1988" s="43" cm="1">
        <f t="array" ref="D1988">IF(INDEX(G:G,ROW())&lt;&gt;"",INDEX(G:G,ROW()),IF(INDEX(E:E,ROW())&lt;&gt;0,INDEX(D:D,ROW()-1),0))</f>
        <v>0</v>
      </c>
      <c r="E1988" s="313" cm="1">
        <f t="array" ref="E1988">IF(INDEX(I:I,ROW())&lt;&gt;"",VALUE(TRIM(LEFT(INDEX(I:I,ROW()),6))),0)</f>
        <v>0</v>
      </c>
      <c r="F1988" s="314"/>
      <c r="G1988" s="247"/>
      <c r="H1988" s="261"/>
      <c r="I1988" s="248"/>
      <c r="J1988" s="261"/>
      <c r="K1988" s="261"/>
      <c r="L1988" s="262"/>
      <c r="M1988" s="49"/>
      <c r="N1988" s="49"/>
    </row>
    <row r="1989" spans="1:14">
      <c r="A1989" s="43" cm="1">
        <f t="array" ref="A1989">IF(INDEX(B:B,ROW()), COUNTIF($B$6:INDEX(B:B,ROW()), TRUE), 0)</f>
        <v>0</v>
      </c>
      <c r="B1989" s="43" t="b" cm="1">
        <f t="array" ref="B1989">AND(分科號=INDEX(E:E,ROW()),INDEX(D:D,ROW())&gt;=分起日,INDEX(D:D,ROW())&lt;=分訖日,OR(分專案="全部",INDEX(J:J,ROW())=分專案))</f>
        <v>0</v>
      </c>
      <c r="C1989" s="44" cm="1">
        <f t="array" ref="C1989">IF(INDEX(F:F,ROW())&lt;&gt;"",INDEX(F:F,ROW()),IF(INDEX(E:E,ROW())&lt;&gt;0,INDEX(C:C,ROW()-1),0))</f>
        <v>0</v>
      </c>
      <c r="D1989" s="43" cm="1">
        <f t="array" ref="D1989">IF(INDEX(G:G,ROW())&lt;&gt;"",INDEX(G:G,ROW()),IF(INDEX(E:E,ROW())&lt;&gt;0,INDEX(D:D,ROW()-1),0))</f>
        <v>0</v>
      </c>
      <c r="E1989" s="313" cm="1">
        <f t="array" ref="E1989">IF(INDEX(I:I,ROW())&lt;&gt;"",VALUE(TRIM(LEFT(INDEX(I:I,ROW()),6))),0)</f>
        <v>0</v>
      </c>
      <c r="F1989" s="314"/>
      <c r="G1989" s="247"/>
      <c r="H1989" s="261"/>
      <c r="I1989" s="248"/>
      <c r="J1989" s="261"/>
      <c r="K1989" s="261"/>
      <c r="L1989" s="262"/>
      <c r="M1989" s="49"/>
      <c r="N1989" s="49"/>
    </row>
    <row r="1990" spans="1:14">
      <c r="A1990" s="43" cm="1">
        <f t="array" ref="A1990">IF(INDEX(B:B,ROW()), COUNTIF($B$6:INDEX(B:B,ROW()), TRUE), 0)</f>
        <v>0</v>
      </c>
      <c r="B1990" s="43" t="b" cm="1">
        <f t="array" ref="B1990">AND(分科號=INDEX(E:E,ROW()),INDEX(D:D,ROW())&gt;=分起日,INDEX(D:D,ROW())&lt;=分訖日,OR(分專案="全部",INDEX(J:J,ROW())=分專案))</f>
        <v>0</v>
      </c>
      <c r="C1990" s="44" cm="1">
        <f t="array" ref="C1990">IF(INDEX(F:F,ROW())&lt;&gt;"",INDEX(F:F,ROW()),IF(INDEX(E:E,ROW())&lt;&gt;0,INDEX(C:C,ROW()-1),0))</f>
        <v>0</v>
      </c>
      <c r="D1990" s="43" cm="1">
        <f t="array" ref="D1990">IF(INDEX(G:G,ROW())&lt;&gt;"",INDEX(G:G,ROW()),IF(INDEX(E:E,ROW())&lt;&gt;0,INDEX(D:D,ROW()-1),0))</f>
        <v>0</v>
      </c>
      <c r="E1990" s="313" cm="1">
        <f t="array" ref="E1990">IF(INDEX(I:I,ROW())&lt;&gt;"",VALUE(TRIM(LEFT(INDEX(I:I,ROW()),6))),0)</f>
        <v>0</v>
      </c>
      <c r="F1990" s="314"/>
      <c r="G1990" s="247"/>
      <c r="H1990" s="261"/>
      <c r="I1990" s="248"/>
      <c r="J1990" s="261"/>
      <c r="K1990" s="261"/>
      <c r="L1990" s="262"/>
      <c r="M1990" s="49"/>
      <c r="N1990" s="49"/>
    </row>
    <row r="1991" spans="1:14">
      <c r="A1991" s="43" cm="1">
        <f t="array" ref="A1991">IF(INDEX(B:B,ROW()), COUNTIF($B$6:INDEX(B:B,ROW()), TRUE), 0)</f>
        <v>0</v>
      </c>
      <c r="B1991" s="43" t="b" cm="1">
        <f t="array" ref="B1991">AND(分科號=INDEX(E:E,ROW()),INDEX(D:D,ROW())&gt;=分起日,INDEX(D:D,ROW())&lt;=分訖日,OR(分專案="全部",INDEX(J:J,ROW())=分專案))</f>
        <v>0</v>
      </c>
      <c r="C1991" s="44" cm="1">
        <f t="array" ref="C1991">IF(INDEX(F:F,ROW())&lt;&gt;"",INDEX(F:F,ROW()),IF(INDEX(E:E,ROW())&lt;&gt;0,INDEX(C:C,ROW()-1),0))</f>
        <v>0</v>
      </c>
      <c r="D1991" s="43" cm="1">
        <f t="array" ref="D1991">IF(INDEX(G:G,ROW())&lt;&gt;"",INDEX(G:G,ROW()),IF(INDEX(E:E,ROW())&lt;&gt;0,INDEX(D:D,ROW()-1),0))</f>
        <v>0</v>
      </c>
      <c r="E1991" s="313" cm="1">
        <f t="array" ref="E1991">IF(INDEX(I:I,ROW())&lt;&gt;"",VALUE(TRIM(LEFT(INDEX(I:I,ROW()),6))),0)</f>
        <v>0</v>
      </c>
      <c r="F1991" s="314"/>
      <c r="G1991" s="247"/>
      <c r="H1991" s="261"/>
      <c r="I1991" s="248"/>
      <c r="J1991" s="261"/>
      <c r="K1991" s="261"/>
      <c r="L1991" s="262"/>
      <c r="M1991" s="49"/>
      <c r="N1991" s="49"/>
    </row>
    <row r="1992" spans="1:14">
      <c r="A1992" s="43" cm="1">
        <f t="array" ref="A1992">IF(INDEX(B:B,ROW()), COUNTIF($B$6:INDEX(B:B,ROW()), TRUE), 0)</f>
        <v>0</v>
      </c>
      <c r="B1992" s="43" t="b" cm="1">
        <f t="array" ref="B1992">AND(分科號=INDEX(E:E,ROW()),INDEX(D:D,ROW())&gt;=分起日,INDEX(D:D,ROW())&lt;=分訖日,OR(分專案="全部",INDEX(J:J,ROW())=分專案))</f>
        <v>0</v>
      </c>
      <c r="C1992" s="44" cm="1">
        <f t="array" ref="C1992">IF(INDEX(F:F,ROW())&lt;&gt;"",INDEX(F:F,ROW()),IF(INDEX(E:E,ROW())&lt;&gt;0,INDEX(C:C,ROW()-1),0))</f>
        <v>0</v>
      </c>
      <c r="D1992" s="43" cm="1">
        <f t="array" ref="D1992">IF(INDEX(G:G,ROW())&lt;&gt;"",INDEX(G:G,ROW()),IF(INDEX(E:E,ROW())&lt;&gt;0,INDEX(D:D,ROW()-1),0))</f>
        <v>0</v>
      </c>
      <c r="E1992" s="313" cm="1">
        <f t="array" ref="E1992">IF(INDEX(I:I,ROW())&lt;&gt;"",VALUE(TRIM(LEFT(INDEX(I:I,ROW()),6))),0)</f>
        <v>0</v>
      </c>
      <c r="F1992" s="314"/>
      <c r="G1992" s="247"/>
      <c r="H1992" s="261"/>
      <c r="I1992" s="248"/>
      <c r="J1992" s="261"/>
      <c r="K1992" s="261"/>
      <c r="L1992" s="262"/>
      <c r="M1992" s="49"/>
      <c r="N1992" s="49"/>
    </row>
    <row r="1993" spans="1:14">
      <c r="A1993" s="43" cm="1">
        <f t="array" ref="A1993">IF(INDEX(B:B,ROW()), COUNTIF($B$6:INDEX(B:B,ROW()), TRUE), 0)</f>
        <v>0</v>
      </c>
      <c r="B1993" s="43" t="b" cm="1">
        <f t="array" ref="B1993">AND(分科號=INDEX(E:E,ROW()),INDEX(D:D,ROW())&gt;=分起日,INDEX(D:D,ROW())&lt;=分訖日,OR(分專案="全部",INDEX(J:J,ROW())=分專案))</f>
        <v>0</v>
      </c>
      <c r="C1993" s="44" cm="1">
        <f t="array" ref="C1993">IF(INDEX(F:F,ROW())&lt;&gt;"",INDEX(F:F,ROW()),IF(INDEX(E:E,ROW())&lt;&gt;0,INDEX(C:C,ROW()-1),0))</f>
        <v>0</v>
      </c>
      <c r="D1993" s="43" cm="1">
        <f t="array" ref="D1993">IF(INDEX(G:G,ROW())&lt;&gt;"",INDEX(G:G,ROW()),IF(INDEX(E:E,ROW())&lt;&gt;0,INDEX(D:D,ROW()-1),0))</f>
        <v>0</v>
      </c>
      <c r="E1993" s="313" cm="1">
        <f t="array" ref="E1993">IF(INDEX(I:I,ROW())&lt;&gt;"",VALUE(TRIM(LEFT(INDEX(I:I,ROW()),6))),0)</f>
        <v>0</v>
      </c>
      <c r="F1993" s="314"/>
      <c r="G1993" s="247"/>
      <c r="H1993" s="261"/>
      <c r="I1993" s="248"/>
      <c r="J1993" s="261"/>
      <c r="K1993" s="261"/>
      <c r="L1993" s="262"/>
      <c r="M1993" s="49"/>
      <c r="N1993" s="49"/>
    </row>
    <row r="1994" spans="1:14">
      <c r="A1994" s="43" cm="1">
        <f t="array" ref="A1994">IF(INDEX(B:B,ROW()), COUNTIF($B$6:INDEX(B:B,ROW()), TRUE), 0)</f>
        <v>0</v>
      </c>
      <c r="B1994" s="43" t="b" cm="1">
        <f t="array" ref="B1994">AND(分科號=INDEX(E:E,ROW()),INDEX(D:D,ROW())&gt;=分起日,INDEX(D:D,ROW())&lt;=分訖日,OR(分專案="全部",INDEX(J:J,ROW())=分專案))</f>
        <v>0</v>
      </c>
      <c r="C1994" s="44" cm="1">
        <f t="array" ref="C1994">IF(INDEX(F:F,ROW())&lt;&gt;"",INDEX(F:F,ROW()),IF(INDEX(E:E,ROW())&lt;&gt;0,INDEX(C:C,ROW()-1),0))</f>
        <v>0</v>
      </c>
      <c r="D1994" s="43" cm="1">
        <f t="array" ref="D1994">IF(INDEX(G:G,ROW())&lt;&gt;"",INDEX(G:G,ROW()),IF(INDEX(E:E,ROW())&lt;&gt;0,INDEX(D:D,ROW()-1),0))</f>
        <v>0</v>
      </c>
      <c r="E1994" s="313" cm="1">
        <f t="array" ref="E1994">IF(INDEX(I:I,ROW())&lt;&gt;"",VALUE(TRIM(LEFT(INDEX(I:I,ROW()),6))),0)</f>
        <v>0</v>
      </c>
      <c r="F1994" s="314"/>
      <c r="G1994" s="247"/>
      <c r="H1994" s="261"/>
      <c r="I1994" s="248"/>
      <c r="J1994" s="261"/>
      <c r="K1994" s="261"/>
      <c r="L1994" s="262"/>
      <c r="M1994" s="49"/>
      <c r="N1994" s="49"/>
    </row>
    <row r="1995" spans="1:14">
      <c r="A1995" s="43" cm="1">
        <f t="array" ref="A1995">IF(INDEX(B:B,ROW()), COUNTIF($B$6:INDEX(B:B,ROW()), TRUE), 0)</f>
        <v>0</v>
      </c>
      <c r="B1995" s="43" t="b" cm="1">
        <f t="array" ref="B1995">AND(分科號=INDEX(E:E,ROW()),INDEX(D:D,ROW())&gt;=分起日,INDEX(D:D,ROW())&lt;=分訖日,OR(分專案="全部",INDEX(J:J,ROW())=分專案))</f>
        <v>0</v>
      </c>
      <c r="C1995" s="44" cm="1">
        <f t="array" ref="C1995">IF(INDEX(F:F,ROW())&lt;&gt;"",INDEX(F:F,ROW()),IF(INDEX(E:E,ROW())&lt;&gt;0,INDEX(C:C,ROW()-1),0))</f>
        <v>0</v>
      </c>
      <c r="D1995" s="43" cm="1">
        <f t="array" ref="D1995">IF(INDEX(G:G,ROW())&lt;&gt;"",INDEX(G:G,ROW()),IF(INDEX(E:E,ROW())&lt;&gt;0,INDEX(D:D,ROW()-1),0))</f>
        <v>0</v>
      </c>
      <c r="E1995" s="313" cm="1">
        <f t="array" ref="E1995">IF(INDEX(I:I,ROW())&lt;&gt;"",VALUE(TRIM(LEFT(INDEX(I:I,ROW()),6))),0)</f>
        <v>0</v>
      </c>
      <c r="F1995" s="314"/>
      <c r="G1995" s="247"/>
      <c r="H1995" s="261"/>
      <c r="I1995" s="248"/>
      <c r="J1995" s="261"/>
      <c r="K1995" s="261"/>
      <c r="L1995" s="262"/>
      <c r="M1995" s="49"/>
      <c r="N1995" s="49"/>
    </row>
    <row r="1996" spans="1:14">
      <c r="A1996" s="43" cm="1">
        <f t="array" ref="A1996">IF(INDEX(B:B,ROW()), COUNTIF($B$6:INDEX(B:B,ROW()), TRUE), 0)</f>
        <v>0</v>
      </c>
      <c r="B1996" s="43" t="b" cm="1">
        <f t="array" ref="B1996">AND(分科號=INDEX(E:E,ROW()),INDEX(D:D,ROW())&gt;=分起日,INDEX(D:D,ROW())&lt;=分訖日,OR(分專案="全部",INDEX(J:J,ROW())=分專案))</f>
        <v>0</v>
      </c>
      <c r="C1996" s="44" cm="1">
        <f t="array" ref="C1996">IF(INDEX(F:F,ROW())&lt;&gt;"",INDEX(F:F,ROW()),IF(INDEX(E:E,ROW())&lt;&gt;0,INDEX(C:C,ROW()-1),0))</f>
        <v>0</v>
      </c>
      <c r="D1996" s="43" cm="1">
        <f t="array" ref="D1996">IF(INDEX(G:G,ROW())&lt;&gt;"",INDEX(G:G,ROW()),IF(INDEX(E:E,ROW())&lt;&gt;0,INDEX(D:D,ROW()-1),0))</f>
        <v>0</v>
      </c>
      <c r="E1996" s="313" cm="1">
        <f t="array" ref="E1996">IF(INDEX(I:I,ROW())&lt;&gt;"",VALUE(TRIM(LEFT(INDEX(I:I,ROW()),6))),0)</f>
        <v>0</v>
      </c>
      <c r="F1996" s="314"/>
      <c r="G1996" s="247"/>
      <c r="H1996" s="261"/>
      <c r="I1996" s="248"/>
      <c r="J1996" s="261"/>
      <c r="K1996" s="261"/>
      <c r="L1996" s="262"/>
      <c r="M1996" s="49"/>
      <c r="N1996" s="49"/>
    </row>
    <row r="1997" spans="1:14">
      <c r="A1997" s="43" cm="1">
        <f t="array" ref="A1997">IF(INDEX(B:B,ROW()), COUNTIF($B$6:INDEX(B:B,ROW()), TRUE), 0)</f>
        <v>0</v>
      </c>
      <c r="B1997" s="43" t="b" cm="1">
        <f t="array" ref="B1997">AND(分科號=INDEX(E:E,ROW()),INDEX(D:D,ROW())&gt;=分起日,INDEX(D:D,ROW())&lt;=分訖日,OR(分專案="全部",INDEX(J:J,ROW())=分專案))</f>
        <v>0</v>
      </c>
      <c r="C1997" s="44" cm="1">
        <f t="array" ref="C1997">IF(INDEX(F:F,ROW())&lt;&gt;"",INDEX(F:F,ROW()),IF(INDEX(E:E,ROW())&lt;&gt;0,INDEX(C:C,ROW()-1),0))</f>
        <v>0</v>
      </c>
      <c r="D1997" s="43" cm="1">
        <f t="array" ref="D1997">IF(INDEX(G:G,ROW())&lt;&gt;"",INDEX(G:G,ROW()),IF(INDEX(E:E,ROW())&lt;&gt;0,INDEX(D:D,ROW()-1),0))</f>
        <v>0</v>
      </c>
      <c r="E1997" s="313" cm="1">
        <f t="array" ref="E1997">IF(INDEX(I:I,ROW())&lt;&gt;"",VALUE(TRIM(LEFT(INDEX(I:I,ROW()),6))),0)</f>
        <v>0</v>
      </c>
      <c r="F1997" s="314"/>
      <c r="G1997" s="247"/>
      <c r="H1997" s="261"/>
      <c r="I1997" s="248"/>
      <c r="J1997" s="261"/>
      <c r="K1997" s="261"/>
      <c r="L1997" s="262"/>
      <c r="M1997" s="49"/>
      <c r="N1997" s="49"/>
    </row>
    <row r="1998" spans="1:14">
      <c r="A1998" s="43" cm="1">
        <f t="array" ref="A1998">IF(INDEX(B:B,ROW()), COUNTIF($B$6:INDEX(B:B,ROW()), TRUE), 0)</f>
        <v>0</v>
      </c>
      <c r="B1998" s="43" t="b" cm="1">
        <f t="array" ref="B1998">AND(分科號=INDEX(E:E,ROW()),INDEX(D:D,ROW())&gt;=分起日,INDEX(D:D,ROW())&lt;=分訖日,OR(分專案="全部",INDEX(J:J,ROW())=分專案))</f>
        <v>0</v>
      </c>
      <c r="C1998" s="44" cm="1">
        <f t="array" ref="C1998">IF(INDEX(F:F,ROW())&lt;&gt;"",INDEX(F:F,ROW()),IF(INDEX(E:E,ROW())&lt;&gt;0,INDEX(C:C,ROW()-1),0))</f>
        <v>0</v>
      </c>
      <c r="D1998" s="43" cm="1">
        <f t="array" ref="D1998">IF(INDEX(G:G,ROW())&lt;&gt;"",INDEX(G:G,ROW()),IF(INDEX(E:E,ROW())&lt;&gt;0,INDEX(D:D,ROW()-1),0))</f>
        <v>0</v>
      </c>
      <c r="E1998" s="313" cm="1">
        <f t="array" ref="E1998">IF(INDEX(I:I,ROW())&lt;&gt;"",VALUE(TRIM(LEFT(INDEX(I:I,ROW()),6))),0)</f>
        <v>0</v>
      </c>
      <c r="F1998" s="314"/>
      <c r="G1998" s="247"/>
      <c r="H1998" s="261"/>
      <c r="I1998" s="248"/>
      <c r="J1998" s="261"/>
      <c r="K1998" s="261"/>
      <c r="L1998" s="262"/>
      <c r="M1998" s="49"/>
      <c r="N1998" s="49"/>
    </row>
    <row r="1999" spans="1:14">
      <c r="A1999" s="43" cm="1">
        <f t="array" ref="A1999">IF(INDEX(B:B,ROW()), COUNTIF($B$6:INDEX(B:B,ROW()), TRUE), 0)</f>
        <v>0</v>
      </c>
      <c r="B1999" s="43" t="b" cm="1">
        <f t="array" ref="B1999">AND(分科號=INDEX(E:E,ROW()),INDEX(D:D,ROW())&gt;=分起日,INDEX(D:D,ROW())&lt;=分訖日,OR(分專案="全部",INDEX(J:J,ROW())=分專案))</f>
        <v>0</v>
      </c>
      <c r="C1999" s="44" cm="1">
        <f t="array" ref="C1999">IF(INDEX(F:F,ROW())&lt;&gt;"",INDEX(F:F,ROW()),IF(INDEX(E:E,ROW())&lt;&gt;0,INDEX(C:C,ROW()-1),0))</f>
        <v>0</v>
      </c>
      <c r="D1999" s="43" cm="1">
        <f t="array" ref="D1999">IF(INDEX(G:G,ROW())&lt;&gt;"",INDEX(G:G,ROW()),IF(INDEX(E:E,ROW())&lt;&gt;0,INDEX(D:D,ROW()-1),0))</f>
        <v>0</v>
      </c>
      <c r="E1999" s="313" cm="1">
        <f t="array" ref="E1999">IF(INDEX(I:I,ROW())&lt;&gt;"",VALUE(TRIM(LEFT(INDEX(I:I,ROW()),6))),0)</f>
        <v>0</v>
      </c>
      <c r="F1999" s="314"/>
      <c r="G1999" s="247"/>
      <c r="H1999" s="261"/>
      <c r="I1999" s="248"/>
      <c r="J1999" s="261"/>
      <c r="K1999" s="261"/>
      <c r="L1999" s="262"/>
      <c r="M1999" s="49"/>
      <c r="N1999" s="49"/>
    </row>
    <row r="2000" spans="1:14">
      <c r="A2000" s="43" cm="1">
        <f t="array" ref="A2000">IF(INDEX(B:B,ROW()), COUNTIF($B$6:INDEX(B:B,ROW()), TRUE), 0)</f>
        <v>0</v>
      </c>
      <c r="B2000" s="43" t="b" cm="1">
        <f t="array" ref="B2000">AND(分科號=INDEX(E:E,ROW()),INDEX(D:D,ROW())&gt;=分起日,INDEX(D:D,ROW())&lt;=分訖日,OR(分專案="全部",INDEX(J:J,ROW())=分專案))</f>
        <v>0</v>
      </c>
      <c r="C2000" s="44" cm="1">
        <f t="array" ref="C2000">IF(INDEX(F:F,ROW())&lt;&gt;"",INDEX(F:F,ROW()),IF(INDEX(E:E,ROW())&lt;&gt;0,INDEX(C:C,ROW()-1),0))</f>
        <v>0</v>
      </c>
      <c r="D2000" s="43" cm="1">
        <f t="array" ref="D2000">IF(INDEX(G:G,ROW())&lt;&gt;"",INDEX(G:G,ROW()),IF(INDEX(E:E,ROW())&lt;&gt;0,INDEX(D:D,ROW()-1),0))</f>
        <v>0</v>
      </c>
      <c r="E2000" s="313" cm="1">
        <f t="array" ref="E2000">IF(INDEX(I:I,ROW())&lt;&gt;"",VALUE(TRIM(LEFT(INDEX(I:I,ROW()),6))),0)</f>
        <v>0</v>
      </c>
      <c r="F2000" s="314"/>
      <c r="G2000" s="247"/>
      <c r="H2000" s="261"/>
      <c r="I2000" s="248"/>
      <c r="J2000" s="261"/>
      <c r="K2000" s="261"/>
      <c r="L2000" s="262"/>
      <c r="M2000" s="49"/>
      <c r="N2000" s="49"/>
    </row>
    <row r="2001" spans="1:11">
      <c r="A2001" s="43" t="s">
        <v>482</v>
      </c>
      <c r="B2001" s="43" t="s">
        <v>482</v>
      </c>
      <c r="C2001" s="44" t="s">
        <v>482</v>
      </c>
      <c r="D2001" s="44" t="s">
        <v>482</v>
      </c>
      <c r="E2001" s="188" t="s">
        <v>482</v>
      </c>
    </row>
    <row r="2002" spans="1:11">
      <c r="I2002" s="445" t="s">
        <v>539</v>
      </c>
      <c r="J2002" s="69"/>
      <c r="K2002" s="69"/>
    </row>
  </sheetData>
  <sheetProtection sheet="1" objects="1" scenarios="1"/>
  <mergeCells count="3">
    <mergeCell ref="H2:L2"/>
    <mergeCell ref="H3:L3"/>
    <mergeCell ref="H4:L4"/>
  </mergeCells>
  <phoneticPr fontId="2" type="noConversion"/>
  <conditionalFormatting sqref="A6:E2000">
    <cfRule type="containsBlanks" dxfId="57" priority="9">
      <formula>LEN(TRIM(A6))=0</formula>
    </cfRule>
  </conditionalFormatting>
  <conditionalFormatting sqref="E2002 E2004">
    <cfRule type="expression" dxfId="56" priority="67">
      <formula>E2002&gt;0</formula>
    </cfRule>
  </conditionalFormatting>
  <conditionalFormatting sqref="F6:F2000">
    <cfRule type="duplicateValues" dxfId="55" priority="262"/>
  </conditionalFormatting>
  <conditionalFormatting sqref="F19:F2000 F2002 F2004">
    <cfRule type="expression" dxfId="54" priority="117">
      <formula>E19&gt;0</formula>
    </cfRule>
  </conditionalFormatting>
  <conditionalFormatting sqref="F6:N2000">
    <cfRule type="expression" dxfId="53" priority="1">
      <formula>LEN($B6)=0</formula>
    </cfRule>
    <cfRule type="expression" dxfId="52" priority="27">
      <formula>INDEX($E:$E,ROW())&gt;0</formula>
    </cfRule>
  </conditionalFormatting>
  <conditionalFormatting sqref="G6:G2000">
    <cfRule type="expression" dxfId="51" priority="2">
      <formula>AND((INDEX($G:$G,ROW()))&lt;&gt;"",YEAR(INDEX($G:$G,ROW()))&lt;&gt;VALUE(年度))</formula>
    </cfRule>
  </conditionalFormatting>
  <conditionalFormatting sqref="G19:G2000 G2002 G2004">
    <cfRule type="expression" dxfId="50" priority="119">
      <formula>E19&gt;0</formula>
    </cfRule>
  </conditionalFormatting>
  <conditionalFormatting sqref="H6:H17 H19:H2000 H2002 H2004">
    <cfRule type="expression" dxfId="49" priority="11">
      <formula>E6&gt;0</formula>
    </cfRule>
  </conditionalFormatting>
  <conditionalFormatting sqref="I19:I2000 I2002:K2002 I2004:K2004">
    <cfRule type="expression" dxfId="48" priority="123">
      <formula>E19</formula>
    </cfRule>
  </conditionalFormatting>
  <conditionalFormatting sqref="K6:K2000">
    <cfRule type="expression" dxfId="47" priority="3">
      <formula>AND(LEFT(INDEX($E:$E,ROW()),2)&lt;&gt;"11",ISBLANK(INDEX($K:$K,ROW()))=FALSE)</formula>
    </cfRule>
    <cfRule type="expression" dxfId="46" priority="4">
      <formula>AND(LEFT(INDEX($E:$E,ROW()),2)="11",ISBLANK(INDEX($K:$K,ROW())))</formula>
    </cfRule>
  </conditionalFormatting>
  <conditionalFormatting sqref="L19:L2000 L2002 L2004">
    <cfRule type="expression" dxfId="45" priority="128">
      <formula>E19&gt;0</formula>
    </cfRule>
  </conditionalFormatting>
  <conditionalFormatting sqref="M19:M2000 M2002 M2004">
    <cfRule type="expression" dxfId="44" priority="130">
      <formula>E19&gt;0</formula>
    </cfRule>
  </conditionalFormatting>
  <conditionalFormatting sqref="N19:N2000 N2002 N2004">
    <cfRule type="expression" dxfId="43" priority="132">
      <formula>E19&gt;0</formula>
    </cfRule>
  </conditionalFormatting>
  <dataValidations count="5">
    <dataValidation type="decimal" operator="notEqual" showInputMessage="1" showErrorMessage="1" sqref="M6:N2000" xr:uid="{C1841457-342E-4053-AF86-5450DA5CEE2E}">
      <formula1>0</formula1>
    </dataValidation>
    <dataValidation type="date" operator="greaterThan" allowBlank="1" showInputMessage="1" showErrorMessage="1" sqref="G6:G2000" xr:uid="{00000000-0002-0000-0100-000000000000}">
      <formula1>36526</formula1>
    </dataValidation>
    <dataValidation operator="greaterThan" allowBlank="1" showInputMessage="1" showErrorMessage="1" sqref="H6:H2000" xr:uid="{00000000-0002-0000-0100-000001000000}"/>
    <dataValidation type="list" allowBlank="1" showInputMessage="1" showErrorMessage="1" errorTitle="注意" error="請下拉選取會計項目" sqref="I6:I2000" xr:uid="{F1804265-977F-4C51-A1CC-839925E7C27F}">
      <formula1>啟用科目</formula1>
    </dataValidation>
    <dataValidation type="list" allowBlank="1" showInputMessage="1" showErrorMessage="1" sqref="J6:J2000" xr:uid="{EC6F2D72-E1B8-447E-B4B9-4AC191A3963E}">
      <formula1>專案清單</formula1>
    </dataValidation>
  </dataValidations>
  <printOptions horizontalCentered="1"/>
  <pageMargins left="0.59055118110236227" right="0.39370078740157483" top="0.78740157480314965" bottom="0.98425196850393704" header="0.39370078740157483" footer="0.39370078740157483"/>
  <pageSetup paperSize="9" scale="65" fitToHeight="0" orientation="portrait" r:id="rId1"/>
  <headerFooter alignWithMargins="0">
    <oddFooter>&amp;C&amp;"細明體,標準"第&amp;"Times New Roman,標準" &amp;P &amp;"細明體,標準"頁</oddFooter>
  </headerFooter>
  <ignoredErrors>
    <ignoredError sqref="H4" numberStoredAsText="1"/>
  </ignoredErrors>
  <legacyDrawing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r:uid="{87B51C42-AC5D-4DA5-B411-AC7CBA6B8E1C}">
          <x14:formula1>
            <xm:f>現金出納表及流量表!$C$19:$C$36</xm:f>
          </x14:formula1>
          <xm:sqref>K6:K2000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autoPageBreaks="0" fitToPage="1"/>
  </sheetPr>
  <dimension ref="A1:I94"/>
  <sheetViews>
    <sheetView showGridLines="0" showZeros="0" zoomScale="90" zoomScaleNormal="90" workbookViewId="0">
      <pane ySplit="3" topLeftCell="A4" activePane="bottomLeft" state="frozen"/>
      <selection activeCell="K6" sqref="K6"/>
      <selection pane="bottomLeft" activeCell="A4" sqref="A4"/>
    </sheetView>
  </sheetViews>
  <sheetFormatPr defaultColWidth="9" defaultRowHeight="17"/>
  <cols>
    <col min="1" max="1" width="10.08984375" style="340" customWidth="1"/>
    <col min="2" max="2" width="10.6328125" style="341" customWidth="1"/>
    <col min="3" max="3" width="13.90625" style="341" bestFit="1" customWidth="1"/>
    <col min="4" max="4" width="26.81640625" style="342" customWidth="1"/>
    <col min="5" max="5" width="9.81640625" style="342" customWidth="1"/>
    <col min="6" max="6" width="9.54296875" style="342" customWidth="1"/>
    <col min="7" max="7" width="30.6328125" style="339" customWidth="1"/>
    <col min="8" max="9" width="12.6328125" style="343" customWidth="1"/>
    <col min="10" max="16384" width="9" style="339"/>
  </cols>
  <sheetData>
    <row r="1" spans="1:9" s="139" customFormat="1" ht="17" customHeight="1">
      <c r="A1" s="144" t="str">
        <f>日記簿!F1</f>
        <v/>
      </c>
      <c r="B1" s="145"/>
      <c r="C1" s="145"/>
      <c r="D1" s="144"/>
      <c r="E1" s="144"/>
      <c r="F1" s="144"/>
      <c r="H1" s="146"/>
    </row>
    <row r="2" spans="1:9" s="47" customFormat="1" ht="21" customHeight="1" thickBot="1">
      <c r="A2" s="58"/>
      <c r="B2" s="45"/>
      <c r="C2" s="433" t="s">
        <v>379</v>
      </c>
      <c r="D2" s="433"/>
      <c r="E2" s="433"/>
      <c r="F2" s="433"/>
      <c r="G2" s="433"/>
      <c r="H2" s="46"/>
      <c r="I2" s="46"/>
    </row>
    <row r="3" spans="1:9" s="48" customFormat="1" ht="17.5" thickBot="1">
      <c r="A3" s="62" t="s">
        <v>51</v>
      </c>
      <c r="B3" s="63" t="s">
        <v>52</v>
      </c>
      <c r="C3" s="63" t="s">
        <v>53</v>
      </c>
      <c r="D3" s="64" t="s">
        <v>70</v>
      </c>
      <c r="E3" s="64" t="s">
        <v>169</v>
      </c>
      <c r="F3" s="64" t="s">
        <v>404</v>
      </c>
      <c r="G3" s="64" t="s">
        <v>54</v>
      </c>
      <c r="H3" s="65" t="s">
        <v>11</v>
      </c>
      <c r="I3" s="66" t="s">
        <v>13</v>
      </c>
    </row>
    <row r="4" spans="1:9">
      <c r="A4" s="286">
        <v>2601001</v>
      </c>
      <c r="B4" s="287">
        <v>46023</v>
      </c>
      <c r="C4" s="288" t="s">
        <v>170</v>
      </c>
      <c r="D4" s="289" t="s">
        <v>210</v>
      </c>
      <c r="E4" s="289"/>
      <c r="F4" s="289" t="s">
        <v>409</v>
      </c>
      <c r="G4" s="290" t="s">
        <v>382</v>
      </c>
      <c r="H4" s="291">
        <v>10000</v>
      </c>
      <c r="I4" s="292"/>
    </row>
    <row r="5" spans="1:9">
      <c r="A5" s="215"/>
      <c r="B5" s="293"/>
      <c r="C5" s="294"/>
      <c r="D5" s="295" t="s">
        <v>420</v>
      </c>
      <c r="E5" s="295"/>
      <c r="F5" s="295" t="s">
        <v>409</v>
      </c>
      <c r="G5" s="85" t="s">
        <v>382</v>
      </c>
      <c r="H5" s="86">
        <v>200000</v>
      </c>
      <c r="I5" s="87"/>
    </row>
    <row r="6" spans="1:9">
      <c r="A6" s="215"/>
      <c r="B6" s="293"/>
      <c r="C6" s="294"/>
      <c r="D6" s="295" t="s">
        <v>419</v>
      </c>
      <c r="E6" s="295"/>
      <c r="F6" s="295" t="s">
        <v>409</v>
      </c>
      <c r="G6" s="85" t="s">
        <v>382</v>
      </c>
      <c r="H6" s="86">
        <v>100000</v>
      </c>
      <c r="I6" s="87"/>
    </row>
    <row r="7" spans="1:9">
      <c r="A7" s="215"/>
      <c r="B7" s="293"/>
      <c r="C7" s="294"/>
      <c r="D7" s="295" t="s">
        <v>421</v>
      </c>
      <c r="E7" s="295"/>
      <c r="F7" s="295" t="s">
        <v>409</v>
      </c>
      <c r="G7" s="85" t="s">
        <v>382</v>
      </c>
      <c r="H7" s="86">
        <v>1000000</v>
      </c>
      <c r="I7" s="87"/>
    </row>
    <row r="8" spans="1:9">
      <c r="A8" s="215"/>
      <c r="B8" s="293"/>
      <c r="C8" s="294"/>
      <c r="D8" s="295" t="s">
        <v>218</v>
      </c>
      <c r="E8" s="295"/>
      <c r="F8" s="295"/>
      <c r="G8" s="85" t="s">
        <v>382</v>
      </c>
      <c r="H8" s="86">
        <v>40000</v>
      </c>
      <c r="I8" s="87"/>
    </row>
    <row r="9" spans="1:9">
      <c r="A9" s="215"/>
      <c r="B9" s="293"/>
      <c r="C9" s="294"/>
      <c r="D9" s="295" t="s">
        <v>234</v>
      </c>
      <c r="E9" s="295"/>
      <c r="F9" s="295"/>
      <c r="G9" s="85" t="s">
        <v>382</v>
      </c>
      <c r="H9" s="86"/>
      <c r="I9" s="87">
        <v>5000</v>
      </c>
    </row>
    <row r="10" spans="1:9">
      <c r="A10" s="215"/>
      <c r="B10" s="293"/>
      <c r="C10" s="294"/>
      <c r="D10" s="295" t="s">
        <v>244</v>
      </c>
      <c r="E10" s="295"/>
      <c r="F10" s="295"/>
      <c r="G10" s="85" t="s">
        <v>382</v>
      </c>
      <c r="H10" s="86"/>
      <c r="I10" s="87">
        <v>1100000</v>
      </c>
    </row>
    <row r="11" spans="1:9">
      <c r="A11" s="215"/>
      <c r="B11" s="293"/>
      <c r="C11" s="294"/>
      <c r="D11" s="295" t="s">
        <v>245</v>
      </c>
      <c r="E11" s="295"/>
      <c r="F11" s="295"/>
      <c r="G11" s="85" t="s">
        <v>382</v>
      </c>
      <c r="H11" s="86"/>
      <c r="I11" s="87">
        <v>245000</v>
      </c>
    </row>
    <row r="12" spans="1:9">
      <c r="A12" s="215"/>
      <c r="B12" s="293"/>
      <c r="C12" s="294"/>
      <c r="D12" s="295"/>
      <c r="E12" s="295"/>
      <c r="F12" s="295"/>
      <c r="G12" s="85"/>
      <c r="H12" s="86"/>
      <c r="I12" s="87"/>
    </row>
    <row r="13" spans="1:9">
      <c r="A13" s="215">
        <v>2601002</v>
      </c>
      <c r="B13" s="293">
        <v>46027</v>
      </c>
      <c r="C13" s="294" t="s">
        <v>333</v>
      </c>
      <c r="D13" s="295" t="s">
        <v>422</v>
      </c>
      <c r="E13" s="295"/>
      <c r="F13" s="295" t="s">
        <v>408</v>
      </c>
      <c r="G13" s="85" t="s">
        <v>360</v>
      </c>
      <c r="H13" s="86">
        <v>3000</v>
      </c>
      <c r="I13" s="87"/>
    </row>
    <row r="14" spans="1:9">
      <c r="A14" s="215"/>
      <c r="B14" s="293"/>
      <c r="C14" s="294"/>
      <c r="D14" s="295" t="s">
        <v>264</v>
      </c>
      <c r="E14" s="295"/>
      <c r="F14" s="295"/>
      <c r="G14" s="85" t="s">
        <v>360</v>
      </c>
      <c r="H14" s="86"/>
      <c r="I14" s="87">
        <v>1500</v>
      </c>
    </row>
    <row r="15" spans="1:9">
      <c r="A15" s="215"/>
      <c r="B15" s="293"/>
      <c r="C15" s="294"/>
      <c r="D15" s="295" t="s">
        <v>263</v>
      </c>
      <c r="E15" s="295"/>
      <c r="F15" s="295"/>
      <c r="G15" s="85" t="s">
        <v>360</v>
      </c>
      <c r="H15" s="86"/>
      <c r="I15" s="87">
        <v>1500</v>
      </c>
    </row>
    <row r="16" spans="1:9">
      <c r="A16" s="215"/>
      <c r="B16" s="293"/>
      <c r="C16" s="294"/>
      <c r="D16" s="295"/>
      <c r="E16" s="295"/>
      <c r="F16" s="295"/>
      <c r="G16" s="85"/>
      <c r="H16" s="86"/>
      <c r="I16" s="87"/>
    </row>
    <row r="17" spans="1:9">
      <c r="A17" s="215">
        <v>2601003</v>
      </c>
      <c r="B17" s="293">
        <v>46027</v>
      </c>
      <c r="C17" s="294" t="s">
        <v>335</v>
      </c>
      <c r="D17" s="295" t="s">
        <v>336</v>
      </c>
      <c r="E17" s="295"/>
      <c r="F17" s="295"/>
      <c r="G17" s="85" t="s">
        <v>338</v>
      </c>
      <c r="H17" s="86">
        <v>30000</v>
      </c>
      <c r="I17" s="87"/>
    </row>
    <row r="18" spans="1:9">
      <c r="A18" s="215"/>
      <c r="B18" s="293"/>
      <c r="C18" s="294"/>
      <c r="D18" s="295" t="s">
        <v>337</v>
      </c>
      <c r="E18" s="295"/>
      <c r="F18" s="295"/>
      <c r="G18" s="85" t="s">
        <v>339</v>
      </c>
      <c r="H18" s="86">
        <v>30</v>
      </c>
      <c r="I18" s="87"/>
    </row>
    <row r="19" spans="1:9">
      <c r="A19" s="215"/>
      <c r="B19" s="293"/>
      <c r="C19" s="294"/>
      <c r="D19" s="295" t="s">
        <v>422</v>
      </c>
      <c r="E19" s="295"/>
      <c r="F19" s="295" t="s">
        <v>423</v>
      </c>
      <c r="G19" s="85" t="s">
        <v>338</v>
      </c>
      <c r="H19" s="86"/>
      <c r="I19" s="87">
        <v>30030</v>
      </c>
    </row>
    <row r="20" spans="1:9">
      <c r="A20" s="215"/>
      <c r="B20" s="293"/>
      <c r="C20" s="294"/>
      <c r="D20" s="295"/>
      <c r="E20" s="295"/>
      <c r="F20" s="295"/>
      <c r="G20" s="85"/>
      <c r="H20" s="86"/>
      <c r="I20" s="87"/>
    </row>
    <row r="21" spans="1:9">
      <c r="A21" s="215">
        <v>2601004</v>
      </c>
      <c r="B21" s="293">
        <v>46030</v>
      </c>
      <c r="C21" s="294" t="s">
        <v>258</v>
      </c>
      <c r="D21" s="295" t="s">
        <v>422</v>
      </c>
      <c r="E21" s="295" t="s">
        <v>459</v>
      </c>
      <c r="F21" s="295" t="s">
        <v>408</v>
      </c>
      <c r="G21" s="85" t="s">
        <v>340</v>
      </c>
      <c r="H21" s="86">
        <v>100000</v>
      </c>
      <c r="I21" s="87"/>
    </row>
    <row r="22" spans="1:9">
      <c r="A22" s="215"/>
      <c r="B22" s="293"/>
      <c r="C22" s="294"/>
      <c r="D22" s="295" t="s">
        <v>268</v>
      </c>
      <c r="E22" s="295" t="s">
        <v>269</v>
      </c>
      <c r="F22" s="295"/>
      <c r="G22" s="85" t="s">
        <v>340</v>
      </c>
      <c r="H22" s="86"/>
      <c r="I22" s="87">
        <v>100000</v>
      </c>
    </row>
    <row r="23" spans="1:9">
      <c r="A23" s="215"/>
      <c r="B23" s="293"/>
      <c r="C23" s="294"/>
      <c r="D23" s="295"/>
      <c r="E23" s="295"/>
      <c r="F23" s="295"/>
      <c r="G23" s="85"/>
      <c r="H23" s="86"/>
      <c r="I23" s="87"/>
    </row>
    <row r="24" spans="1:9">
      <c r="A24" s="215">
        <v>2601005</v>
      </c>
      <c r="B24" s="293">
        <v>46031</v>
      </c>
      <c r="C24" s="294" t="s">
        <v>309</v>
      </c>
      <c r="D24" s="295" t="s">
        <v>341</v>
      </c>
      <c r="E24" s="295" t="s">
        <v>269</v>
      </c>
      <c r="F24" s="295"/>
      <c r="G24" s="85" t="s">
        <v>344</v>
      </c>
      <c r="H24" s="86">
        <v>500</v>
      </c>
      <c r="I24" s="87"/>
    </row>
    <row r="25" spans="1:9">
      <c r="A25" s="215"/>
      <c r="B25" s="293"/>
      <c r="C25" s="294"/>
      <c r="D25" s="295" t="s">
        <v>342</v>
      </c>
      <c r="E25" s="295" t="s">
        <v>269</v>
      </c>
      <c r="F25" s="295"/>
      <c r="G25" s="85" t="s">
        <v>345</v>
      </c>
      <c r="H25" s="86">
        <v>15000</v>
      </c>
      <c r="I25" s="87"/>
    </row>
    <row r="26" spans="1:9">
      <c r="A26" s="215"/>
      <c r="B26" s="293"/>
      <c r="C26" s="294"/>
      <c r="D26" s="295" t="s">
        <v>343</v>
      </c>
      <c r="E26" s="295" t="s">
        <v>269</v>
      </c>
      <c r="F26" s="295"/>
      <c r="G26" s="85" t="s">
        <v>346</v>
      </c>
      <c r="H26" s="86">
        <v>6000</v>
      </c>
      <c r="I26" s="87"/>
    </row>
    <row r="27" spans="1:9">
      <c r="A27" s="215"/>
      <c r="B27" s="293"/>
      <c r="C27" s="294"/>
      <c r="D27" s="295" t="s">
        <v>422</v>
      </c>
      <c r="E27" s="295" t="s">
        <v>269</v>
      </c>
      <c r="F27" s="295" t="s">
        <v>423</v>
      </c>
      <c r="G27" s="85" t="s">
        <v>347</v>
      </c>
      <c r="H27" s="86"/>
      <c r="I27" s="87">
        <v>21500</v>
      </c>
    </row>
    <row r="28" spans="1:9">
      <c r="A28" s="215"/>
      <c r="B28" s="293"/>
      <c r="C28" s="294"/>
      <c r="D28" s="295"/>
      <c r="E28" s="295"/>
      <c r="F28" s="295"/>
      <c r="G28" s="85"/>
      <c r="H28" s="86"/>
      <c r="I28" s="87"/>
    </row>
    <row r="29" spans="1:9">
      <c r="A29" s="215">
        <v>2601006</v>
      </c>
      <c r="B29" s="293">
        <v>46032</v>
      </c>
      <c r="C29" s="294" t="s">
        <v>354</v>
      </c>
      <c r="D29" s="295" t="s">
        <v>422</v>
      </c>
      <c r="E29" s="295"/>
      <c r="F29" s="295" t="s">
        <v>408</v>
      </c>
      <c r="G29" s="85" t="s">
        <v>352</v>
      </c>
      <c r="H29" s="86">
        <v>150</v>
      </c>
      <c r="I29" s="87"/>
    </row>
    <row r="30" spans="1:9">
      <c r="A30" s="215"/>
      <c r="B30" s="293"/>
      <c r="C30" s="294"/>
      <c r="D30" s="295" t="s">
        <v>348</v>
      </c>
      <c r="E30" s="295"/>
      <c r="F30" s="295"/>
      <c r="G30" s="85" t="s">
        <v>352</v>
      </c>
      <c r="H30" s="86"/>
      <c r="I30" s="87">
        <v>150</v>
      </c>
    </row>
    <row r="31" spans="1:9">
      <c r="A31" s="215"/>
      <c r="B31" s="293"/>
      <c r="C31" s="294"/>
      <c r="D31" s="295"/>
      <c r="E31" s="295"/>
      <c r="F31" s="295"/>
      <c r="G31" s="85"/>
      <c r="H31" s="86"/>
      <c r="I31" s="87"/>
    </row>
    <row r="32" spans="1:9">
      <c r="A32" s="215">
        <v>2601007</v>
      </c>
      <c r="B32" s="293">
        <v>46034</v>
      </c>
      <c r="C32" s="294" t="s">
        <v>353</v>
      </c>
      <c r="D32" s="295" t="s">
        <v>424</v>
      </c>
      <c r="E32" s="295"/>
      <c r="F32" s="295" t="s">
        <v>408</v>
      </c>
      <c r="G32" s="85" t="s">
        <v>355</v>
      </c>
      <c r="H32" s="86">
        <v>300</v>
      </c>
      <c r="I32" s="87"/>
    </row>
    <row r="33" spans="1:9">
      <c r="A33" s="215"/>
      <c r="B33" s="293"/>
      <c r="C33" s="294"/>
      <c r="D33" s="295" t="s">
        <v>244</v>
      </c>
      <c r="E33" s="295"/>
      <c r="F33" s="295"/>
      <c r="G33" s="85" t="s">
        <v>355</v>
      </c>
      <c r="H33" s="86"/>
      <c r="I33" s="87">
        <v>300</v>
      </c>
    </row>
    <row r="34" spans="1:9">
      <c r="A34" s="215"/>
      <c r="B34" s="293"/>
      <c r="C34" s="294"/>
      <c r="D34" s="295"/>
      <c r="E34" s="295"/>
      <c r="F34" s="295"/>
      <c r="G34" s="85"/>
      <c r="H34" s="86"/>
      <c r="I34" s="87"/>
    </row>
    <row r="35" spans="1:9">
      <c r="A35" s="215">
        <v>2601008</v>
      </c>
      <c r="B35" s="293">
        <v>46034</v>
      </c>
      <c r="C35" s="294" t="s">
        <v>55</v>
      </c>
      <c r="D35" s="295" t="s">
        <v>210</v>
      </c>
      <c r="E35" s="295"/>
      <c r="F35" s="295" t="s">
        <v>407</v>
      </c>
      <c r="G35" s="85" t="s">
        <v>55</v>
      </c>
      <c r="H35" s="86">
        <v>5000</v>
      </c>
      <c r="I35" s="87"/>
    </row>
    <row r="36" spans="1:9">
      <c r="A36" s="215"/>
      <c r="B36" s="293"/>
      <c r="C36" s="294"/>
      <c r="D36" s="295" t="s">
        <v>422</v>
      </c>
      <c r="E36" s="295"/>
      <c r="F36" s="295" t="s">
        <v>407</v>
      </c>
      <c r="G36" s="85" t="s">
        <v>55</v>
      </c>
      <c r="H36" s="86"/>
      <c r="I36" s="87">
        <v>5000</v>
      </c>
    </row>
    <row r="37" spans="1:9">
      <c r="A37" s="215"/>
      <c r="B37" s="293"/>
      <c r="C37" s="294"/>
      <c r="D37" s="295"/>
      <c r="E37" s="295"/>
      <c r="F37" s="295"/>
      <c r="G37" s="85"/>
      <c r="H37" s="86"/>
      <c r="I37" s="87"/>
    </row>
    <row r="38" spans="1:9">
      <c r="A38" s="215">
        <v>2601009</v>
      </c>
      <c r="B38" s="293">
        <v>46035</v>
      </c>
      <c r="C38" s="294" t="s">
        <v>349</v>
      </c>
      <c r="D38" s="295" t="s">
        <v>350</v>
      </c>
      <c r="E38" s="295"/>
      <c r="F38" s="295"/>
      <c r="G38" s="85" t="s">
        <v>358</v>
      </c>
      <c r="H38" s="86">
        <v>500</v>
      </c>
      <c r="I38" s="87"/>
    </row>
    <row r="39" spans="1:9">
      <c r="A39" s="215"/>
      <c r="B39" s="293"/>
      <c r="C39" s="294"/>
      <c r="D39" s="295" t="s">
        <v>210</v>
      </c>
      <c r="E39" s="295"/>
      <c r="F39" s="295" t="s">
        <v>423</v>
      </c>
      <c r="G39" s="85" t="s">
        <v>351</v>
      </c>
      <c r="H39" s="86"/>
      <c r="I39" s="87">
        <v>500</v>
      </c>
    </row>
    <row r="40" spans="1:9">
      <c r="A40" s="215"/>
      <c r="B40" s="293"/>
      <c r="C40" s="294"/>
      <c r="D40" s="295"/>
      <c r="E40" s="295"/>
      <c r="F40" s="295"/>
      <c r="G40" s="85"/>
      <c r="H40" s="86"/>
      <c r="I40" s="87"/>
    </row>
    <row r="41" spans="1:9">
      <c r="A41" s="215">
        <v>2601010</v>
      </c>
      <c r="B41" s="293">
        <v>46042</v>
      </c>
      <c r="C41" s="294" t="s">
        <v>405</v>
      </c>
      <c r="D41" s="295" t="s">
        <v>435</v>
      </c>
      <c r="E41" s="295"/>
      <c r="F41" s="295" t="s">
        <v>407</v>
      </c>
      <c r="G41" s="85" t="s">
        <v>433</v>
      </c>
      <c r="H41" s="86">
        <v>9970</v>
      </c>
      <c r="I41" s="87"/>
    </row>
    <row r="42" spans="1:9">
      <c r="A42" s="215"/>
      <c r="B42" s="293"/>
      <c r="C42" s="294"/>
      <c r="D42" s="295" t="s">
        <v>406</v>
      </c>
      <c r="E42" s="295"/>
      <c r="F42" s="295"/>
      <c r="G42" s="85" t="s">
        <v>432</v>
      </c>
      <c r="H42" s="86">
        <v>30</v>
      </c>
      <c r="I42" s="87"/>
    </row>
    <row r="43" spans="1:9">
      <c r="A43" s="215"/>
      <c r="B43" s="293"/>
      <c r="C43" s="294"/>
      <c r="D43" s="295" t="s">
        <v>436</v>
      </c>
      <c r="E43" s="295"/>
      <c r="F43" s="295" t="s">
        <v>407</v>
      </c>
      <c r="G43" s="85" t="s">
        <v>434</v>
      </c>
      <c r="H43" s="86"/>
      <c r="I43" s="87">
        <v>10000</v>
      </c>
    </row>
    <row r="44" spans="1:9">
      <c r="A44" s="215"/>
      <c r="B44" s="293"/>
      <c r="C44" s="294"/>
      <c r="D44" s="295"/>
      <c r="E44" s="295"/>
      <c r="F44" s="295"/>
      <c r="G44" s="85"/>
      <c r="H44" s="86"/>
      <c r="I44" s="87"/>
    </row>
    <row r="45" spans="1:9">
      <c r="A45" s="215" t="s">
        <v>529</v>
      </c>
      <c r="B45" s="293">
        <v>46042</v>
      </c>
      <c r="C45" s="384" t="s">
        <v>530</v>
      </c>
      <c r="D45" s="295" t="s">
        <v>435</v>
      </c>
      <c r="E45" s="295"/>
      <c r="F45" s="295" t="s">
        <v>532</v>
      </c>
      <c r="G45" s="88" t="s">
        <v>533</v>
      </c>
      <c r="H45" s="86">
        <v>20000</v>
      </c>
      <c r="I45" s="87"/>
    </row>
    <row r="46" spans="1:9">
      <c r="A46" s="215"/>
      <c r="B46" s="293"/>
      <c r="C46" s="296"/>
      <c r="D46" s="295" t="s">
        <v>531</v>
      </c>
      <c r="E46" s="295"/>
      <c r="F46" s="295"/>
      <c r="G46" s="88" t="s">
        <v>533</v>
      </c>
      <c r="H46" s="86"/>
      <c r="I46" s="87">
        <v>20000</v>
      </c>
    </row>
    <row r="47" spans="1:9">
      <c r="A47" s="215"/>
      <c r="B47" s="293"/>
      <c r="C47" s="296"/>
      <c r="D47" s="295"/>
      <c r="E47" s="295"/>
      <c r="F47" s="295"/>
      <c r="G47" s="88"/>
      <c r="H47" s="86"/>
      <c r="I47" s="87"/>
    </row>
    <row r="48" spans="1:9">
      <c r="A48" s="215" t="s">
        <v>525</v>
      </c>
      <c r="B48" s="293">
        <v>46371</v>
      </c>
      <c r="C48" s="294" t="s">
        <v>321</v>
      </c>
      <c r="D48" s="295" t="s">
        <v>356</v>
      </c>
      <c r="E48" s="295"/>
      <c r="F48" s="295"/>
      <c r="G48" s="85" t="s">
        <v>357</v>
      </c>
      <c r="H48" s="86">
        <v>20000</v>
      </c>
      <c r="I48" s="87"/>
    </row>
    <row r="49" spans="1:9">
      <c r="A49" s="215"/>
      <c r="B49" s="293"/>
      <c r="C49" s="294"/>
      <c r="D49" s="295" t="s">
        <v>244</v>
      </c>
      <c r="E49" s="295"/>
      <c r="F49" s="295"/>
      <c r="G49" s="85" t="s">
        <v>357</v>
      </c>
      <c r="H49" s="86"/>
      <c r="I49" s="87">
        <v>20000</v>
      </c>
    </row>
    <row r="50" spans="1:9">
      <c r="A50" s="215"/>
      <c r="B50" s="293"/>
      <c r="C50" s="294"/>
      <c r="D50" s="295" t="s">
        <v>424</v>
      </c>
      <c r="E50" s="295"/>
      <c r="F50" s="295" t="s">
        <v>407</v>
      </c>
      <c r="G50" s="85" t="s">
        <v>357</v>
      </c>
      <c r="H50" s="86">
        <v>20000</v>
      </c>
      <c r="I50" s="87"/>
    </row>
    <row r="51" spans="1:9">
      <c r="A51" s="215"/>
      <c r="B51" s="293"/>
      <c r="C51" s="294"/>
      <c r="D51" s="295" t="s">
        <v>420</v>
      </c>
      <c r="E51" s="295"/>
      <c r="F51" s="295" t="s">
        <v>407</v>
      </c>
      <c r="G51" s="85" t="s">
        <v>357</v>
      </c>
      <c r="H51" s="86"/>
      <c r="I51" s="87">
        <v>20000</v>
      </c>
    </row>
    <row r="52" spans="1:9">
      <c r="A52" s="215"/>
      <c r="B52" s="293"/>
      <c r="C52" s="294"/>
      <c r="D52" s="295"/>
      <c r="E52" s="295"/>
      <c r="F52" s="295"/>
      <c r="G52" s="85"/>
      <c r="H52" s="86"/>
      <c r="I52" s="87"/>
    </row>
    <row r="53" spans="1:9">
      <c r="A53" s="215" t="s">
        <v>526</v>
      </c>
      <c r="B53" s="293">
        <v>46376</v>
      </c>
      <c r="C53" s="294" t="s">
        <v>527</v>
      </c>
      <c r="D53" s="295" t="s">
        <v>244</v>
      </c>
      <c r="E53" s="295"/>
      <c r="F53" s="295"/>
      <c r="G53" s="85" t="s">
        <v>528</v>
      </c>
      <c r="H53" s="86">
        <v>10000</v>
      </c>
      <c r="I53" s="87"/>
    </row>
    <row r="54" spans="1:9">
      <c r="A54" s="215"/>
      <c r="B54" s="293"/>
      <c r="C54" s="294"/>
      <c r="D54" s="295" t="s">
        <v>424</v>
      </c>
      <c r="E54" s="295"/>
      <c r="F54" s="295" t="s">
        <v>385</v>
      </c>
      <c r="G54" s="85" t="s">
        <v>528</v>
      </c>
      <c r="H54" s="86"/>
      <c r="I54" s="87">
        <v>10000</v>
      </c>
    </row>
    <row r="55" spans="1:9">
      <c r="A55" s="215"/>
      <c r="B55" s="293"/>
      <c r="C55" s="294"/>
      <c r="D55" s="295"/>
      <c r="E55" s="295"/>
      <c r="F55" s="295"/>
      <c r="G55" s="85"/>
      <c r="H55" s="86"/>
      <c r="I55" s="87"/>
    </row>
    <row r="56" spans="1:9">
      <c r="A56" s="215"/>
      <c r="B56" s="293"/>
      <c r="C56" s="294"/>
      <c r="D56" s="295"/>
      <c r="E56" s="295"/>
      <c r="F56" s="295"/>
      <c r="G56" s="88"/>
      <c r="H56" s="86"/>
      <c r="I56" s="87"/>
    </row>
    <row r="57" spans="1:9">
      <c r="A57" s="215"/>
      <c r="B57" s="293"/>
      <c r="C57" s="294"/>
      <c r="D57" s="295"/>
      <c r="E57" s="295"/>
      <c r="F57" s="295"/>
      <c r="G57" s="88"/>
      <c r="H57" s="86"/>
      <c r="I57" s="87"/>
    </row>
    <row r="58" spans="1:9">
      <c r="A58" s="215"/>
      <c r="B58" s="293"/>
      <c r="C58" s="294"/>
      <c r="D58" s="295"/>
      <c r="E58" s="295"/>
      <c r="F58" s="295"/>
      <c r="G58" s="88"/>
      <c r="H58" s="86"/>
      <c r="I58" s="87"/>
    </row>
    <row r="59" spans="1:9">
      <c r="A59" s="215"/>
      <c r="B59" s="293"/>
      <c r="C59" s="294"/>
      <c r="D59" s="295"/>
      <c r="E59" s="295"/>
      <c r="F59" s="295"/>
      <c r="G59" s="88"/>
      <c r="H59" s="86"/>
      <c r="I59" s="87"/>
    </row>
    <row r="60" spans="1:9">
      <c r="A60" s="215"/>
      <c r="B60" s="293"/>
      <c r="C60" s="294"/>
      <c r="D60" s="295"/>
      <c r="E60" s="295"/>
      <c r="F60" s="295"/>
      <c r="G60" s="88"/>
      <c r="H60" s="86"/>
      <c r="I60" s="87"/>
    </row>
    <row r="61" spans="1:9">
      <c r="A61" s="215"/>
      <c r="B61" s="293"/>
      <c r="C61" s="294"/>
      <c r="D61" s="295"/>
      <c r="E61" s="295"/>
      <c r="F61" s="295"/>
      <c r="G61" s="88"/>
      <c r="H61" s="86"/>
      <c r="I61" s="87"/>
    </row>
    <row r="62" spans="1:9">
      <c r="A62" s="215"/>
      <c r="B62" s="293"/>
      <c r="C62" s="294"/>
      <c r="D62" s="295"/>
      <c r="E62" s="295"/>
      <c r="F62" s="295"/>
      <c r="G62" s="88"/>
      <c r="H62" s="86"/>
      <c r="I62" s="87"/>
    </row>
    <row r="63" spans="1:9">
      <c r="A63" s="215"/>
      <c r="B63" s="293"/>
      <c r="C63" s="294"/>
      <c r="D63" s="295"/>
      <c r="E63" s="295"/>
      <c r="F63" s="295"/>
      <c r="G63" s="85"/>
      <c r="H63" s="86"/>
      <c r="I63" s="87"/>
    </row>
    <row r="64" spans="1:9">
      <c r="A64" s="215"/>
      <c r="B64" s="293"/>
      <c r="C64" s="294"/>
      <c r="D64" s="295"/>
      <c r="E64" s="295"/>
      <c r="F64" s="295"/>
      <c r="G64" s="85"/>
      <c r="H64" s="86"/>
      <c r="I64" s="87"/>
    </row>
    <row r="65" spans="1:9">
      <c r="A65" s="215"/>
      <c r="B65" s="293"/>
      <c r="C65" s="294"/>
      <c r="D65" s="295"/>
      <c r="E65" s="295"/>
      <c r="F65" s="295"/>
      <c r="G65" s="85"/>
      <c r="H65" s="86"/>
      <c r="I65" s="87"/>
    </row>
    <row r="66" spans="1:9">
      <c r="A66" s="215"/>
      <c r="B66" s="293"/>
      <c r="C66" s="294"/>
      <c r="D66" s="295"/>
      <c r="E66" s="295"/>
      <c r="F66" s="295"/>
      <c r="G66" s="85"/>
      <c r="H66" s="86"/>
      <c r="I66" s="87"/>
    </row>
    <row r="67" spans="1:9">
      <c r="A67" s="215"/>
      <c r="B67" s="293"/>
      <c r="C67" s="294"/>
      <c r="D67" s="295">
        <v>0</v>
      </c>
      <c r="E67" s="295"/>
      <c r="F67" s="295"/>
      <c r="G67" s="85"/>
      <c r="H67" s="86"/>
      <c r="I67" s="87"/>
    </row>
    <row r="68" spans="1:9">
      <c r="A68" s="215"/>
      <c r="B68" s="293"/>
      <c r="C68" s="294"/>
      <c r="D68" s="295">
        <v>0</v>
      </c>
      <c r="E68" s="295"/>
      <c r="F68" s="295"/>
      <c r="G68" s="85"/>
      <c r="H68" s="86"/>
      <c r="I68" s="87"/>
    </row>
    <row r="69" spans="1:9">
      <c r="A69" s="215"/>
      <c r="B69" s="293"/>
      <c r="C69" s="294"/>
      <c r="D69" s="295">
        <v>0</v>
      </c>
      <c r="E69" s="295"/>
      <c r="F69" s="295"/>
      <c r="G69" s="85"/>
      <c r="H69" s="86"/>
      <c r="I69" s="87"/>
    </row>
    <row r="70" spans="1:9">
      <c r="A70" s="215"/>
      <c r="B70" s="293"/>
      <c r="C70" s="294"/>
      <c r="D70" s="295">
        <v>0</v>
      </c>
      <c r="E70" s="295"/>
      <c r="F70" s="295"/>
      <c r="G70" s="85"/>
      <c r="H70" s="86"/>
      <c r="I70" s="87"/>
    </row>
    <row r="71" spans="1:9">
      <c r="A71" s="215"/>
      <c r="B71" s="293"/>
      <c r="C71" s="294"/>
      <c r="D71" s="295">
        <v>0</v>
      </c>
      <c r="E71" s="295"/>
      <c r="F71" s="295"/>
      <c r="G71" s="85"/>
      <c r="H71" s="86"/>
      <c r="I71" s="87"/>
    </row>
    <row r="72" spans="1:9">
      <c r="A72" s="215"/>
      <c r="B72" s="293"/>
      <c r="C72" s="294"/>
      <c r="D72" s="295">
        <v>0</v>
      </c>
      <c r="E72" s="295"/>
      <c r="F72" s="295"/>
      <c r="G72" s="85"/>
      <c r="H72" s="86"/>
      <c r="I72" s="87"/>
    </row>
    <row r="73" spans="1:9">
      <c r="A73" s="215"/>
      <c r="B73" s="293"/>
      <c r="C73" s="294"/>
      <c r="D73" s="295">
        <v>0</v>
      </c>
      <c r="E73" s="295"/>
      <c r="F73" s="295"/>
      <c r="G73" s="85"/>
      <c r="H73" s="86"/>
      <c r="I73" s="87"/>
    </row>
    <row r="74" spans="1:9">
      <c r="A74" s="215"/>
      <c r="B74" s="293"/>
      <c r="C74" s="294"/>
      <c r="D74" s="295">
        <v>0</v>
      </c>
      <c r="E74" s="295"/>
      <c r="F74" s="295"/>
      <c r="G74" s="85"/>
      <c r="H74" s="86"/>
      <c r="I74" s="87"/>
    </row>
    <row r="75" spans="1:9">
      <c r="A75" s="215"/>
      <c r="B75" s="293"/>
      <c r="C75" s="294"/>
      <c r="D75" s="295">
        <v>0</v>
      </c>
      <c r="E75" s="295"/>
      <c r="F75" s="295"/>
      <c r="G75" s="85"/>
      <c r="H75" s="86"/>
      <c r="I75" s="87"/>
    </row>
    <row r="76" spans="1:9">
      <c r="A76" s="215"/>
      <c r="B76" s="293"/>
      <c r="C76" s="294"/>
      <c r="D76" s="295">
        <v>0</v>
      </c>
      <c r="E76" s="295"/>
      <c r="F76" s="295"/>
      <c r="G76" s="85"/>
      <c r="H76" s="86"/>
      <c r="I76" s="87"/>
    </row>
    <row r="77" spans="1:9">
      <c r="A77" s="215"/>
      <c r="B77" s="293"/>
      <c r="C77" s="294"/>
      <c r="D77" s="295">
        <v>0</v>
      </c>
      <c r="E77" s="295"/>
      <c r="F77" s="295"/>
      <c r="G77" s="85"/>
      <c r="H77" s="86"/>
      <c r="I77" s="87"/>
    </row>
    <row r="78" spans="1:9">
      <c r="A78" s="215"/>
      <c r="B78" s="293"/>
      <c r="C78" s="294"/>
      <c r="D78" s="295">
        <v>0</v>
      </c>
      <c r="E78" s="295"/>
      <c r="F78" s="295"/>
      <c r="G78" s="85"/>
      <c r="H78" s="86"/>
      <c r="I78" s="87"/>
    </row>
    <row r="79" spans="1:9">
      <c r="A79" s="215"/>
      <c r="B79" s="293"/>
      <c r="C79" s="294"/>
      <c r="D79" s="295">
        <v>0</v>
      </c>
      <c r="E79" s="295"/>
      <c r="F79" s="295"/>
      <c r="G79" s="85"/>
      <c r="H79" s="86"/>
      <c r="I79" s="87"/>
    </row>
    <row r="80" spans="1:9">
      <c r="A80" s="215"/>
      <c r="B80" s="293"/>
      <c r="C80" s="294"/>
      <c r="D80" s="295">
        <v>0</v>
      </c>
      <c r="E80" s="295"/>
      <c r="F80" s="295"/>
      <c r="G80" s="85"/>
      <c r="H80" s="86"/>
      <c r="I80" s="87"/>
    </row>
    <row r="81" spans="1:9">
      <c r="A81" s="215"/>
      <c r="B81" s="293"/>
      <c r="C81" s="294"/>
      <c r="D81" s="295">
        <v>0</v>
      </c>
      <c r="E81" s="295"/>
      <c r="F81" s="295"/>
      <c r="G81" s="85"/>
      <c r="H81" s="86"/>
      <c r="I81" s="87"/>
    </row>
    <row r="82" spans="1:9">
      <c r="A82" s="215"/>
      <c r="B82" s="293"/>
      <c r="C82" s="294"/>
      <c r="D82" s="295">
        <v>0</v>
      </c>
      <c r="E82" s="295"/>
      <c r="F82" s="295"/>
      <c r="G82" s="85"/>
      <c r="H82" s="86"/>
      <c r="I82" s="87"/>
    </row>
    <row r="83" spans="1:9">
      <c r="A83" s="215"/>
      <c r="B83" s="293"/>
      <c r="C83" s="294"/>
      <c r="D83" s="295">
        <v>0</v>
      </c>
      <c r="E83" s="295"/>
      <c r="F83" s="295"/>
      <c r="G83" s="85"/>
      <c r="H83" s="86"/>
      <c r="I83" s="87"/>
    </row>
    <row r="84" spans="1:9">
      <c r="A84" s="215"/>
      <c r="B84" s="293"/>
      <c r="C84" s="294"/>
      <c r="D84" s="295">
        <v>0</v>
      </c>
      <c r="E84" s="295"/>
      <c r="F84" s="295"/>
      <c r="G84" s="85"/>
      <c r="H84" s="86"/>
      <c r="I84" s="87"/>
    </row>
    <row r="85" spans="1:9">
      <c r="A85" s="215"/>
      <c r="B85" s="293"/>
      <c r="C85" s="294"/>
      <c r="D85" s="295">
        <v>0</v>
      </c>
      <c r="E85" s="295"/>
      <c r="F85" s="295"/>
      <c r="G85" s="85"/>
      <c r="H85" s="86"/>
      <c r="I85" s="87"/>
    </row>
    <row r="86" spans="1:9">
      <c r="A86" s="215"/>
      <c r="B86" s="293"/>
      <c r="C86" s="294"/>
      <c r="D86" s="295">
        <v>0</v>
      </c>
      <c r="E86" s="295"/>
      <c r="F86" s="295"/>
      <c r="G86" s="85"/>
      <c r="H86" s="86"/>
      <c r="I86" s="87"/>
    </row>
    <row r="87" spans="1:9">
      <c r="A87" s="215"/>
      <c r="B87" s="293"/>
      <c r="C87" s="294"/>
      <c r="D87" s="295">
        <v>0</v>
      </c>
      <c r="E87" s="295"/>
      <c r="F87" s="295"/>
      <c r="G87" s="85"/>
      <c r="H87" s="86"/>
      <c r="I87" s="87"/>
    </row>
    <row r="88" spans="1:9">
      <c r="A88" s="215"/>
      <c r="B88" s="293"/>
      <c r="C88" s="294"/>
      <c r="D88" s="295">
        <v>0</v>
      </c>
      <c r="E88" s="295"/>
      <c r="F88" s="295"/>
      <c r="G88" s="85"/>
      <c r="H88" s="86"/>
      <c r="I88" s="87"/>
    </row>
    <row r="89" spans="1:9">
      <c r="A89" s="215"/>
      <c r="B89" s="293"/>
      <c r="C89" s="294"/>
      <c r="D89" s="295">
        <v>0</v>
      </c>
      <c r="E89" s="295"/>
      <c r="F89" s="295"/>
      <c r="G89" s="85"/>
      <c r="H89" s="86"/>
      <c r="I89" s="87"/>
    </row>
    <row r="90" spans="1:9">
      <c r="A90" s="215"/>
      <c r="B90" s="293"/>
      <c r="C90" s="294"/>
      <c r="D90" s="295">
        <v>0</v>
      </c>
      <c r="E90" s="295"/>
      <c r="F90" s="295"/>
      <c r="G90" s="85"/>
      <c r="H90" s="86"/>
      <c r="I90" s="87"/>
    </row>
    <row r="91" spans="1:9">
      <c r="A91" s="215"/>
      <c r="B91" s="293"/>
      <c r="C91" s="294"/>
      <c r="D91" s="295">
        <v>0</v>
      </c>
      <c r="E91" s="295"/>
      <c r="F91" s="295"/>
      <c r="G91" s="85"/>
      <c r="H91" s="86"/>
      <c r="I91" s="87"/>
    </row>
    <row r="92" spans="1:9">
      <c r="A92" s="215"/>
      <c r="B92" s="293"/>
      <c r="C92" s="294"/>
      <c r="D92" s="295">
        <v>0</v>
      </c>
      <c r="E92" s="295"/>
      <c r="F92" s="295"/>
      <c r="G92" s="85"/>
      <c r="H92" s="86"/>
      <c r="I92" s="87"/>
    </row>
    <row r="93" spans="1:9">
      <c r="A93" s="215"/>
      <c r="B93" s="293"/>
      <c r="C93" s="294"/>
      <c r="D93" s="295">
        <v>0</v>
      </c>
      <c r="E93" s="295"/>
      <c r="F93" s="295"/>
      <c r="G93" s="85"/>
      <c r="H93" s="86"/>
      <c r="I93" s="87"/>
    </row>
    <row r="94" spans="1:9">
      <c r="A94" s="215"/>
      <c r="B94" s="293"/>
      <c r="C94" s="294"/>
      <c r="D94" s="295">
        <v>0</v>
      </c>
      <c r="E94" s="295"/>
      <c r="F94" s="295"/>
      <c r="G94" s="85"/>
      <c r="H94" s="86"/>
      <c r="I94" s="87"/>
    </row>
  </sheetData>
  <sheetProtection sheet="1" objects="1" scenarios="1"/>
  <mergeCells count="1">
    <mergeCell ref="C2:G2"/>
  </mergeCells>
  <phoneticPr fontId="2" type="noConversion"/>
  <conditionalFormatting sqref="A4:A17 B4:C44 G4:I94 A40:A43 A45:C47 B48:C56 A51:A56 A57:C94">
    <cfRule type="expression" dxfId="14" priority="2" stopIfTrue="1">
      <formula>#REF!&gt;0</formula>
    </cfRule>
  </conditionalFormatting>
  <conditionalFormatting sqref="A18 A44">
    <cfRule type="expression" dxfId="13" priority="7" stopIfTrue="1">
      <formula>C18&gt;0</formula>
    </cfRule>
  </conditionalFormatting>
  <conditionalFormatting sqref="A19:A26 A34:A35 A37:A38 A48:A49">
    <cfRule type="expression" dxfId="12" priority="86" stopIfTrue="1">
      <formula>#REF!&gt;0</formula>
    </cfRule>
  </conditionalFormatting>
  <conditionalFormatting sqref="A27">
    <cfRule type="expression" dxfId="11" priority="21" stopIfTrue="1">
      <formula>C27&gt;0</formula>
    </cfRule>
  </conditionalFormatting>
  <conditionalFormatting sqref="A28:A32">
    <cfRule type="expression" dxfId="10" priority="1" stopIfTrue="1">
      <formula>#REF!&gt;0</formula>
    </cfRule>
  </conditionalFormatting>
  <conditionalFormatting sqref="A33">
    <cfRule type="expression" dxfId="9" priority="19" stopIfTrue="1">
      <formula>C33&gt;0</formula>
    </cfRule>
  </conditionalFormatting>
  <conditionalFormatting sqref="A36">
    <cfRule type="expression" dxfId="8" priority="18" stopIfTrue="1">
      <formula>C36&gt;0</formula>
    </cfRule>
  </conditionalFormatting>
  <conditionalFormatting sqref="A39">
    <cfRule type="expression" dxfId="7" priority="16" stopIfTrue="1">
      <formula>C39&gt;0</formula>
    </cfRule>
  </conditionalFormatting>
  <conditionalFormatting sqref="A50">
    <cfRule type="expression" dxfId="6" priority="12" stopIfTrue="1">
      <formula>C50&gt;0</formula>
    </cfRule>
  </conditionalFormatting>
  <conditionalFormatting sqref="D4:F94">
    <cfRule type="expression" dxfId="5" priority="29" stopIfTrue="1">
      <formula>#REF!</formula>
    </cfRule>
  </conditionalFormatting>
  <pageMargins left="0.57999999999999996" right="0.26" top="0.5" bottom="0.52" header="0.5" footer="0.5"/>
  <pageSetup paperSize="9" scale="62" orientation="portrait" r:id="rId1"/>
  <headerFooter alignWithMargins="0"/>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23CF-020A-4DB1-A55E-704E3DD12C47}">
  <sheetPr>
    <pageSetUpPr autoPageBreaks="0" fitToPage="1"/>
  </sheetPr>
  <dimension ref="A1:Q201"/>
  <sheetViews>
    <sheetView showGridLines="0" zoomScale="90" zoomScaleNormal="90" workbookViewId="0">
      <pane ySplit="6" topLeftCell="A7" activePane="bottomLeft" state="frozen"/>
      <selection activeCell="K6" sqref="K6"/>
      <selection pane="bottomLeft" activeCell="A2" sqref="A2"/>
    </sheetView>
  </sheetViews>
  <sheetFormatPr defaultColWidth="9" defaultRowHeight="17"/>
  <cols>
    <col min="1" max="1" width="2.6328125" style="4" customWidth="1"/>
    <col min="2" max="2" width="8.08984375" style="32" bestFit="1" customWidth="1"/>
    <col min="3" max="3" width="25.6328125" style="4" customWidth="1"/>
    <col min="4" max="7" width="12.6328125" style="34" customWidth="1"/>
    <col min="8" max="8" width="20.6328125" style="34" customWidth="1"/>
    <col min="9" max="9" width="2.6328125" style="4" customWidth="1"/>
    <col min="10" max="10" width="9" style="35"/>
    <col min="11" max="16384" width="9" style="4"/>
  </cols>
  <sheetData>
    <row r="1" spans="1:17" s="139" customFormat="1" ht="17" customHeight="1">
      <c r="A1" s="139" t="str">
        <f>日記簿!F1</f>
        <v/>
      </c>
      <c r="B1" s="154"/>
      <c r="D1" s="144"/>
      <c r="E1" s="144"/>
      <c r="F1" s="144"/>
      <c r="G1" s="144"/>
      <c r="H1" s="144"/>
      <c r="I1" s="237"/>
      <c r="J1" s="383" t="s">
        <v>491</v>
      </c>
    </row>
    <row r="2" spans="1:17" ht="20" customHeight="1">
      <c r="B2" s="184" t="str">
        <f>公司名稱</f>
        <v>社團法人OOO協會</v>
      </c>
      <c r="C2" s="185"/>
      <c r="D2" s="185"/>
      <c r="E2" s="185"/>
      <c r="F2" s="185"/>
      <c r="G2" s="185"/>
      <c r="H2" s="185"/>
    </row>
    <row r="3" spans="1:17" ht="20" customHeight="1">
      <c r="B3" s="184" t="s">
        <v>484</v>
      </c>
      <c r="C3" s="185"/>
      <c r="D3" s="185"/>
      <c r="E3" s="185"/>
      <c r="F3" s="185"/>
      <c r="G3" s="185"/>
      <c r="H3" s="185"/>
    </row>
    <row r="4" spans="1:17" s="35" customFormat="1" ht="20" customHeight="1" thickBot="1">
      <c r="A4" s="4"/>
      <c r="B4" s="15"/>
      <c r="C4" s="174"/>
      <c r="D4" s="16"/>
      <c r="E4" s="20" t="str">
        <f>YEAR(損益表起日)&amp;"年"&amp;MONTH(損益表起日)&amp;"月"&amp;DAY(損益表起日)&amp;"日～"&amp;YEAR(損益表訖日)&amp;"年"&amp;MONTH(損益表訖日)&amp;"月"&amp;DAY(損益表訖日)&amp;"日"</f>
        <v>2026年1月1日～2026年12月31日</v>
      </c>
      <c r="F4" s="16"/>
      <c r="G4" s="16"/>
      <c r="H4" s="16" t="str">
        <f>日記簿!N4</f>
        <v>幣別：新台幣</v>
      </c>
      <c r="I4" s="4"/>
      <c r="K4" s="4"/>
      <c r="L4" s="4"/>
      <c r="M4" s="4"/>
      <c r="N4" s="4"/>
      <c r="O4" s="4"/>
      <c r="P4" s="4"/>
      <c r="Q4" s="4"/>
    </row>
    <row r="5" spans="1:17" s="35" customFormat="1">
      <c r="A5" s="4"/>
      <c r="B5" s="4"/>
      <c r="C5" s="348"/>
      <c r="D5" s="347"/>
      <c r="E5" s="347"/>
      <c r="F5" s="349" t="s">
        <v>490</v>
      </c>
      <c r="G5" s="33"/>
      <c r="H5" s="347"/>
      <c r="I5" s="4"/>
      <c r="K5" s="4"/>
      <c r="L5" s="4"/>
      <c r="M5" s="4"/>
      <c r="N5" s="4"/>
      <c r="O5" s="4"/>
      <c r="P5" s="4"/>
      <c r="Q5" s="4"/>
    </row>
    <row r="6" spans="1:17" s="35" customFormat="1" ht="18.5">
      <c r="A6" s="4"/>
      <c r="B6" s="117" t="s">
        <v>67</v>
      </c>
      <c r="C6" s="118" t="s">
        <v>65</v>
      </c>
      <c r="D6" s="117" t="s">
        <v>485</v>
      </c>
      <c r="E6" s="117" t="s">
        <v>486</v>
      </c>
      <c r="F6" s="117" t="s">
        <v>488</v>
      </c>
      <c r="G6" s="117" t="s">
        <v>489</v>
      </c>
      <c r="H6" s="117" t="s">
        <v>487</v>
      </c>
      <c r="I6" s="4"/>
      <c r="K6" s="4"/>
      <c r="L6" s="4"/>
      <c r="M6" s="4"/>
      <c r="N6" s="4"/>
      <c r="O6" s="4"/>
      <c r="P6" s="4"/>
      <c r="Q6" s="4"/>
    </row>
    <row r="7" spans="1:17" s="35" customFormat="1">
      <c r="A7" s="4"/>
      <c r="B7" s="350" t="str">
        <f t="shared" ref="B7:B38" si="0">IF(ISNA(VLOOKUP(ROW()-6,益表,1,FALSE))=TRUE,"",IF(VLOOKUP(ROW()-6,益表,7,FALSE)="","",VLOOKUP(ROW()-6,益表,7,FALSE)))</f>
        <v/>
      </c>
      <c r="C7" s="351" t="str">
        <f t="shared" ref="C7:C38" si="1">IF(ISNA(VLOOKUP(ROW()-6,益表,1,FALSE))=TRUE,"",VLOOKUP(ROW()-6,益表,9,FALSE))</f>
        <v>收入</v>
      </c>
      <c r="D7" s="109" t="str">
        <f t="shared" ref="D7:D38" si="2">IF(ISNA(VLOOKUP(ROW()-6,益表,1,FALSE))=TRUE,"",IF(VLOOKUP(ROW()-6,益表,12,FALSE)="","",IF(LEFT(VLOOKUP(ROW()-6,益表,9,FALSE),1)="減",VLOOKUP(ROW()-6,益表,12,FALSE)*-1,VLOOKUP(ROW()-6,益表,12,FALSE))))</f>
        <v/>
      </c>
      <c r="E7" s="109"/>
      <c r="F7" s="109" t="str">
        <f>IF(D7&gt;E7,D7-E7,"")</f>
        <v/>
      </c>
      <c r="G7" s="109" t="str">
        <f>IF(E7&gt;D7,E7-D7,"")</f>
        <v/>
      </c>
      <c r="H7" s="109"/>
      <c r="I7" s="4"/>
      <c r="K7" s="4"/>
      <c r="L7" s="4"/>
      <c r="M7" s="4"/>
      <c r="N7" s="4"/>
      <c r="O7" s="4"/>
      <c r="P7" s="4"/>
      <c r="Q7" s="4"/>
    </row>
    <row r="8" spans="1:17" s="35" customFormat="1">
      <c r="A8" s="4"/>
      <c r="B8" s="350">
        <f t="shared" si="0"/>
        <v>4100</v>
      </c>
      <c r="C8" s="351" t="str">
        <f t="shared" si="1"/>
        <v>入會費</v>
      </c>
      <c r="D8" s="109">
        <f t="shared" si="2"/>
        <v>1500</v>
      </c>
      <c r="E8" s="109"/>
      <c r="F8" s="109">
        <f t="shared" ref="F8:F71" si="3">IF(D8&gt;E8,D8-E8,"")</f>
        <v>1500</v>
      </c>
      <c r="G8" s="109" t="str">
        <f t="shared" ref="G8:G71" si="4">IF(E8&gt;D8,E8-D8,"")</f>
        <v/>
      </c>
      <c r="H8" s="352"/>
      <c r="I8" s="4"/>
      <c r="K8" s="4"/>
      <c r="L8" s="4"/>
      <c r="M8" s="4"/>
      <c r="N8" s="4"/>
      <c r="O8" s="4"/>
      <c r="P8" s="4"/>
      <c r="Q8" s="4"/>
    </row>
    <row r="9" spans="1:17" s="35" customFormat="1">
      <c r="A9" s="4"/>
      <c r="B9" s="350">
        <f t="shared" si="0"/>
        <v>4200</v>
      </c>
      <c r="C9" s="351" t="str">
        <f t="shared" si="1"/>
        <v>常年會費</v>
      </c>
      <c r="D9" s="109">
        <f t="shared" si="2"/>
        <v>1500</v>
      </c>
      <c r="E9" s="109"/>
      <c r="F9" s="109">
        <f t="shared" si="3"/>
        <v>1500</v>
      </c>
      <c r="G9" s="109" t="str">
        <f t="shared" si="4"/>
        <v/>
      </c>
      <c r="H9" s="109"/>
      <c r="I9" s="4"/>
      <c r="K9" s="4"/>
      <c r="L9" s="4"/>
      <c r="M9" s="4"/>
      <c r="N9" s="4"/>
      <c r="O9" s="4"/>
      <c r="P9" s="4"/>
      <c r="Q9" s="4"/>
    </row>
    <row r="10" spans="1:17" s="35" customFormat="1">
      <c r="A10" s="4"/>
      <c r="B10" s="350">
        <f t="shared" si="0"/>
        <v>4800</v>
      </c>
      <c r="C10" s="351" t="str">
        <f t="shared" si="1"/>
        <v>專案收入</v>
      </c>
      <c r="D10" s="109">
        <f t="shared" si="2"/>
        <v>100000</v>
      </c>
      <c r="E10" s="109"/>
      <c r="F10" s="109">
        <f t="shared" si="3"/>
        <v>100000</v>
      </c>
      <c r="G10" s="109" t="str">
        <f t="shared" si="4"/>
        <v/>
      </c>
      <c r="H10" s="109"/>
      <c r="I10" s="4"/>
      <c r="K10" s="4"/>
      <c r="L10" s="4"/>
      <c r="M10" s="4"/>
      <c r="N10" s="4"/>
      <c r="O10" s="4"/>
      <c r="P10" s="4"/>
      <c r="Q10" s="4"/>
    </row>
    <row r="11" spans="1:17" s="35" customFormat="1">
      <c r="A11" s="4"/>
      <c r="B11" s="350" t="str">
        <f t="shared" si="0"/>
        <v/>
      </c>
      <c r="C11" s="351" t="str">
        <f t="shared" si="1"/>
        <v>收入合計</v>
      </c>
      <c r="D11" s="109">
        <f t="shared" si="2"/>
        <v>103000</v>
      </c>
      <c r="E11" s="109"/>
      <c r="F11" s="109">
        <f t="shared" si="3"/>
        <v>103000</v>
      </c>
      <c r="G11" s="109" t="str">
        <f t="shared" si="4"/>
        <v/>
      </c>
      <c r="H11" s="109"/>
      <c r="I11" s="4"/>
      <c r="K11" s="4"/>
      <c r="L11" s="4"/>
      <c r="M11" s="4"/>
      <c r="N11" s="4"/>
      <c r="O11" s="4"/>
      <c r="P11" s="4"/>
      <c r="Q11" s="4"/>
    </row>
    <row r="12" spans="1:17" s="35" customFormat="1">
      <c r="A12" s="4"/>
      <c r="B12" s="350" t="str">
        <f t="shared" si="0"/>
        <v/>
      </c>
      <c r="C12" s="351" t="str">
        <f t="shared" si="1"/>
        <v xml:space="preserve"> </v>
      </c>
      <c r="D12" s="109" t="str">
        <f t="shared" si="2"/>
        <v/>
      </c>
      <c r="E12" s="109"/>
      <c r="F12" s="109" t="str">
        <f t="shared" si="3"/>
        <v/>
      </c>
      <c r="G12" s="109" t="str">
        <f t="shared" si="4"/>
        <v/>
      </c>
      <c r="H12" s="109"/>
      <c r="I12" s="4"/>
      <c r="K12" s="4"/>
      <c r="L12" s="4"/>
      <c r="M12" s="4"/>
      <c r="N12" s="4"/>
      <c r="O12" s="4"/>
      <c r="P12" s="4"/>
      <c r="Q12" s="4"/>
    </row>
    <row r="13" spans="1:17" s="35" customFormat="1">
      <c r="A13" s="4"/>
      <c r="B13" s="350" t="str">
        <f t="shared" si="0"/>
        <v/>
      </c>
      <c r="C13" s="351" t="str">
        <f t="shared" si="1"/>
        <v>本期餘絀</v>
      </c>
      <c r="D13" s="109">
        <f t="shared" si="2"/>
        <v>103000</v>
      </c>
      <c r="E13" s="109"/>
      <c r="F13" s="109">
        <f t="shared" si="3"/>
        <v>103000</v>
      </c>
      <c r="G13" s="109" t="str">
        <f t="shared" si="4"/>
        <v/>
      </c>
      <c r="H13" s="109"/>
      <c r="I13" s="4"/>
      <c r="K13" s="4"/>
      <c r="L13" s="4"/>
      <c r="M13" s="4"/>
      <c r="N13" s="4"/>
      <c r="O13" s="4"/>
      <c r="P13" s="4"/>
      <c r="Q13" s="4"/>
    </row>
    <row r="14" spans="1:17" s="35" customFormat="1">
      <c r="A14" s="4"/>
      <c r="B14" s="350" t="str">
        <f t="shared" si="0"/>
        <v/>
      </c>
      <c r="C14" s="351" t="str">
        <f t="shared" si="1"/>
        <v/>
      </c>
      <c r="D14" s="109" t="str">
        <f t="shared" si="2"/>
        <v/>
      </c>
      <c r="E14" s="109"/>
      <c r="F14" s="109" t="str">
        <f t="shared" si="3"/>
        <v/>
      </c>
      <c r="G14" s="109" t="str">
        <f t="shared" si="4"/>
        <v/>
      </c>
      <c r="H14" s="109"/>
      <c r="I14" s="4"/>
      <c r="K14" s="4"/>
      <c r="L14" s="4"/>
      <c r="M14" s="4"/>
      <c r="N14" s="4"/>
      <c r="O14" s="4"/>
      <c r="P14" s="4"/>
      <c r="Q14" s="4"/>
    </row>
    <row r="15" spans="1:17" s="35" customFormat="1">
      <c r="A15" s="4"/>
      <c r="B15" s="350" t="str">
        <f t="shared" si="0"/>
        <v/>
      </c>
      <c r="C15" s="351" t="str">
        <f t="shared" si="1"/>
        <v/>
      </c>
      <c r="D15" s="109" t="str">
        <f t="shared" si="2"/>
        <v/>
      </c>
      <c r="E15" s="109"/>
      <c r="F15" s="109" t="str">
        <f t="shared" si="3"/>
        <v/>
      </c>
      <c r="G15" s="109" t="str">
        <f t="shared" si="4"/>
        <v/>
      </c>
      <c r="H15" s="109"/>
      <c r="I15" s="4"/>
      <c r="K15" s="4"/>
      <c r="L15" s="4"/>
      <c r="M15" s="4"/>
      <c r="N15" s="4"/>
      <c r="O15" s="4"/>
      <c r="P15" s="4"/>
      <c r="Q15" s="4"/>
    </row>
    <row r="16" spans="1:17" s="35" customFormat="1">
      <c r="A16" s="4"/>
      <c r="B16" s="350" t="str">
        <f t="shared" si="0"/>
        <v/>
      </c>
      <c r="C16" s="351" t="str">
        <f t="shared" si="1"/>
        <v/>
      </c>
      <c r="D16" s="109" t="str">
        <f t="shared" si="2"/>
        <v/>
      </c>
      <c r="E16" s="109"/>
      <c r="F16" s="109" t="str">
        <f t="shared" si="3"/>
        <v/>
      </c>
      <c r="G16" s="109" t="str">
        <f t="shared" si="4"/>
        <v/>
      </c>
      <c r="H16" s="109"/>
      <c r="I16" s="4"/>
      <c r="K16" s="4"/>
      <c r="L16" s="4"/>
      <c r="M16" s="4"/>
      <c r="N16" s="4"/>
      <c r="O16" s="4"/>
      <c r="P16" s="4"/>
      <c r="Q16" s="4"/>
    </row>
    <row r="17" spans="1:17" s="35" customFormat="1">
      <c r="A17" s="4"/>
      <c r="B17" s="350" t="str">
        <f t="shared" si="0"/>
        <v/>
      </c>
      <c r="C17" s="351" t="str">
        <f t="shared" si="1"/>
        <v/>
      </c>
      <c r="D17" s="109" t="str">
        <f t="shared" si="2"/>
        <v/>
      </c>
      <c r="E17" s="109"/>
      <c r="F17" s="109" t="str">
        <f t="shared" si="3"/>
        <v/>
      </c>
      <c r="G17" s="109" t="str">
        <f t="shared" si="4"/>
        <v/>
      </c>
      <c r="H17" s="109"/>
      <c r="I17" s="4"/>
      <c r="K17" s="4"/>
      <c r="L17" s="4"/>
      <c r="M17" s="4"/>
      <c r="N17" s="4"/>
      <c r="O17" s="4"/>
      <c r="P17" s="4"/>
      <c r="Q17" s="4"/>
    </row>
    <row r="18" spans="1:17">
      <c r="B18" s="350" t="str">
        <f t="shared" si="0"/>
        <v/>
      </c>
      <c r="C18" s="351" t="str">
        <f t="shared" si="1"/>
        <v/>
      </c>
      <c r="D18" s="109" t="str">
        <f t="shared" si="2"/>
        <v/>
      </c>
      <c r="E18" s="109"/>
      <c r="F18" s="109" t="str">
        <f t="shared" si="3"/>
        <v/>
      </c>
      <c r="G18" s="109" t="str">
        <f t="shared" si="4"/>
        <v/>
      </c>
      <c r="H18" s="109"/>
    </row>
    <row r="19" spans="1:17">
      <c r="B19" s="350" t="str">
        <f t="shared" si="0"/>
        <v/>
      </c>
      <c r="C19" s="351" t="str">
        <f t="shared" si="1"/>
        <v/>
      </c>
      <c r="D19" s="109" t="str">
        <f t="shared" si="2"/>
        <v/>
      </c>
      <c r="E19" s="109"/>
      <c r="F19" s="109" t="str">
        <f t="shared" si="3"/>
        <v/>
      </c>
      <c r="G19" s="109" t="str">
        <f t="shared" si="4"/>
        <v/>
      </c>
      <c r="H19" s="109"/>
    </row>
    <row r="20" spans="1:17">
      <c r="B20" s="350" t="str">
        <f t="shared" si="0"/>
        <v/>
      </c>
      <c r="C20" s="351" t="str">
        <f t="shared" si="1"/>
        <v/>
      </c>
      <c r="D20" s="109" t="str">
        <f t="shared" si="2"/>
        <v/>
      </c>
      <c r="E20" s="109"/>
      <c r="F20" s="109" t="str">
        <f t="shared" si="3"/>
        <v/>
      </c>
      <c r="G20" s="109" t="str">
        <f t="shared" si="4"/>
        <v/>
      </c>
      <c r="H20" s="109"/>
    </row>
    <row r="21" spans="1:17">
      <c r="B21" s="350" t="str">
        <f t="shared" si="0"/>
        <v/>
      </c>
      <c r="C21" s="351" t="str">
        <f t="shared" si="1"/>
        <v/>
      </c>
      <c r="D21" s="109" t="str">
        <f t="shared" si="2"/>
        <v/>
      </c>
      <c r="E21" s="109"/>
      <c r="F21" s="109" t="str">
        <f t="shared" si="3"/>
        <v/>
      </c>
      <c r="G21" s="109" t="str">
        <f t="shared" si="4"/>
        <v/>
      </c>
      <c r="H21" s="109"/>
    </row>
    <row r="22" spans="1:17">
      <c r="B22" s="350" t="str">
        <f t="shared" si="0"/>
        <v/>
      </c>
      <c r="C22" s="351" t="str">
        <f t="shared" si="1"/>
        <v/>
      </c>
      <c r="D22" s="109" t="str">
        <f t="shared" si="2"/>
        <v/>
      </c>
      <c r="E22" s="109"/>
      <c r="F22" s="109" t="str">
        <f t="shared" si="3"/>
        <v/>
      </c>
      <c r="G22" s="109" t="str">
        <f t="shared" si="4"/>
        <v/>
      </c>
      <c r="H22" s="109"/>
    </row>
    <row r="23" spans="1:17">
      <c r="B23" s="350" t="str">
        <f t="shared" si="0"/>
        <v/>
      </c>
      <c r="C23" s="351" t="str">
        <f t="shared" si="1"/>
        <v/>
      </c>
      <c r="D23" s="109" t="str">
        <f t="shared" si="2"/>
        <v/>
      </c>
      <c r="E23" s="109"/>
      <c r="F23" s="109" t="str">
        <f t="shared" si="3"/>
        <v/>
      </c>
      <c r="G23" s="109" t="str">
        <f t="shared" si="4"/>
        <v/>
      </c>
      <c r="H23" s="109"/>
    </row>
    <row r="24" spans="1:17">
      <c r="B24" s="350" t="str">
        <f t="shared" si="0"/>
        <v/>
      </c>
      <c r="C24" s="351" t="str">
        <f t="shared" si="1"/>
        <v/>
      </c>
      <c r="D24" s="109" t="str">
        <f t="shared" si="2"/>
        <v/>
      </c>
      <c r="E24" s="109"/>
      <c r="F24" s="109" t="str">
        <f t="shared" si="3"/>
        <v/>
      </c>
      <c r="G24" s="109" t="str">
        <f t="shared" si="4"/>
        <v/>
      </c>
      <c r="H24" s="109"/>
    </row>
    <row r="25" spans="1:17">
      <c r="B25" s="350" t="str">
        <f t="shared" si="0"/>
        <v/>
      </c>
      <c r="C25" s="351" t="str">
        <f t="shared" si="1"/>
        <v/>
      </c>
      <c r="D25" s="109" t="str">
        <f t="shared" si="2"/>
        <v/>
      </c>
      <c r="E25" s="109"/>
      <c r="F25" s="109" t="str">
        <f t="shared" si="3"/>
        <v/>
      </c>
      <c r="G25" s="109" t="str">
        <f t="shared" si="4"/>
        <v/>
      </c>
      <c r="H25" s="109"/>
    </row>
    <row r="26" spans="1:17">
      <c r="B26" s="350" t="str">
        <f t="shared" si="0"/>
        <v/>
      </c>
      <c r="C26" s="351" t="str">
        <f t="shared" si="1"/>
        <v/>
      </c>
      <c r="D26" s="109" t="str">
        <f t="shared" si="2"/>
        <v/>
      </c>
      <c r="E26" s="109"/>
      <c r="F26" s="109" t="str">
        <f t="shared" si="3"/>
        <v/>
      </c>
      <c r="G26" s="109" t="str">
        <f t="shared" si="4"/>
        <v/>
      </c>
      <c r="H26" s="109"/>
    </row>
    <row r="27" spans="1:17">
      <c r="B27" s="350" t="str">
        <f t="shared" si="0"/>
        <v/>
      </c>
      <c r="C27" s="351" t="str">
        <f t="shared" si="1"/>
        <v/>
      </c>
      <c r="D27" s="109" t="str">
        <f t="shared" si="2"/>
        <v/>
      </c>
      <c r="E27" s="109"/>
      <c r="F27" s="109" t="str">
        <f t="shared" si="3"/>
        <v/>
      </c>
      <c r="G27" s="109" t="str">
        <f t="shared" si="4"/>
        <v/>
      </c>
      <c r="H27" s="109"/>
    </row>
    <row r="28" spans="1:17">
      <c r="B28" s="350" t="str">
        <f t="shared" si="0"/>
        <v/>
      </c>
      <c r="C28" s="351" t="str">
        <f t="shared" si="1"/>
        <v/>
      </c>
      <c r="D28" s="109" t="str">
        <f t="shared" si="2"/>
        <v/>
      </c>
      <c r="E28" s="109"/>
      <c r="F28" s="109" t="str">
        <f t="shared" si="3"/>
        <v/>
      </c>
      <c r="G28" s="109" t="str">
        <f t="shared" si="4"/>
        <v/>
      </c>
      <c r="H28" s="109"/>
    </row>
    <row r="29" spans="1:17">
      <c r="B29" s="350" t="str">
        <f t="shared" si="0"/>
        <v/>
      </c>
      <c r="C29" s="351" t="str">
        <f t="shared" si="1"/>
        <v/>
      </c>
      <c r="D29" s="109" t="str">
        <f t="shared" si="2"/>
        <v/>
      </c>
      <c r="E29" s="109"/>
      <c r="F29" s="109" t="str">
        <f t="shared" si="3"/>
        <v/>
      </c>
      <c r="G29" s="109" t="str">
        <f t="shared" si="4"/>
        <v/>
      </c>
      <c r="H29" s="109"/>
    </row>
    <row r="30" spans="1:17">
      <c r="B30" s="350" t="str">
        <f t="shared" si="0"/>
        <v/>
      </c>
      <c r="C30" s="351" t="str">
        <f t="shared" si="1"/>
        <v/>
      </c>
      <c r="D30" s="109" t="str">
        <f t="shared" si="2"/>
        <v/>
      </c>
      <c r="E30" s="109"/>
      <c r="F30" s="109" t="str">
        <f t="shared" si="3"/>
        <v/>
      </c>
      <c r="G30" s="109" t="str">
        <f t="shared" si="4"/>
        <v/>
      </c>
      <c r="H30" s="109"/>
    </row>
    <row r="31" spans="1:17">
      <c r="B31" s="350" t="str">
        <f t="shared" si="0"/>
        <v/>
      </c>
      <c r="C31" s="351" t="str">
        <f t="shared" si="1"/>
        <v/>
      </c>
      <c r="D31" s="109" t="str">
        <f t="shared" si="2"/>
        <v/>
      </c>
      <c r="E31" s="109"/>
      <c r="F31" s="109" t="str">
        <f t="shared" si="3"/>
        <v/>
      </c>
      <c r="G31" s="109" t="str">
        <f t="shared" si="4"/>
        <v/>
      </c>
      <c r="H31" s="109"/>
    </row>
    <row r="32" spans="1:17">
      <c r="B32" s="350" t="str">
        <f t="shared" si="0"/>
        <v/>
      </c>
      <c r="C32" s="351" t="str">
        <f t="shared" si="1"/>
        <v/>
      </c>
      <c r="D32" s="109" t="str">
        <f t="shared" si="2"/>
        <v/>
      </c>
      <c r="E32" s="109"/>
      <c r="F32" s="109" t="str">
        <f t="shared" si="3"/>
        <v/>
      </c>
      <c r="G32" s="109" t="str">
        <f t="shared" si="4"/>
        <v/>
      </c>
      <c r="H32" s="109"/>
    </row>
    <row r="33" spans="2:8">
      <c r="B33" s="350" t="str">
        <f t="shared" si="0"/>
        <v/>
      </c>
      <c r="C33" s="351" t="str">
        <f t="shared" si="1"/>
        <v/>
      </c>
      <c r="D33" s="109" t="str">
        <f t="shared" si="2"/>
        <v/>
      </c>
      <c r="E33" s="109"/>
      <c r="F33" s="109" t="str">
        <f t="shared" si="3"/>
        <v/>
      </c>
      <c r="G33" s="109" t="str">
        <f t="shared" si="4"/>
        <v/>
      </c>
      <c r="H33" s="109"/>
    </row>
    <row r="34" spans="2:8">
      <c r="B34" s="350" t="str">
        <f t="shared" si="0"/>
        <v/>
      </c>
      <c r="C34" s="351" t="str">
        <f t="shared" si="1"/>
        <v/>
      </c>
      <c r="D34" s="109" t="str">
        <f t="shared" si="2"/>
        <v/>
      </c>
      <c r="E34" s="109"/>
      <c r="F34" s="109" t="str">
        <f t="shared" si="3"/>
        <v/>
      </c>
      <c r="G34" s="109" t="str">
        <f t="shared" si="4"/>
        <v/>
      </c>
      <c r="H34" s="109"/>
    </row>
    <row r="35" spans="2:8">
      <c r="B35" s="350" t="str">
        <f t="shared" si="0"/>
        <v/>
      </c>
      <c r="C35" s="351" t="str">
        <f t="shared" si="1"/>
        <v/>
      </c>
      <c r="D35" s="109" t="str">
        <f t="shared" si="2"/>
        <v/>
      </c>
      <c r="E35" s="109"/>
      <c r="F35" s="109" t="str">
        <f t="shared" si="3"/>
        <v/>
      </c>
      <c r="G35" s="109" t="str">
        <f t="shared" si="4"/>
        <v/>
      </c>
      <c r="H35" s="109"/>
    </row>
    <row r="36" spans="2:8">
      <c r="B36" s="350" t="str">
        <f t="shared" si="0"/>
        <v/>
      </c>
      <c r="C36" s="351" t="str">
        <f t="shared" si="1"/>
        <v/>
      </c>
      <c r="D36" s="109" t="str">
        <f t="shared" si="2"/>
        <v/>
      </c>
      <c r="E36" s="109"/>
      <c r="F36" s="109" t="str">
        <f t="shared" si="3"/>
        <v/>
      </c>
      <c r="G36" s="109" t="str">
        <f t="shared" si="4"/>
        <v/>
      </c>
      <c r="H36" s="109"/>
    </row>
    <row r="37" spans="2:8">
      <c r="B37" s="350" t="str">
        <f t="shared" si="0"/>
        <v/>
      </c>
      <c r="C37" s="351" t="str">
        <f t="shared" si="1"/>
        <v/>
      </c>
      <c r="D37" s="109" t="str">
        <f t="shared" si="2"/>
        <v/>
      </c>
      <c r="E37" s="109"/>
      <c r="F37" s="109" t="str">
        <f t="shared" si="3"/>
        <v/>
      </c>
      <c r="G37" s="109" t="str">
        <f t="shared" si="4"/>
        <v/>
      </c>
      <c r="H37" s="109"/>
    </row>
    <row r="38" spans="2:8">
      <c r="B38" s="350" t="str">
        <f t="shared" si="0"/>
        <v/>
      </c>
      <c r="C38" s="351" t="str">
        <f t="shared" si="1"/>
        <v/>
      </c>
      <c r="D38" s="109" t="str">
        <f t="shared" si="2"/>
        <v/>
      </c>
      <c r="E38" s="109"/>
      <c r="F38" s="109" t="str">
        <f t="shared" si="3"/>
        <v/>
      </c>
      <c r="G38" s="109" t="str">
        <f t="shared" si="4"/>
        <v/>
      </c>
      <c r="H38" s="109"/>
    </row>
    <row r="39" spans="2:8">
      <c r="B39" s="350" t="str">
        <f t="shared" ref="B39:B70" si="5">IF(ISNA(VLOOKUP(ROW()-6,益表,1,FALSE))=TRUE,"",IF(VLOOKUP(ROW()-6,益表,7,FALSE)="","",VLOOKUP(ROW()-6,益表,7,FALSE)))</f>
        <v/>
      </c>
      <c r="C39" s="351" t="str">
        <f t="shared" ref="C39:C70" si="6">IF(ISNA(VLOOKUP(ROW()-6,益表,1,FALSE))=TRUE,"",VLOOKUP(ROW()-6,益表,9,FALSE))</f>
        <v/>
      </c>
      <c r="D39" s="109" t="str">
        <f t="shared" ref="D39:D70" si="7">IF(ISNA(VLOOKUP(ROW()-6,益表,1,FALSE))=TRUE,"",IF(VLOOKUP(ROW()-6,益表,12,FALSE)="","",IF(LEFT(VLOOKUP(ROW()-6,益表,9,FALSE),1)="減",VLOOKUP(ROW()-6,益表,12,FALSE)*-1,VLOOKUP(ROW()-6,益表,12,FALSE))))</f>
        <v/>
      </c>
      <c r="E39" s="109"/>
      <c r="F39" s="109" t="str">
        <f t="shared" si="3"/>
        <v/>
      </c>
      <c r="G39" s="109" t="str">
        <f t="shared" si="4"/>
        <v/>
      </c>
      <c r="H39" s="109"/>
    </row>
    <row r="40" spans="2:8">
      <c r="B40" s="350" t="str">
        <f t="shared" si="5"/>
        <v/>
      </c>
      <c r="C40" s="351" t="str">
        <f t="shared" si="6"/>
        <v/>
      </c>
      <c r="D40" s="109" t="str">
        <f t="shared" si="7"/>
        <v/>
      </c>
      <c r="E40" s="109"/>
      <c r="F40" s="109" t="str">
        <f t="shared" si="3"/>
        <v/>
      </c>
      <c r="G40" s="109" t="str">
        <f t="shared" si="4"/>
        <v/>
      </c>
      <c r="H40" s="109"/>
    </row>
    <row r="41" spans="2:8">
      <c r="B41" s="350" t="str">
        <f t="shared" si="5"/>
        <v/>
      </c>
      <c r="C41" s="351" t="str">
        <f t="shared" si="6"/>
        <v/>
      </c>
      <c r="D41" s="109" t="str">
        <f t="shared" si="7"/>
        <v/>
      </c>
      <c r="E41" s="109"/>
      <c r="F41" s="109" t="str">
        <f t="shared" si="3"/>
        <v/>
      </c>
      <c r="G41" s="109" t="str">
        <f t="shared" si="4"/>
        <v/>
      </c>
      <c r="H41" s="109"/>
    </row>
    <row r="42" spans="2:8">
      <c r="B42" s="350" t="str">
        <f t="shared" si="5"/>
        <v/>
      </c>
      <c r="C42" s="351" t="str">
        <f t="shared" si="6"/>
        <v/>
      </c>
      <c r="D42" s="109" t="str">
        <f t="shared" si="7"/>
        <v/>
      </c>
      <c r="E42" s="109"/>
      <c r="F42" s="109" t="str">
        <f t="shared" si="3"/>
        <v/>
      </c>
      <c r="G42" s="109" t="str">
        <f t="shared" si="4"/>
        <v/>
      </c>
      <c r="H42" s="109"/>
    </row>
    <row r="43" spans="2:8">
      <c r="B43" s="350" t="str">
        <f t="shared" si="5"/>
        <v/>
      </c>
      <c r="C43" s="351" t="str">
        <f t="shared" si="6"/>
        <v/>
      </c>
      <c r="D43" s="109" t="str">
        <f t="shared" si="7"/>
        <v/>
      </c>
      <c r="E43" s="109"/>
      <c r="F43" s="109" t="str">
        <f t="shared" si="3"/>
        <v/>
      </c>
      <c r="G43" s="109" t="str">
        <f t="shared" si="4"/>
        <v/>
      </c>
      <c r="H43" s="109"/>
    </row>
    <row r="44" spans="2:8">
      <c r="B44" s="350" t="str">
        <f t="shared" si="5"/>
        <v/>
      </c>
      <c r="C44" s="351" t="str">
        <f t="shared" si="6"/>
        <v/>
      </c>
      <c r="D44" s="109" t="str">
        <f t="shared" si="7"/>
        <v/>
      </c>
      <c r="E44" s="109"/>
      <c r="F44" s="109" t="str">
        <f t="shared" si="3"/>
        <v/>
      </c>
      <c r="G44" s="109" t="str">
        <f t="shared" si="4"/>
        <v/>
      </c>
      <c r="H44" s="109"/>
    </row>
    <row r="45" spans="2:8">
      <c r="B45" s="350" t="str">
        <f t="shared" si="5"/>
        <v/>
      </c>
      <c r="C45" s="351" t="str">
        <f t="shared" si="6"/>
        <v/>
      </c>
      <c r="D45" s="109" t="str">
        <f t="shared" si="7"/>
        <v/>
      </c>
      <c r="E45" s="109"/>
      <c r="F45" s="109" t="str">
        <f t="shared" si="3"/>
        <v/>
      </c>
      <c r="G45" s="109" t="str">
        <f t="shared" si="4"/>
        <v/>
      </c>
      <c r="H45" s="109"/>
    </row>
    <row r="46" spans="2:8">
      <c r="B46" s="350" t="str">
        <f t="shared" si="5"/>
        <v/>
      </c>
      <c r="C46" s="351" t="str">
        <f t="shared" si="6"/>
        <v/>
      </c>
      <c r="D46" s="109" t="str">
        <f t="shared" si="7"/>
        <v/>
      </c>
      <c r="E46" s="109"/>
      <c r="F46" s="109" t="str">
        <f t="shared" si="3"/>
        <v/>
      </c>
      <c r="G46" s="109" t="str">
        <f t="shared" si="4"/>
        <v/>
      </c>
      <c r="H46" s="109"/>
    </row>
    <row r="47" spans="2:8">
      <c r="B47" s="350" t="str">
        <f t="shared" si="5"/>
        <v/>
      </c>
      <c r="C47" s="351" t="str">
        <f t="shared" si="6"/>
        <v/>
      </c>
      <c r="D47" s="109" t="str">
        <f t="shared" si="7"/>
        <v/>
      </c>
      <c r="E47" s="109"/>
      <c r="F47" s="109" t="str">
        <f t="shared" si="3"/>
        <v/>
      </c>
      <c r="G47" s="109" t="str">
        <f t="shared" si="4"/>
        <v/>
      </c>
      <c r="H47" s="109"/>
    </row>
    <row r="48" spans="2:8">
      <c r="B48" s="350" t="str">
        <f t="shared" si="5"/>
        <v/>
      </c>
      <c r="C48" s="351" t="str">
        <f t="shared" si="6"/>
        <v/>
      </c>
      <c r="D48" s="109" t="str">
        <f t="shared" si="7"/>
        <v/>
      </c>
      <c r="E48" s="109"/>
      <c r="F48" s="109" t="str">
        <f t="shared" si="3"/>
        <v/>
      </c>
      <c r="G48" s="109" t="str">
        <f t="shared" si="4"/>
        <v/>
      </c>
      <c r="H48" s="109"/>
    </row>
    <row r="49" spans="2:8">
      <c r="B49" s="350" t="str">
        <f t="shared" si="5"/>
        <v/>
      </c>
      <c r="C49" s="351" t="str">
        <f t="shared" si="6"/>
        <v/>
      </c>
      <c r="D49" s="109" t="str">
        <f t="shared" si="7"/>
        <v/>
      </c>
      <c r="E49" s="109"/>
      <c r="F49" s="109" t="str">
        <f t="shared" si="3"/>
        <v/>
      </c>
      <c r="G49" s="109" t="str">
        <f t="shared" si="4"/>
        <v/>
      </c>
      <c r="H49" s="109"/>
    </row>
    <row r="50" spans="2:8">
      <c r="B50" s="350" t="str">
        <f t="shared" si="5"/>
        <v/>
      </c>
      <c r="C50" s="351" t="str">
        <f t="shared" si="6"/>
        <v/>
      </c>
      <c r="D50" s="109" t="str">
        <f t="shared" si="7"/>
        <v/>
      </c>
      <c r="E50" s="109"/>
      <c r="F50" s="109" t="str">
        <f t="shared" si="3"/>
        <v/>
      </c>
      <c r="G50" s="109" t="str">
        <f t="shared" si="4"/>
        <v/>
      </c>
      <c r="H50" s="109"/>
    </row>
    <row r="51" spans="2:8">
      <c r="B51" s="350" t="str">
        <f t="shared" si="5"/>
        <v/>
      </c>
      <c r="C51" s="351" t="str">
        <f t="shared" si="6"/>
        <v/>
      </c>
      <c r="D51" s="109" t="str">
        <f t="shared" si="7"/>
        <v/>
      </c>
      <c r="E51" s="109"/>
      <c r="F51" s="109" t="str">
        <f t="shared" si="3"/>
        <v/>
      </c>
      <c r="G51" s="109" t="str">
        <f t="shared" si="4"/>
        <v/>
      </c>
      <c r="H51" s="109"/>
    </row>
    <row r="52" spans="2:8">
      <c r="B52" s="350" t="str">
        <f t="shared" si="5"/>
        <v/>
      </c>
      <c r="C52" s="351" t="str">
        <f t="shared" si="6"/>
        <v/>
      </c>
      <c r="D52" s="109" t="str">
        <f t="shared" si="7"/>
        <v/>
      </c>
      <c r="E52" s="109"/>
      <c r="F52" s="109" t="str">
        <f t="shared" si="3"/>
        <v/>
      </c>
      <c r="G52" s="109" t="str">
        <f t="shared" si="4"/>
        <v/>
      </c>
      <c r="H52" s="109"/>
    </row>
    <row r="53" spans="2:8">
      <c r="B53" s="350" t="str">
        <f t="shared" si="5"/>
        <v/>
      </c>
      <c r="C53" s="351" t="str">
        <f t="shared" si="6"/>
        <v/>
      </c>
      <c r="D53" s="109" t="str">
        <f t="shared" si="7"/>
        <v/>
      </c>
      <c r="E53" s="109"/>
      <c r="F53" s="109" t="str">
        <f t="shared" si="3"/>
        <v/>
      </c>
      <c r="G53" s="109" t="str">
        <f t="shared" si="4"/>
        <v/>
      </c>
      <c r="H53" s="109"/>
    </row>
    <row r="54" spans="2:8">
      <c r="B54" s="350" t="str">
        <f t="shared" si="5"/>
        <v/>
      </c>
      <c r="C54" s="351" t="str">
        <f t="shared" si="6"/>
        <v/>
      </c>
      <c r="D54" s="109" t="str">
        <f t="shared" si="7"/>
        <v/>
      </c>
      <c r="E54" s="109"/>
      <c r="F54" s="109" t="str">
        <f t="shared" si="3"/>
        <v/>
      </c>
      <c r="G54" s="109" t="str">
        <f t="shared" si="4"/>
        <v/>
      </c>
      <c r="H54" s="109"/>
    </row>
    <row r="55" spans="2:8">
      <c r="B55" s="350" t="str">
        <f t="shared" si="5"/>
        <v/>
      </c>
      <c r="C55" s="351" t="str">
        <f t="shared" si="6"/>
        <v/>
      </c>
      <c r="D55" s="109" t="str">
        <f t="shared" si="7"/>
        <v/>
      </c>
      <c r="E55" s="109"/>
      <c r="F55" s="109" t="str">
        <f t="shared" si="3"/>
        <v/>
      </c>
      <c r="G55" s="109" t="str">
        <f t="shared" si="4"/>
        <v/>
      </c>
      <c r="H55" s="109"/>
    </row>
    <row r="56" spans="2:8">
      <c r="B56" s="350" t="str">
        <f t="shared" si="5"/>
        <v/>
      </c>
      <c r="C56" s="351" t="str">
        <f t="shared" si="6"/>
        <v/>
      </c>
      <c r="D56" s="109" t="str">
        <f t="shared" si="7"/>
        <v/>
      </c>
      <c r="E56" s="109"/>
      <c r="F56" s="109" t="str">
        <f t="shared" si="3"/>
        <v/>
      </c>
      <c r="G56" s="109" t="str">
        <f t="shared" si="4"/>
        <v/>
      </c>
      <c r="H56" s="109"/>
    </row>
    <row r="57" spans="2:8">
      <c r="B57" s="350" t="str">
        <f t="shared" si="5"/>
        <v/>
      </c>
      <c r="C57" s="351" t="str">
        <f t="shared" si="6"/>
        <v/>
      </c>
      <c r="D57" s="109" t="str">
        <f t="shared" si="7"/>
        <v/>
      </c>
      <c r="E57" s="109"/>
      <c r="F57" s="109" t="str">
        <f t="shared" si="3"/>
        <v/>
      </c>
      <c r="G57" s="109" t="str">
        <f t="shared" si="4"/>
        <v/>
      </c>
      <c r="H57" s="109"/>
    </row>
    <row r="58" spans="2:8">
      <c r="B58" s="350" t="str">
        <f t="shared" si="5"/>
        <v/>
      </c>
      <c r="C58" s="351" t="str">
        <f t="shared" si="6"/>
        <v/>
      </c>
      <c r="D58" s="109" t="str">
        <f t="shared" si="7"/>
        <v/>
      </c>
      <c r="E58" s="109"/>
      <c r="F58" s="109" t="str">
        <f t="shared" si="3"/>
        <v/>
      </c>
      <c r="G58" s="109" t="str">
        <f t="shared" si="4"/>
        <v/>
      </c>
      <c r="H58" s="109"/>
    </row>
    <row r="59" spans="2:8">
      <c r="B59" s="350" t="str">
        <f t="shared" si="5"/>
        <v/>
      </c>
      <c r="C59" s="351" t="str">
        <f t="shared" si="6"/>
        <v/>
      </c>
      <c r="D59" s="109" t="str">
        <f t="shared" si="7"/>
        <v/>
      </c>
      <c r="E59" s="109"/>
      <c r="F59" s="109" t="str">
        <f t="shared" si="3"/>
        <v/>
      </c>
      <c r="G59" s="109" t="str">
        <f t="shared" si="4"/>
        <v/>
      </c>
      <c r="H59" s="109"/>
    </row>
    <row r="60" spans="2:8">
      <c r="B60" s="350" t="str">
        <f t="shared" si="5"/>
        <v/>
      </c>
      <c r="C60" s="351" t="str">
        <f t="shared" si="6"/>
        <v/>
      </c>
      <c r="D60" s="109" t="str">
        <f t="shared" si="7"/>
        <v/>
      </c>
      <c r="E60" s="109"/>
      <c r="F60" s="109" t="str">
        <f t="shared" si="3"/>
        <v/>
      </c>
      <c r="G60" s="109" t="str">
        <f t="shared" si="4"/>
        <v/>
      </c>
      <c r="H60" s="109"/>
    </row>
    <row r="61" spans="2:8">
      <c r="B61" s="350" t="str">
        <f t="shared" si="5"/>
        <v/>
      </c>
      <c r="C61" s="351" t="str">
        <f t="shared" si="6"/>
        <v/>
      </c>
      <c r="D61" s="109" t="str">
        <f t="shared" si="7"/>
        <v/>
      </c>
      <c r="E61" s="109"/>
      <c r="F61" s="109" t="str">
        <f t="shared" si="3"/>
        <v/>
      </c>
      <c r="G61" s="109" t="str">
        <f t="shared" si="4"/>
        <v/>
      </c>
      <c r="H61" s="109"/>
    </row>
    <row r="62" spans="2:8">
      <c r="B62" s="350" t="str">
        <f t="shared" si="5"/>
        <v/>
      </c>
      <c r="C62" s="351" t="str">
        <f t="shared" si="6"/>
        <v/>
      </c>
      <c r="D62" s="109" t="str">
        <f t="shared" si="7"/>
        <v/>
      </c>
      <c r="E62" s="109"/>
      <c r="F62" s="109" t="str">
        <f t="shared" si="3"/>
        <v/>
      </c>
      <c r="G62" s="109" t="str">
        <f t="shared" si="4"/>
        <v/>
      </c>
      <c r="H62" s="109"/>
    </row>
    <row r="63" spans="2:8">
      <c r="B63" s="350" t="str">
        <f t="shared" si="5"/>
        <v/>
      </c>
      <c r="C63" s="351" t="str">
        <f t="shared" si="6"/>
        <v/>
      </c>
      <c r="D63" s="109" t="str">
        <f t="shared" si="7"/>
        <v/>
      </c>
      <c r="E63" s="109"/>
      <c r="F63" s="109" t="str">
        <f t="shared" si="3"/>
        <v/>
      </c>
      <c r="G63" s="109" t="str">
        <f t="shared" si="4"/>
        <v/>
      </c>
      <c r="H63" s="109"/>
    </row>
    <row r="64" spans="2:8">
      <c r="B64" s="350" t="str">
        <f t="shared" si="5"/>
        <v/>
      </c>
      <c r="C64" s="351" t="str">
        <f t="shared" si="6"/>
        <v/>
      </c>
      <c r="D64" s="109" t="str">
        <f t="shared" si="7"/>
        <v/>
      </c>
      <c r="E64" s="109"/>
      <c r="F64" s="109" t="str">
        <f t="shared" si="3"/>
        <v/>
      </c>
      <c r="G64" s="109" t="str">
        <f t="shared" si="4"/>
        <v/>
      </c>
      <c r="H64" s="109"/>
    </row>
    <row r="65" spans="2:8">
      <c r="B65" s="350" t="str">
        <f t="shared" si="5"/>
        <v/>
      </c>
      <c r="C65" s="351" t="str">
        <f t="shared" si="6"/>
        <v/>
      </c>
      <c r="D65" s="109" t="str">
        <f t="shared" si="7"/>
        <v/>
      </c>
      <c r="E65" s="109"/>
      <c r="F65" s="109" t="str">
        <f t="shared" si="3"/>
        <v/>
      </c>
      <c r="G65" s="109" t="str">
        <f t="shared" si="4"/>
        <v/>
      </c>
      <c r="H65" s="109"/>
    </row>
    <row r="66" spans="2:8">
      <c r="B66" s="350" t="str">
        <f t="shared" si="5"/>
        <v/>
      </c>
      <c r="C66" s="351" t="str">
        <f t="shared" si="6"/>
        <v/>
      </c>
      <c r="D66" s="109" t="str">
        <f t="shared" si="7"/>
        <v/>
      </c>
      <c r="E66" s="109"/>
      <c r="F66" s="109" t="str">
        <f t="shared" si="3"/>
        <v/>
      </c>
      <c r="G66" s="109" t="str">
        <f t="shared" si="4"/>
        <v/>
      </c>
      <c r="H66" s="109"/>
    </row>
    <row r="67" spans="2:8">
      <c r="B67" s="350" t="str">
        <f t="shared" si="5"/>
        <v/>
      </c>
      <c r="C67" s="351" t="str">
        <f t="shared" si="6"/>
        <v/>
      </c>
      <c r="D67" s="109" t="str">
        <f t="shared" si="7"/>
        <v/>
      </c>
      <c r="E67" s="109"/>
      <c r="F67" s="109" t="str">
        <f t="shared" si="3"/>
        <v/>
      </c>
      <c r="G67" s="109" t="str">
        <f t="shared" si="4"/>
        <v/>
      </c>
      <c r="H67" s="109"/>
    </row>
    <row r="68" spans="2:8">
      <c r="B68" s="350" t="str">
        <f t="shared" si="5"/>
        <v/>
      </c>
      <c r="C68" s="351" t="str">
        <f t="shared" si="6"/>
        <v/>
      </c>
      <c r="D68" s="109" t="str">
        <f t="shared" si="7"/>
        <v/>
      </c>
      <c r="E68" s="109"/>
      <c r="F68" s="109" t="str">
        <f t="shared" si="3"/>
        <v/>
      </c>
      <c r="G68" s="109" t="str">
        <f t="shared" si="4"/>
        <v/>
      </c>
      <c r="H68" s="109"/>
    </row>
    <row r="69" spans="2:8">
      <c r="B69" s="350" t="str">
        <f t="shared" si="5"/>
        <v/>
      </c>
      <c r="C69" s="351" t="str">
        <f t="shared" si="6"/>
        <v/>
      </c>
      <c r="D69" s="109" t="str">
        <f t="shared" si="7"/>
        <v/>
      </c>
      <c r="E69" s="109"/>
      <c r="F69" s="109" t="str">
        <f t="shared" si="3"/>
        <v/>
      </c>
      <c r="G69" s="109" t="str">
        <f t="shared" si="4"/>
        <v/>
      </c>
      <c r="H69" s="109"/>
    </row>
    <row r="70" spans="2:8">
      <c r="B70" s="350" t="str">
        <f t="shared" si="5"/>
        <v/>
      </c>
      <c r="C70" s="351" t="str">
        <f t="shared" si="6"/>
        <v/>
      </c>
      <c r="D70" s="109" t="str">
        <f t="shared" si="7"/>
        <v/>
      </c>
      <c r="E70" s="109"/>
      <c r="F70" s="109" t="str">
        <f t="shared" si="3"/>
        <v/>
      </c>
      <c r="G70" s="109" t="str">
        <f t="shared" si="4"/>
        <v/>
      </c>
      <c r="H70" s="109"/>
    </row>
    <row r="71" spans="2:8">
      <c r="B71" s="350" t="str">
        <f t="shared" ref="B71:B102" si="8">IF(ISNA(VLOOKUP(ROW()-6,益表,1,FALSE))=TRUE,"",IF(VLOOKUP(ROW()-6,益表,7,FALSE)="","",VLOOKUP(ROW()-6,益表,7,FALSE)))</f>
        <v/>
      </c>
      <c r="C71" s="351" t="str">
        <f t="shared" ref="C71:C102" si="9">IF(ISNA(VLOOKUP(ROW()-6,益表,1,FALSE))=TRUE,"",VLOOKUP(ROW()-6,益表,9,FALSE))</f>
        <v/>
      </c>
      <c r="D71" s="109" t="str">
        <f t="shared" ref="D71:D102" si="10">IF(ISNA(VLOOKUP(ROW()-6,益表,1,FALSE))=TRUE,"",IF(VLOOKUP(ROW()-6,益表,12,FALSE)="","",IF(LEFT(VLOOKUP(ROW()-6,益表,9,FALSE),1)="減",VLOOKUP(ROW()-6,益表,12,FALSE)*-1,VLOOKUP(ROW()-6,益表,12,FALSE))))</f>
        <v/>
      </c>
      <c r="E71" s="109"/>
      <c r="F71" s="109" t="str">
        <f t="shared" si="3"/>
        <v/>
      </c>
      <c r="G71" s="109" t="str">
        <f t="shared" si="4"/>
        <v/>
      </c>
      <c r="H71" s="109"/>
    </row>
    <row r="72" spans="2:8">
      <c r="B72" s="350" t="str">
        <f t="shared" si="8"/>
        <v/>
      </c>
      <c r="C72" s="351" t="str">
        <f t="shared" si="9"/>
        <v/>
      </c>
      <c r="D72" s="109" t="str">
        <f t="shared" si="10"/>
        <v/>
      </c>
      <c r="E72" s="109"/>
      <c r="F72" s="109" t="str">
        <f t="shared" ref="F72:F135" si="11">IF(D72&gt;E72,D72-E72,"")</f>
        <v/>
      </c>
      <c r="G72" s="109" t="str">
        <f t="shared" ref="G72:G135" si="12">IF(E72&gt;D72,E72-D72,"")</f>
        <v/>
      </c>
      <c r="H72" s="109"/>
    </row>
    <row r="73" spans="2:8">
      <c r="B73" s="350" t="str">
        <f t="shared" si="8"/>
        <v/>
      </c>
      <c r="C73" s="351" t="str">
        <f t="shared" si="9"/>
        <v/>
      </c>
      <c r="D73" s="109" t="str">
        <f t="shared" si="10"/>
        <v/>
      </c>
      <c r="E73" s="109"/>
      <c r="F73" s="109" t="str">
        <f t="shared" si="11"/>
        <v/>
      </c>
      <c r="G73" s="109" t="str">
        <f t="shared" si="12"/>
        <v/>
      </c>
      <c r="H73" s="109"/>
    </row>
    <row r="74" spans="2:8">
      <c r="B74" s="350" t="str">
        <f t="shared" si="8"/>
        <v/>
      </c>
      <c r="C74" s="351" t="str">
        <f t="shared" si="9"/>
        <v/>
      </c>
      <c r="D74" s="109" t="str">
        <f t="shared" si="10"/>
        <v/>
      </c>
      <c r="E74" s="109"/>
      <c r="F74" s="109" t="str">
        <f t="shared" si="11"/>
        <v/>
      </c>
      <c r="G74" s="109" t="str">
        <f t="shared" si="12"/>
        <v/>
      </c>
      <c r="H74" s="109"/>
    </row>
    <row r="75" spans="2:8">
      <c r="B75" s="350" t="str">
        <f t="shared" si="8"/>
        <v/>
      </c>
      <c r="C75" s="351" t="str">
        <f t="shared" si="9"/>
        <v/>
      </c>
      <c r="D75" s="109" t="str">
        <f t="shared" si="10"/>
        <v/>
      </c>
      <c r="E75" s="109"/>
      <c r="F75" s="109" t="str">
        <f t="shared" si="11"/>
        <v/>
      </c>
      <c r="G75" s="109" t="str">
        <f t="shared" si="12"/>
        <v/>
      </c>
      <c r="H75" s="109"/>
    </row>
    <row r="76" spans="2:8">
      <c r="B76" s="350" t="str">
        <f t="shared" si="8"/>
        <v/>
      </c>
      <c r="C76" s="351" t="str">
        <f t="shared" si="9"/>
        <v/>
      </c>
      <c r="D76" s="109" t="str">
        <f t="shared" si="10"/>
        <v/>
      </c>
      <c r="E76" s="109"/>
      <c r="F76" s="109" t="str">
        <f t="shared" si="11"/>
        <v/>
      </c>
      <c r="G76" s="109" t="str">
        <f t="shared" si="12"/>
        <v/>
      </c>
      <c r="H76" s="109"/>
    </row>
    <row r="77" spans="2:8">
      <c r="B77" s="350" t="str">
        <f t="shared" si="8"/>
        <v/>
      </c>
      <c r="C77" s="351" t="str">
        <f t="shared" si="9"/>
        <v/>
      </c>
      <c r="D77" s="109" t="str">
        <f t="shared" si="10"/>
        <v/>
      </c>
      <c r="E77" s="109"/>
      <c r="F77" s="109" t="str">
        <f t="shared" si="11"/>
        <v/>
      </c>
      <c r="G77" s="109" t="str">
        <f t="shared" si="12"/>
        <v/>
      </c>
      <c r="H77" s="109"/>
    </row>
    <row r="78" spans="2:8">
      <c r="B78" s="350" t="str">
        <f t="shared" si="8"/>
        <v/>
      </c>
      <c r="C78" s="351" t="str">
        <f t="shared" si="9"/>
        <v/>
      </c>
      <c r="D78" s="109" t="str">
        <f t="shared" si="10"/>
        <v/>
      </c>
      <c r="E78" s="109"/>
      <c r="F78" s="109" t="str">
        <f t="shared" si="11"/>
        <v/>
      </c>
      <c r="G78" s="109" t="str">
        <f t="shared" si="12"/>
        <v/>
      </c>
      <c r="H78" s="109"/>
    </row>
    <row r="79" spans="2:8">
      <c r="B79" s="350" t="str">
        <f t="shared" si="8"/>
        <v/>
      </c>
      <c r="C79" s="351" t="str">
        <f t="shared" si="9"/>
        <v/>
      </c>
      <c r="D79" s="109" t="str">
        <f t="shared" si="10"/>
        <v/>
      </c>
      <c r="E79" s="109"/>
      <c r="F79" s="109" t="str">
        <f t="shared" si="11"/>
        <v/>
      </c>
      <c r="G79" s="109" t="str">
        <f t="shared" si="12"/>
        <v/>
      </c>
      <c r="H79" s="109"/>
    </row>
    <row r="80" spans="2:8">
      <c r="B80" s="350" t="str">
        <f t="shared" si="8"/>
        <v/>
      </c>
      <c r="C80" s="351" t="str">
        <f t="shared" si="9"/>
        <v/>
      </c>
      <c r="D80" s="109" t="str">
        <f t="shared" si="10"/>
        <v/>
      </c>
      <c r="E80" s="109"/>
      <c r="F80" s="109" t="str">
        <f t="shared" si="11"/>
        <v/>
      </c>
      <c r="G80" s="109" t="str">
        <f t="shared" si="12"/>
        <v/>
      </c>
      <c r="H80" s="109"/>
    </row>
    <row r="81" spans="2:8">
      <c r="B81" s="350" t="str">
        <f t="shared" si="8"/>
        <v/>
      </c>
      <c r="C81" s="351" t="str">
        <f t="shared" si="9"/>
        <v/>
      </c>
      <c r="D81" s="109" t="str">
        <f t="shared" si="10"/>
        <v/>
      </c>
      <c r="E81" s="109"/>
      <c r="F81" s="109" t="str">
        <f t="shared" si="11"/>
        <v/>
      </c>
      <c r="G81" s="109" t="str">
        <f t="shared" si="12"/>
        <v/>
      </c>
      <c r="H81" s="109"/>
    </row>
    <row r="82" spans="2:8">
      <c r="B82" s="350" t="str">
        <f t="shared" si="8"/>
        <v/>
      </c>
      <c r="C82" s="351" t="str">
        <f t="shared" si="9"/>
        <v/>
      </c>
      <c r="D82" s="109" t="str">
        <f t="shared" si="10"/>
        <v/>
      </c>
      <c r="E82" s="109"/>
      <c r="F82" s="109" t="str">
        <f t="shared" si="11"/>
        <v/>
      </c>
      <c r="G82" s="109" t="str">
        <f t="shared" si="12"/>
        <v/>
      </c>
      <c r="H82" s="109"/>
    </row>
    <row r="83" spans="2:8">
      <c r="B83" s="350" t="str">
        <f t="shared" si="8"/>
        <v/>
      </c>
      <c r="C83" s="351" t="str">
        <f t="shared" si="9"/>
        <v/>
      </c>
      <c r="D83" s="109" t="str">
        <f t="shared" si="10"/>
        <v/>
      </c>
      <c r="E83" s="109"/>
      <c r="F83" s="109" t="str">
        <f t="shared" si="11"/>
        <v/>
      </c>
      <c r="G83" s="109" t="str">
        <f t="shared" si="12"/>
        <v/>
      </c>
      <c r="H83" s="109"/>
    </row>
    <row r="84" spans="2:8">
      <c r="B84" s="350" t="str">
        <f t="shared" si="8"/>
        <v/>
      </c>
      <c r="C84" s="351" t="str">
        <f t="shared" si="9"/>
        <v/>
      </c>
      <c r="D84" s="109" t="str">
        <f t="shared" si="10"/>
        <v/>
      </c>
      <c r="E84" s="109"/>
      <c r="F84" s="109" t="str">
        <f t="shared" si="11"/>
        <v/>
      </c>
      <c r="G84" s="109" t="str">
        <f t="shared" si="12"/>
        <v/>
      </c>
      <c r="H84" s="109"/>
    </row>
    <row r="85" spans="2:8">
      <c r="B85" s="350" t="str">
        <f t="shared" si="8"/>
        <v/>
      </c>
      <c r="C85" s="351" t="str">
        <f t="shared" si="9"/>
        <v/>
      </c>
      <c r="D85" s="109" t="str">
        <f t="shared" si="10"/>
        <v/>
      </c>
      <c r="E85" s="109"/>
      <c r="F85" s="109" t="str">
        <f t="shared" si="11"/>
        <v/>
      </c>
      <c r="G85" s="109" t="str">
        <f t="shared" si="12"/>
        <v/>
      </c>
      <c r="H85" s="109"/>
    </row>
    <row r="86" spans="2:8">
      <c r="B86" s="350" t="str">
        <f t="shared" si="8"/>
        <v/>
      </c>
      <c r="C86" s="351" t="str">
        <f t="shared" si="9"/>
        <v/>
      </c>
      <c r="D86" s="109" t="str">
        <f t="shared" si="10"/>
        <v/>
      </c>
      <c r="E86" s="109"/>
      <c r="F86" s="109" t="str">
        <f t="shared" si="11"/>
        <v/>
      </c>
      <c r="G86" s="109" t="str">
        <f t="shared" si="12"/>
        <v/>
      </c>
      <c r="H86" s="109"/>
    </row>
    <row r="87" spans="2:8">
      <c r="B87" s="350" t="str">
        <f t="shared" si="8"/>
        <v/>
      </c>
      <c r="C87" s="351" t="str">
        <f t="shared" si="9"/>
        <v/>
      </c>
      <c r="D87" s="109" t="str">
        <f t="shared" si="10"/>
        <v/>
      </c>
      <c r="E87" s="109"/>
      <c r="F87" s="109" t="str">
        <f t="shared" si="11"/>
        <v/>
      </c>
      <c r="G87" s="109" t="str">
        <f t="shared" si="12"/>
        <v/>
      </c>
      <c r="H87" s="109"/>
    </row>
    <row r="88" spans="2:8">
      <c r="B88" s="350" t="str">
        <f t="shared" si="8"/>
        <v/>
      </c>
      <c r="C88" s="351" t="str">
        <f t="shared" si="9"/>
        <v/>
      </c>
      <c r="D88" s="109" t="str">
        <f t="shared" si="10"/>
        <v/>
      </c>
      <c r="E88" s="109"/>
      <c r="F88" s="109" t="str">
        <f t="shared" si="11"/>
        <v/>
      </c>
      <c r="G88" s="109" t="str">
        <f t="shared" si="12"/>
        <v/>
      </c>
      <c r="H88" s="109"/>
    </row>
    <row r="89" spans="2:8">
      <c r="B89" s="350" t="str">
        <f t="shared" si="8"/>
        <v/>
      </c>
      <c r="C89" s="351" t="str">
        <f t="shared" si="9"/>
        <v/>
      </c>
      <c r="D89" s="109" t="str">
        <f t="shared" si="10"/>
        <v/>
      </c>
      <c r="E89" s="109"/>
      <c r="F89" s="109" t="str">
        <f t="shared" si="11"/>
        <v/>
      </c>
      <c r="G89" s="109" t="str">
        <f t="shared" si="12"/>
        <v/>
      </c>
      <c r="H89" s="109"/>
    </row>
    <row r="90" spans="2:8">
      <c r="B90" s="350" t="str">
        <f t="shared" si="8"/>
        <v/>
      </c>
      <c r="C90" s="351" t="str">
        <f t="shared" si="9"/>
        <v/>
      </c>
      <c r="D90" s="109" t="str">
        <f t="shared" si="10"/>
        <v/>
      </c>
      <c r="E90" s="109"/>
      <c r="F90" s="109" t="str">
        <f t="shared" si="11"/>
        <v/>
      </c>
      <c r="G90" s="109" t="str">
        <f t="shared" si="12"/>
        <v/>
      </c>
      <c r="H90" s="109"/>
    </row>
    <row r="91" spans="2:8">
      <c r="B91" s="350" t="str">
        <f t="shared" si="8"/>
        <v/>
      </c>
      <c r="C91" s="351" t="str">
        <f t="shared" si="9"/>
        <v/>
      </c>
      <c r="D91" s="109" t="str">
        <f t="shared" si="10"/>
        <v/>
      </c>
      <c r="E91" s="109"/>
      <c r="F91" s="109" t="str">
        <f t="shared" si="11"/>
        <v/>
      </c>
      <c r="G91" s="109" t="str">
        <f t="shared" si="12"/>
        <v/>
      </c>
      <c r="H91" s="109"/>
    </row>
    <row r="92" spans="2:8">
      <c r="B92" s="350" t="str">
        <f t="shared" si="8"/>
        <v/>
      </c>
      <c r="C92" s="351" t="str">
        <f t="shared" si="9"/>
        <v/>
      </c>
      <c r="D92" s="109" t="str">
        <f t="shared" si="10"/>
        <v/>
      </c>
      <c r="E92" s="109"/>
      <c r="F92" s="109" t="str">
        <f t="shared" si="11"/>
        <v/>
      </c>
      <c r="G92" s="109" t="str">
        <f t="shared" si="12"/>
        <v/>
      </c>
      <c r="H92" s="109"/>
    </row>
    <row r="93" spans="2:8">
      <c r="B93" s="350" t="str">
        <f t="shared" si="8"/>
        <v/>
      </c>
      <c r="C93" s="351" t="str">
        <f t="shared" si="9"/>
        <v/>
      </c>
      <c r="D93" s="109" t="str">
        <f t="shared" si="10"/>
        <v/>
      </c>
      <c r="E93" s="109"/>
      <c r="F93" s="109" t="str">
        <f t="shared" si="11"/>
        <v/>
      </c>
      <c r="G93" s="109" t="str">
        <f t="shared" si="12"/>
        <v/>
      </c>
      <c r="H93" s="109"/>
    </row>
    <row r="94" spans="2:8">
      <c r="B94" s="350" t="str">
        <f t="shared" si="8"/>
        <v/>
      </c>
      <c r="C94" s="351" t="str">
        <f t="shared" si="9"/>
        <v/>
      </c>
      <c r="D94" s="109" t="str">
        <f t="shared" si="10"/>
        <v/>
      </c>
      <c r="E94" s="109"/>
      <c r="F94" s="109" t="str">
        <f t="shared" si="11"/>
        <v/>
      </c>
      <c r="G94" s="109" t="str">
        <f t="shared" si="12"/>
        <v/>
      </c>
      <c r="H94" s="109"/>
    </row>
    <row r="95" spans="2:8">
      <c r="B95" s="350" t="str">
        <f t="shared" si="8"/>
        <v/>
      </c>
      <c r="C95" s="351" t="str">
        <f t="shared" si="9"/>
        <v/>
      </c>
      <c r="D95" s="109" t="str">
        <f t="shared" si="10"/>
        <v/>
      </c>
      <c r="E95" s="109"/>
      <c r="F95" s="109" t="str">
        <f t="shared" si="11"/>
        <v/>
      </c>
      <c r="G95" s="109" t="str">
        <f t="shared" si="12"/>
        <v/>
      </c>
      <c r="H95" s="109"/>
    </row>
    <row r="96" spans="2:8">
      <c r="B96" s="350" t="str">
        <f t="shared" si="8"/>
        <v/>
      </c>
      <c r="C96" s="351" t="str">
        <f t="shared" si="9"/>
        <v/>
      </c>
      <c r="D96" s="109" t="str">
        <f t="shared" si="10"/>
        <v/>
      </c>
      <c r="E96" s="109"/>
      <c r="F96" s="109" t="str">
        <f t="shared" si="11"/>
        <v/>
      </c>
      <c r="G96" s="109" t="str">
        <f t="shared" si="12"/>
        <v/>
      </c>
      <c r="H96" s="109"/>
    </row>
    <row r="97" spans="2:8">
      <c r="B97" s="350" t="str">
        <f t="shared" si="8"/>
        <v/>
      </c>
      <c r="C97" s="351" t="str">
        <f t="shared" si="9"/>
        <v/>
      </c>
      <c r="D97" s="109" t="str">
        <f t="shared" si="10"/>
        <v/>
      </c>
      <c r="E97" s="109"/>
      <c r="F97" s="109" t="str">
        <f t="shared" si="11"/>
        <v/>
      </c>
      <c r="G97" s="109" t="str">
        <f t="shared" si="12"/>
        <v/>
      </c>
      <c r="H97" s="109"/>
    </row>
    <row r="98" spans="2:8">
      <c r="B98" s="350" t="str">
        <f t="shared" si="8"/>
        <v/>
      </c>
      <c r="C98" s="351" t="str">
        <f t="shared" si="9"/>
        <v/>
      </c>
      <c r="D98" s="109" t="str">
        <f t="shared" si="10"/>
        <v/>
      </c>
      <c r="E98" s="109"/>
      <c r="F98" s="109" t="str">
        <f t="shared" si="11"/>
        <v/>
      </c>
      <c r="G98" s="109" t="str">
        <f t="shared" si="12"/>
        <v/>
      </c>
      <c r="H98" s="109"/>
    </row>
    <row r="99" spans="2:8">
      <c r="B99" s="350" t="str">
        <f t="shared" si="8"/>
        <v/>
      </c>
      <c r="C99" s="351" t="str">
        <f t="shared" si="9"/>
        <v/>
      </c>
      <c r="D99" s="109" t="str">
        <f t="shared" si="10"/>
        <v/>
      </c>
      <c r="E99" s="109"/>
      <c r="F99" s="109" t="str">
        <f t="shared" si="11"/>
        <v/>
      </c>
      <c r="G99" s="109" t="str">
        <f t="shared" si="12"/>
        <v/>
      </c>
      <c r="H99" s="109"/>
    </row>
    <row r="100" spans="2:8">
      <c r="B100" s="350" t="str">
        <f t="shared" si="8"/>
        <v/>
      </c>
      <c r="C100" s="351" t="str">
        <f t="shared" si="9"/>
        <v/>
      </c>
      <c r="D100" s="109" t="str">
        <f t="shared" si="10"/>
        <v/>
      </c>
      <c r="E100" s="109"/>
      <c r="F100" s="109" t="str">
        <f t="shared" si="11"/>
        <v/>
      </c>
      <c r="G100" s="109" t="str">
        <f t="shared" si="12"/>
        <v/>
      </c>
      <c r="H100" s="109"/>
    </row>
    <row r="101" spans="2:8">
      <c r="B101" s="350" t="str">
        <f t="shared" si="8"/>
        <v/>
      </c>
      <c r="C101" s="351" t="str">
        <f t="shared" si="9"/>
        <v/>
      </c>
      <c r="D101" s="109" t="str">
        <f t="shared" si="10"/>
        <v/>
      </c>
      <c r="E101" s="109"/>
      <c r="F101" s="109" t="str">
        <f t="shared" si="11"/>
        <v/>
      </c>
      <c r="G101" s="109" t="str">
        <f t="shared" si="12"/>
        <v/>
      </c>
      <c r="H101" s="109"/>
    </row>
    <row r="102" spans="2:8">
      <c r="B102" s="350" t="str">
        <f t="shared" si="8"/>
        <v/>
      </c>
      <c r="C102" s="351" t="str">
        <f t="shared" si="9"/>
        <v/>
      </c>
      <c r="D102" s="109" t="str">
        <f t="shared" si="10"/>
        <v/>
      </c>
      <c r="E102" s="109"/>
      <c r="F102" s="109" t="str">
        <f t="shared" si="11"/>
        <v/>
      </c>
      <c r="G102" s="109" t="str">
        <f t="shared" si="12"/>
        <v/>
      </c>
      <c r="H102" s="109"/>
    </row>
    <row r="103" spans="2:8">
      <c r="B103" s="350" t="str">
        <f t="shared" ref="B103:B134" si="13">IF(ISNA(VLOOKUP(ROW()-6,益表,1,FALSE))=TRUE,"",IF(VLOOKUP(ROW()-6,益表,7,FALSE)="","",VLOOKUP(ROW()-6,益表,7,FALSE)))</f>
        <v/>
      </c>
      <c r="C103" s="351" t="str">
        <f t="shared" ref="C103:C134" si="14">IF(ISNA(VLOOKUP(ROW()-6,益表,1,FALSE))=TRUE,"",VLOOKUP(ROW()-6,益表,9,FALSE))</f>
        <v/>
      </c>
      <c r="D103" s="109" t="str">
        <f t="shared" ref="D103:D134" si="15">IF(ISNA(VLOOKUP(ROW()-6,益表,1,FALSE))=TRUE,"",IF(VLOOKUP(ROW()-6,益表,12,FALSE)="","",IF(LEFT(VLOOKUP(ROW()-6,益表,9,FALSE),1)="減",VLOOKUP(ROW()-6,益表,12,FALSE)*-1,VLOOKUP(ROW()-6,益表,12,FALSE))))</f>
        <v/>
      </c>
      <c r="E103" s="109"/>
      <c r="F103" s="109" t="str">
        <f t="shared" si="11"/>
        <v/>
      </c>
      <c r="G103" s="109" t="str">
        <f t="shared" si="12"/>
        <v/>
      </c>
      <c r="H103" s="109"/>
    </row>
    <row r="104" spans="2:8">
      <c r="B104" s="350" t="str">
        <f t="shared" si="13"/>
        <v/>
      </c>
      <c r="C104" s="351" t="str">
        <f t="shared" si="14"/>
        <v/>
      </c>
      <c r="D104" s="109" t="str">
        <f t="shared" si="15"/>
        <v/>
      </c>
      <c r="E104" s="109"/>
      <c r="F104" s="109" t="str">
        <f t="shared" si="11"/>
        <v/>
      </c>
      <c r="G104" s="109" t="str">
        <f t="shared" si="12"/>
        <v/>
      </c>
      <c r="H104" s="109"/>
    </row>
    <row r="105" spans="2:8">
      <c r="B105" s="350" t="str">
        <f t="shared" si="13"/>
        <v/>
      </c>
      <c r="C105" s="351" t="str">
        <f t="shared" si="14"/>
        <v/>
      </c>
      <c r="D105" s="109" t="str">
        <f t="shared" si="15"/>
        <v/>
      </c>
      <c r="E105" s="109"/>
      <c r="F105" s="109" t="str">
        <f t="shared" si="11"/>
        <v/>
      </c>
      <c r="G105" s="109" t="str">
        <f t="shared" si="12"/>
        <v/>
      </c>
      <c r="H105" s="109"/>
    </row>
    <row r="106" spans="2:8">
      <c r="B106" s="350" t="str">
        <f t="shared" si="13"/>
        <v/>
      </c>
      <c r="C106" s="351" t="str">
        <f t="shared" si="14"/>
        <v/>
      </c>
      <c r="D106" s="109" t="str">
        <f t="shared" si="15"/>
        <v/>
      </c>
      <c r="E106" s="109"/>
      <c r="F106" s="109" t="str">
        <f t="shared" si="11"/>
        <v/>
      </c>
      <c r="G106" s="109" t="str">
        <f t="shared" si="12"/>
        <v/>
      </c>
      <c r="H106" s="109"/>
    </row>
    <row r="107" spans="2:8">
      <c r="B107" s="350" t="str">
        <f t="shared" si="13"/>
        <v/>
      </c>
      <c r="C107" s="351" t="str">
        <f t="shared" si="14"/>
        <v/>
      </c>
      <c r="D107" s="109" t="str">
        <f t="shared" si="15"/>
        <v/>
      </c>
      <c r="E107" s="109"/>
      <c r="F107" s="109" t="str">
        <f t="shared" si="11"/>
        <v/>
      </c>
      <c r="G107" s="109" t="str">
        <f t="shared" si="12"/>
        <v/>
      </c>
      <c r="H107" s="109"/>
    </row>
    <row r="108" spans="2:8">
      <c r="B108" s="350" t="str">
        <f t="shared" si="13"/>
        <v/>
      </c>
      <c r="C108" s="351" t="str">
        <f t="shared" si="14"/>
        <v/>
      </c>
      <c r="D108" s="109" t="str">
        <f t="shared" si="15"/>
        <v/>
      </c>
      <c r="E108" s="109"/>
      <c r="F108" s="109" t="str">
        <f t="shared" si="11"/>
        <v/>
      </c>
      <c r="G108" s="109" t="str">
        <f t="shared" si="12"/>
        <v/>
      </c>
      <c r="H108" s="109"/>
    </row>
    <row r="109" spans="2:8">
      <c r="B109" s="350" t="str">
        <f t="shared" si="13"/>
        <v/>
      </c>
      <c r="C109" s="351" t="str">
        <f t="shared" si="14"/>
        <v/>
      </c>
      <c r="D109" s="109" t="str">
        <f t="shared" si="15"/>
        <v/>
      </c>
      <c r="E109" s="109"/>
      <c r="F109" s="109" t="str">
        <f t="shared" si="11"/>
        <v/>
      </c>
      <c r="G109" s="109" t="str">
        <f t="shared" si="12"/>
        <v/>
      </c>
      <c r="H109" s="109"/>
    </row>
    <row r="110" spans="2:8">
      <c r="B110" s="350" t="str">
        <f t="shared" si="13"/>
        <v/>
      </c>
      <c r="C110" s="351" t="str">
        <f t="shared" si="14"/>
        <v/>
      </c>
      <c r="D110" s="109" t="str">
        <f t="shared" si="15"/>
        <v/>
      </c>
      <c r="E110" s="109"/>
      <c r="F110" s="109" t="str">
        <f t="shared" si="11"/>
        <v/>
      </c>
      <c r="G110" s="109" t="str">
        <f t="shared" si="12"/>
        <v/>
      </c>
      <c r="H110" s="109"/>
    </row>
    <row r="111" spans="2:8">
      <c r="B111" s="350" t="str">
        <f t="shared" si="13"/>
        <v/>
      </c>
      <c r="C111" s="351" t="str">
        <f t="shared" si="14"/>
        <v/>
      </c>
      <c r="D111" s="109" t="str">
        <f t="shared" si="15"/>
        <v/>
      </c>
      <c r="E111" s="109"/>
      <c r="F111" s="109" t="str">
        <f t="shared" si="11"/>
        <v/>
      </c>
      <c r="G111" s="109" t="str">
        <f t="shared" si="12"/>
        <v/>
      </c>
      <c r="H111" s="109"/>
    </row>
    <row r="112" spans="2:8">
      <c r="B112" s="350" t="str">
        <f t="shared" si="13"/>
        <v/>
      </c>
      <c r="C112" s="351" t="str">
        <f t="shared" si="14"/>
        <v/>
      </c>
      <c r="D112" s="109" t="str">
        <f t="shared" si="15"/>
        <v/>
      </c>
      <c r="E112" s="109"/>
      <c r="F112" s="109" t="str">
        <f t="shared" si="11"/>
        <v/>
      </c>
      <c r="G112" s="109" t="str">
        <f t="shared" si="12"/>
        <v/>
      </c>
      <c r="H112" s="109"/>
    </row>
    <row r="113" spans="2:8">
      <c r="B113" s="350" t="str">
        <f t="shared" si="13"/>
        <v/>
      </c>
      <c r="C113" s="351" t="str">
        <f t="shared" si="14"/>
        <v/>
      </c>
      <c r="D113" s="109" t="str">
        <f t="shared" si="15"/>
        <v/>
      </c>
      <c r="E113" s="109"/>
      <c r="F113" s="109" t="str">
        <f t="shared" si="11"/>
        <v/>
      </c>
      <c r="G113" s="109" t="str">
        <f t="shared" si="12"/>
        <v/>
      </c>
      <c r="H113" s="109"/>
    </row>
    <row r="114" spans="2:8">
      <c r="B114" s="350" t="str">
        <f t="shared" si="13"/>
        <v/>
      </c>
      <c r="C114" s="351" t="str">
        <f t="shared" si="14"/>
        <v/>
      </c>
      <c r="D114" s="109" t="str">
        <f t="shared" si="15"/>
        <v/>
      </c>
      <c r="E114" s="109"/>
      <c r="F114" s="109" t="str">
        <f t="shared" si="11"/>
        <v/>
      </c>
      <c r="G114" s="109" t="str">
        <f t="shared" si="12"/>
        <v/>
      </c>
      <c r="H114" s="109"/>
    </row>
    <row r="115" spans="2:8">
      <c r="B115" s="350" t="str">
        <f t="shared" si="13"/>
        <v/>
      </c>
      <c r="C115" s="351" t="str">
        <f t="shared" si="14"/>
        <v/>
      </c>
      <c r="D115" s="109" t="str">
        <f t="shared" si="15"/>
        <v/>
      </c>
      <c r="E115" s="109"/>
      <c r="F115" s="109" t="str">
        <f t="shared" si="11"/>
        <v/>
      </c>
      <c r="G115" s="109" t="str">
        <f t="shared" si="12"/>
        <v/>
      </c>
      <c r="H115" s="109"/>
    </row>
    <row r="116" spans="2:8">
      <c r="B116" s="350" t="str">
        <f t="shared" si="13"/>
        <v/>
      </c>
      <c r="C116" s="351" t="str">
        <f t="shared" si="14"/>
        <v/>
      </c>
      <c r="D116" s="109" t="str">
        <f t="shared" si="15"/>
        <v/>
      </c>
      <c r="E116" s="109"/>
      <c r="F116" s="109" t="str">
        <f t="shared" si="11"/>
        <v/>
      </c>
      <c r="G116" s="109" t="str">
        <f t="shared" si="12"/>
        <v/>
      </c>
      <c r="H116" s="109"/>
    </row>
    <row r="117" spans="2:8">
      <c r="B117" s="350" t="str">
        <f t="shared" si="13"/>
        <v/>
      </c>
      <c r="C117" s="351" t="str">
        <f t="shared" si="14"/>
        <v/>
      </c>
      <c r="D117" s="109" t="str">
        <f t="shared" si="15"/>
        <v/>
      </c>
      <c r="E117" s="109"/>
      <c r="F117" s="109" t="str">
        <f t="shared" si="11"/>
        <v/>
      </c>
      <c r="G117" s="109" t="str">
        <f t="shared" si="12"/>
        <v/>
      </c>
      <c r="H117" s="109"/>
    </row>
    <row r="118" spans="2:8">
      <c r="B118" s="350" t="str">
        <f t="shared" si="13"/>
        <v/>
      </c>
      <c r="C118" s="351" t="str">
        <f t="shared" si="14"/>
        <v/>
      </c>
      <c r="D118" s="109" t="str">
        <f t="shared" si="15"/>
        <v/>
      </c>
      <c r="E118" s="109"/>
      <c r="F118" s="109" t="str">
        <f t="shared" si="11"/>
        <v/>
      </c>
      <c r="G118" s="109" t="str">
        <f t="shared" si="12"/>
        <v/>
      </c>
      <c r="H118" s="109"/>
    </row>
    <row r="119" spans="2:8">
      <c r="B119" s="350" t="str">
        <f t="shared" si="13"/>
        <v/>
      </c>
      <c r="C119" s="351" t="str">
        <f t="shared" si="14"/>
        <v/>
      </c>
      <c r="D119" s="109" t="str">
        <f t="shared" si="15"/>
        <v/>
      </c>
      <c r="E119" s="109"/>
      <c r="F119" s="109" t="str">
        <f t="shared" si="11"/>
        <v/>
      </c>
      <c r="G119" s="109" t="str">
        <f t="shared" si="12"/>
        <v/>
      </c>
      <c r="H119" s="109"/>
    </row>
    <row r="120" spans="2:8">
      <c r="B120" s="350" t="str">
        <f t="shared" si="13"/>
        <v/>
      </c>
      <c r="C120" s="351" t="str">
        <f t="shared" si="14"/>
        <v/>
      </c>
      <c r="D120" s="109" t="str">
        <f t="shared" si="15"/>
        <v/>
      </c>
      <c r="E120" s="109"/>
      <c r="F120" s="109" t="str">
        <f t="shared" si="11"/>
        <v/>
      </c>
      <c r="G120" s="109" t="str">
        <f t="shared" si="12"/>
        <v/>
      </c>
      <c r="H120" s="109"/>
    </row>
    <row r="121" spans="2:8">
      <c r="B121" s="350" t="str">
        <f t="shared" si="13"/>
        <v/>
      </c>
      <c r="C121" s="351" t="str">
        <f t="shared" si="14"/>
        <v/>
      </c>
      <c r="D121" s="109" t="str">
        <f t="shared" si="15"/>
        <v/>
      </c>
      <c r="E121" s="109"/>
      <c r="F121" s="109" t="str">
        <f t="shared" si="11"/>
        <v/>
      </c>
      <c r="G121" s="109" t="str">
        <f t="shared" si="12"/>
        <v/>
      </c>
      <c r="H121" s="109"/>
    </row>
    <row r="122" spans="2:8">
      <c r="B122" s="350" t="str">
        <f t="shared" si="13"/>
        <v/>
      </c>
      <c r="C122" s="351" t="str">
        <f t="shared" si="14"/>
        <v/>
      </c>
      <c r="D122" s="109" t="str">
        <f t="shared" si="15"/>
        <v/>
      </c>
      <c r="E122" s="109"/>
      <c r="F122" s="109" t="str">
        <f t="shared" si="11"/>
        <v/>
      </c>
      <c r="G122" s="109" t="str">
        <f t="shared" si="12"/>
        <v/>
      </c>
      <c r="H122" s="109"/>
    </row>
    <row r="123" spans="2:8">
      <c r="B123" s="350" t="str">
        <f t="shared" si="13"/>
        <v/>
      </c>
      <c r="C123" s="351" t="str">
        <f t="shared" si="14"/>
        <v/>
      </c>
      <c r="D123" s="109" t="str">
        <f t="shared" si="15"/>
        <v/>
      </c>
      <c r="E123" s="109"/>
      <c r="F123" s="109" t="str">
        <f t="shared" si="11"/>
        <v/>
      </c>
      <c r="G123" s="109" t="str">
        <f t="shared" si="12"/>
        <v/>
      </c>
      <c r="H123" s="109"/>
    </row>
    <row r="124" spans="2:8">
      <c r="B124" s="350" t="str">
        <f t="shared" si="13"/>
        <v/>
      </c>
      <c r="C124" s="351" t="str">
        <f t="shared" si="14"/>
        <v/>
      </c>
      <c r="D124" s="109" t="str">
        <f t="shared" si="15"/>
        <v/>
      </c>
      <c r="E124" s="109"/>
      <c r="F124" s="109" t="str">
        <f t="shared" si="11"/>
        <v/>
      </c>
      <c r="G124" s="109" t="str">
        <f t="shared" si="12"/>
        <v/>
      </c>
      <c r="H124" s="109"/>
    </row>
    <row r="125" spans="2:8">
      <c r="B125" s="350" t="str">
        <f t="shared" si="13"/>
        <v/>
      </c>
      <c r="C125" s="351" t="str">
        <f t="shared" si="14"/>
        <v/>
      </c>
      <c r="D125" s="109" t="str">
        <f t="shared" si="15"/>
        <v/>
      </c>
      <c r="E125" s="109"/>
      <c r="F125" s="109" t="str">
        <f t="shared" si="11"/>
        <v/>
      </c>
      <c r="G125" s="109" t="str">
        <f t="shared" si="12"/>
        <v/>
      </c>
      <c r="H125" s="109"/>
    </row>
    <row r="126" spans="2:8">
      <c r="B126" s="350" t="str">
        <f t="shared" si="13"/>
        <v/>
      </c>
      <c r="C126" s="351" t="str">
        <f t="shared" si="14"/>
        <v/>
      </c>
      <c r="D126" s="109" t="str">
        <f t="shared" si="15"/>
        <v/>
      </c>
      <c r="E126" s="109"/>
      <c r="F126" s="109" t="str">
        <f t="shared" si="11"/>
        <v/>
      </c>
      <c r="G126" s="109" t="str">
        <f t="shared" si="12"/>
        <v/>
      </c>
      <c r="H126" s="109"/>
    </row>
    <row r="127" spans="2:8">
      <c r="B127" s="350" t="str">
        <f t="shared" si="13"/>
        <v/>
      </c>
      <c r="C127" s="351" t="str">
        <f t="shared" si="14"/>
        <v/>
      </c>
      <c r="D127" s="109" t="str">
        <f t="shared" si="15"/>
        <v/>
      </c>
      <c r="E127" s="109"/>
      <c r="F127" s="109" t="str">
        <f t="shared" si="11"/>
        <v/>
      </c>
      <c r="G127" s="109" t="str">
        <f t="shared" si="12"/>
        <v/>
      </c>
      <c r="H127" s="109"/>
    </row>
    <row r="128" spans="2:8">
      <c r="B128" s="350" t="str">
        <f t="shared" si="13"/>
        <v/>
      </c>
      <c r="C128" s="351" t="str">
        <f t="shared" si="14"/>
        <v/>
      </c>
      <c r="D128" s="109" t="str">
        <f t="shared" si="15"/>
        <v/>
      </c>
      <c r="E128" s="109"/>
      <c r="F128" s="109" t="str">
        <f t="shared" si="11"/>
        <v/>
      </c>
      <c r="G128" s="109" t="str">
        <f t="shared" si="12"/>
        <v/>
      </c>
      <c r="H128" s="109"/>
    </row>
    <row r="129" spans="2:8">
      <c r="B129" s="350" t="str">
        <f t="shared" si="13"/>
        <v/>
      </c>
      <c r="C129" s="351" t="str">
        <f t="shared" si="14"/>
        <v/>
      </c>
      <c r="D129" s="109" t="str">
        <f t="shared" si="15"/>
        <v/>
      </c>
      <c r="E129" s="109"/>
      <c r="F129" s="109" t="str">
        <f t="shared" si="11"/>
        <v/>
      </c>
      <c r="G129" s="109" t="str">
        <f t="shared" si="12"/>
        <v/>
      </c>
      <c r="H129" s="109"/>
    </row>
    <row r="130" spans="2:8">
      <c r="B130" s="350" t="str">
        <f t="shared" si="13"/>
        <v/>
      </c>
      <c r="C130" s="351" t="str">
        <f t="shared" si="14"/>
        <v/>
      </c>
      <c r="D130" s="109" t="str">
        <f t="shared" si="15"/>
        <v/>
      </c>
      <c r="E130" s="109"/>
      <c r="F130" s="109" t="str">
        <f t="shared" si="11"/>
        <v/>
      </c>
      <c r="G130" s="109" t="str">
        <f t="shared" si="12"/>
        <v/>
      </c>
      <c r="H130" s="109"/>
    </row>
    <row r="131" spans="2:8">
      <c r="B131" s="350" t="str">
        <f t="shared" si="13"/>
        <v/>
      </c>
      <c r="C131" s="351" t="str">
        <f t="shared" si="14"/>
        <v/>
      </c>
      <c r="D131" s="109" t="str">
        <f t="shared" si="15"/>
        <v/>
      </c>
      <c r="E131" s="109"/>
      <c r="F131" s="109" t="str">
        <f t="shared" si="11"/>
        <v/>
      </c>
      <c r="G131" s="109" t="str">
        <f t="shared" si="12"/>
        <v/>
      </c>
      <c r="H131" s="109"/>
    </row>
    <row r="132" spans="2:8">
      <c r="B132" s="350" t="str">
        <f t="shared" si="13"/>
        <v/>
      </c>
      <c r="C132" s="351" t="str">
        <f t="shared" si="14"/>
        <v/>
      </c>
      <c r="D132" s="109" t="str">
        <f t="shared" si="15"/>
        <v/>
      </c>
      <c r="E132" s="109"/>
      <c r="F132" s="109" t="str">
        <f t="shared" si="11"/>
        <v/>
      </c>
      <c r="G132" s="109" t="str">
        <f t="shared" si="12"/>
        <v/>
      </c>
      <c r="H132" s="109"/>
    </row>
    <row r="133" spans="2:8">
      <c r="B133" s="350" t="str">
        <f t="shared" si="13"/>
        <v/>
      </c>
      <c r="C133" s="351" t="str">
        <f t="shared" si="14"/>
        <v/>
      </c>
      <c r="D133" s="109" t="str">
        <f t="shared" si="15"/>
        <v/>
      </c>
      <c r="E133" s="109"/>
      <c r="F133" s="109" t="str">
        <f t="shared" si="11"/>
        <v/>
      </c>
      <c r="G133" s="109" t="str">
        <f t="shared" si="12"/>
        <v/>
      </c>
      <c r="H133" s="109"/>
    </row>
    <row r="134" spans="2:8">
      <c r="B134" s="350" t="str">
        <f t="shared" si="13"/>
        <v/>
      </c>
      <c r="C134" s="351" t="str">
        <f t="shared" si="14"/>
        <v/>
      </c>
      <c r="D134" s="109" t="str">
        <f t="shared" si="15"/>
        <v/>
      </c>
      <c r="E134" s="109"/>
      <c r="F134" s="109" t="str">
        <f t="shared" si="11"/>
        <v/>
      </c>
      <c r="G134" s="109" t="str">
        <f t="shared" si="12"/>
        <v/>
      </c>
      <c r="H134" s="109"/>
    </row>
    <row r="135" spans="2:8">
      <c r="B135" s="350" t="str">
        <f t="shared" ref="B135:B166" si="16">IF(ISNA(VLOOKUP(ROW()-6,益表,1,FALSE))=TRUE,"",IF(VLOOKUP(ROW()-6,益表,7,FALSE)="","",VLOOKUP(ROW()-6,益表,7,FALSE)))</f>
        <v/>
      </c>
      <c r="C135" s="351" t="str">
        <f t="shared" ref="C135:C166" si="17">IF(ISNA(VLOOKUP(ROW()-6,益表,1,FALSE))=TRUE,"",VLOOKUP(ROW()-6,益表,9,FALSE))</f>
        <v/>
      </c>
      <c r="D135" s="109" t="str">
        <f t="shared" ref="D135:D166" si="18">IF(ISNA(VLOOKUP(ROW()-6,益表,1,FALSE))=TRUE,"",IF(VLOOKUP(ROW()-6,益表,12,FALSE)="","",IF(LEFT(VLOOKUP(ROW()-6,益表,9,FALSE),1)="減",VLOOKUP(ROW()-6,益表,12,FALSE)*-1,VLOOKUP(ROW()-6,益表,12,FALSE))))</f>
        <v/>
      </c>
      <c r="E135" s="109"/>
      <c r="F135" s="109" t="str">
        <f t="shared" si="11"/>
        <v/>
      </c>
      <c r="G135" s="109" t="str">
        <f t="shared" si="12"/>
        <v/>
      </c>
      <c r="H135" s="109"/>
    </row>
    <row r="136" spans="2:8">
      <c r="B136" s="350" t="str">
        <f t="shared" si="16"/>
        <v/>
      </c>
      <c r="C136" s="351" t="str">
        <f t="shared" si="17"/>
        <v/>
      </c>
      <c r="D136" s="109" t="str">
        <f t="shared" si="18"/>
        <v/>
      </c>
      <c r="E136" s="109"/>
      <c r="F136" s="109" t="str">
        <f t="shared" ref="F136:F199" si="19">IF(D136&gt;E136,D136-E136,"")</f>
        <v/>
      </c>
      <c r="G136" s="109" t="str">
        <f t="shared" ref="G136:G199" si="20">IF(E136&gt;D136,E136-D136,"")</f>
        <v/>
      </c>
      <c r="H136" s="109"/>
    </row>
    <row r="137" spans="2:8">
      <c r="B137" s="350" t="str">
        <f t="shared" si="16"/>
        <v/>
      </c>
      <c r="C137" s="351" t="str">
        <f t="shared" si="17"/>
        <v/>
      </c>
      <c r="D137" s="109" t="str">
        <f t="shared" si="18"/>
        <v/>
      </c>
      <c r="E137" s="109"/>
      <c r="F137" s="109" t="str">
        <f t="shared" si="19"/>
        <v/>
      </c>
      <c r="G137" s="109" t="str">
        <f t="shared" si="20"/>
        <v/>
      </c>
      <c r="H137" s="109"/>
    </row>
    <row r="138" spans="2:8">
      <c r="B138" s="350" t="str">
        <f t="shared" si="16"/>
        <v/>
      </c>
      <c r="C138" s="351" t="str">
        <f t="shared" si="17"/>
        <v/>
      </c>
      <c r="D138" s="109" t="str">
        <f t="shared" si="18"/>
        <v/>
      </c>
      <c r="E138" s="109"/>
      <c r="F138" s="109" t="str">
        <f t="shared" si="19"/>
        <v/>
      </c>
      <c r="G138" s="109" t="str">
        <f t="shared" si="20"/>
        <v/>
      </c>
      <c r="H138" s="109"/>
    </row>
    <row r="139" spans="2:8">
      <c r="B139" s="350" t="str">
        <f t="shared" si="16"/>
        <v/>
      </c>
      <c r="C139" s="351" t="str">
        <f t="shared" si="17"/>
        <v/>
      </c>
      <c r="D139" s="109" t="str">
        <f t="shared" si="18"/>
        <v/>
      </c>
      <c r="E139" s="109"/>
      <c r="F139" s="109" t="str">
        <f t="shared" si="19"/>
        <v/>
      </c>
      <c r="G139" s="109" t="str">
        <f t="shared" si="20"/>
        <v/>
      </c>
      <c r="H139" s="109"/>
    </row>
    <row r="140" spans="2:8">
      <c r="B140" s="350" t="str">
        <f t="shared" si="16"/>
        <v/>
      </c>
      <c r="C140" s="351" t="str">
        <f t="shared" si="17"/>
        <v/>
      </c>
      <c r="D140" s="109" t="str">
        <f t="shared" si="18"/>
        <v/>
      </c>
      <c r="E140" s="109"/>
      <c r="F140" s="109" t="str">
        <f t="shared" si="19"/>
        <v/>
      </c>
      <c r="G140" s="109" t="str">
        <f t="shared" si="20"/>
        <v/>
      </c>
      <c r="H140" s="109"/>
    </row>
    <row r="141" spans="2:8">
      <c r="B141" s="350" t="str">
        <f t="shared" si="16"/>
        <v/>
      </c>
      <c r="C141" s="351" t="str">
        <f t="shared" si="17"/>
        <v/>
      </c>
      <c r="D141" s="109" t="str">
        <f t="shared" si="18"/>
        <v/>
      </c>
      <c r="E141" s="109"/>
      <c r="F141" s="109" t="str">
        <f t="shared" si="19"/>
        <v/>
      </c>
      <c r="G141" s="109" t="str">
        <f t="shared" si="20"/>
        <v/>
      </c>
      <c r="H141" s="109"/>
    </row>
    <row r="142" spans="2:8">
      <c r="B142" s="350" t="str">
        <f t="shared" si="16"/>
        <v/>
      </c>
      <c r="C142" s="351" t="str">
        <f t="shared" si="17"/>
        <v/>
      </c>
      <c r="D142" s="109" t="str">
        <f t="shared" si="18"/>
        <v/>
      </c>
      <c r="E142" s="109"/>
      <c r="F142" s="109" t="str">
        <f t="shared" si="19"/>
        <v/>
      </c>
      <c r="G142" s="109" t="str">
        <f t="shared" si="20"/>
        <v/>
      </c>
      <c r="H142" s="109"/>
    </row>
    <row r="143" spans="2:8">
      <c r="B143" s="350" t="str">
        <f t="shared" si="16"/>
        <v/>
      </c>
      <c r="C143" s="351" t="str">
        <f t="shared" si="17"/>
        <v/>
      </c>
      <c r="D143" s="109" t="str">
        <f t="shared" si="18"/>
        <v/>
      </c>
      <c r="E143" s="109"/>
      <c r="F143" s="109" t="str">
        <f t="shared" si="19"/>
        <v/>
      </c>
      <c r="G143" s="109" t="str">
        <f t="shared" si="20"/>
        <v/>
      </c>
      <c r="H143" s="109"/>
    </row>
    <row r="144" spans="2:8">
      <c r="B144" s="350" t="str">
        <f t="shared" si="16"/>
        <v/>
      </c>
      <c r="C144" s="351" t="str">
        <f t="shared" si="17"/>
        <v/>
      </c>
      <c r="D144" s="109" t="str">
        <f t="shared" si="18"/>
        <v/>
      </c>
      <c r="E144" s="109"/>
      <c r="F144" s="109" t="str">
        <f t="shared" si="19"/>
        <v/>
      </c>
      <c r="G144" s="109" t="str">
        <f t="shared" si="20"/>
        <v/>
      </c>
      <c r="H144" s="109"/>
    </row>
    <row r="145" spans="2:8">
      <c r="B145" s="350" t="str">
        <f t="shared" si="16"/>
        <v/>
      </c>
      <c r="C145" s="351" t="str">
        <f t="shared" si="17"/>
        <v/>
      </c>
      <c r="D145" s="109" t="str">
        <f t="shared" si="18"/>
        <v/>
      </c>
      <c r="E145" s="109"/>
      <c r="F145" s="109" t="str">
        <f t="shared" si="19"/>
        <v/>
      </c>
      <c r="G145" s="109" t="str">
        <f t="shared" si="20"/>
        <v/>
      </c>
      <c r="H145" s="109"/>
    </row>
    <row r="146" spans="2:8">
      <c r="B146" s="350" t="str">
        <f t="shared" si="16"/>
        <v/>
      </c>
      <c r="C146" s="351" t="str">
        <f t="shared" si="17"/>
        <v/>
      </c>
      <c r="D146" s="109" t="str">
        <f t="shared" si="18"/>
        <v/>
      </c>
      <c r="E146" s="109"/>
      <c r="F146" s="109" t="str">
        <f t="shared" si="19"/>
        <v/>
      </c>
      <c r="G146" s="109" t="str">
        <f t="shared" si="20"/>
        <v/>
      </c>
      <c r="H146" s="109"/>
    </row>
    <row r="147" spans="2:8">
      <c r="B147" s="350" t="str">
        <f t="shared" si="16"/>
        <v/>
      </c>
      <c r="C147" s="351" t="str">
        <f t="shared" si="17"/>
        <v/>
      </c>
      <c r="D147" s="109" t="str">
        <f t="shared" si="18"/>
        <v/>
      </c>
      <c r="E147" s="109"/>
      <c r="F147" s="109" t="str">
        <f t="shared" si="19"/>
        <v/>
      </c>
      <c r="G147" s="109" t="str">
        <f t="shared" si="20"/>
        <v/>
      </c>
      <c r="H147" s="109"/>
    </row>
    <row r="148" spans="2:8">
      <c r="B148" s="350" t="str">
        <f t="shared" si="16"/>
        <v/>
      </c>
      <c r="C148" s="351" t="str">
        <f t="shared" si="17"/>
        <v/>
      </c>
      <c r="D148" s="109" t="str">
        <f t="shared" si="18"/>
        <v/>
      </c>
      <c r="E148" s="109"/>
      <c r="F148" s="109" t="str">
        <f t="shared" si="19"/>
        <v/>
      </c>
      <c r="G148" s="109" t="str">
        <f t="shared" si="20"/>
        <v/>
      </c>
      <c r="H148" s="109"/>
    </row>
    <row r="149" spans="2:8">
      <c r="B149" s="350" t="str">
        <f t="shared" si="16"/>
        <v/>
      </c>
      <c r="C149" s="351" t="str">
        <f t="shared" si="17"/>
        <v/>
      </c>
      <c r="D149" s="109" t="str">
        <f t="shared" si="18"/>
        <v/>
      </c>
      <c r="E149" s="109"/>
      <c r="F149" s="109" t="str">
        <f t="shared" si="19"/>
        <v/>
      </c>
      <c r="G149" s="109" t="str">
        <f t="shared" si="20"/>
        <v/>
      </c>
      <c r="H149" s="109"/>
    </row>
    <row r="150" spans="2:8">
      <c r="B150" s="350" t="str">
        <f t="shared" si="16"/>
        <v/>
      </c>
      <c r="C150" s="351" t="str">
        <f t="shared" si="17"/>
        <v/>
      </c>
      <c r="D150" s="109" t="str">
        <f t="shared" si="18"/>
        <v/>
      </c>
      <c r="E150" s="109"/>
      <c r="F150" s="109" t="str">
        <f t="shared" si="19"/>
        <v/>
      </c>
      <c r="G150" s="109" t="str">
        <f t="shared" si="20"/>
        <v/>
      </c>
      <c r="H150" s="109"/>
    </row>
    <row r="151" spans="2:8">
      <c r="B151" s="350" t="str">
        <f t="shared" si="16"/>
        <v/>
      </c>
      <c r="C151" s="351" t="str">
        <f t="shared" si="17"/>
        <v/>
      </c>
      <c r="D151" s="109" t="str">
        <f t="shared" si="18"/>
        <v/>
      </c>
      <c r="E151" s="109"/>
      <c r="F151" s="109" t="str">
        <f t="shared" si="19"/>
        <v/>
      </c>
      <c r="G151" s="109" t="str">
        <f t="shared" si="20"/>
        <v/>
      </c>
      <c r="H151" s="109"/>
    </row>
    <row r="152" spans="2:8">
      <c r="B152" s="350" t="str">
        <f t="shared" si="16"/>
        <v/>
      </c>
      <c r="C152" s="351" t="str">
        <f t="shared" si="17"/>
        <v/>
      </c>
      <c r="D152" s="109" t="str">
        <f t="shared" si="18"/>
        <v/>
      </c>
      <c r="E152" s="109"/>
      <c r="F152" s="109" t="str">
        <f t="shared" si="19"/>
        <v/>
      </c>
      <c r="G152" s="109" t="str">
        <f t="shared" si="20"/>
        <v/>
      </c>
      <c r="H152" s="109"/>
    </row>
    <row r="153" spans="2:8">
      <c r="B153" s="350" t="str">
        <f t="shared" si="16"/>
        <v/>
      </c>
      <c r="C153" s="351" t="str">
        <f t="shared" si="17"/>
        <v/>
      </c>
      <c r="D153" s="109" t="str">
        <f t="shared" si="18"/>
        <v/>
      </c>
      <c r="E153" s="109"/>
      <c r="F153" s="109" t="str">
        <f t="shared" si="19"/>
        <v/>
      </c>
      <c r="G153" s="109" t="str">
        <f t="shared" si="20"/>
        <v/>
      </c>
      <c r="H153" s="109"/>
    </row>
    <row r="154" spans="2:8">
      <c r="B154" s="350" t="str">
        <f t="shared" si="16"/>
        <v/>
      </c>
      <c r="C154" s="351" t="str">
        <f t="shared" si="17"/>
        <v/>
      </c>
      <c r="D154" s="109" t="str">
        <f t="shared" si="18"/>
        <v/>
      </c>
      <c r="E154" s="109"/>
      <c r="F154" s="109" t="str">
        <f t="shared" si="19"/>
        <v/>
      </c>
      <c r="G154" s="109" t="str">
        <f t="shared" si="20"/>
        <v/>
      </c>
      <c r="H154" s="109"/>
    </row>
    <row r="155" spans="2:8">
      <c r="B155" s="350" t="str">
        <f t="shared" si="16"/>
        <v/>
      </c>
      <c r="C155" s="351" t="str">
        <f t="shared" si="17"/>
        <v/>
      </c>
      <c r="D155" s="109" t="str">
        <f t="shared" si="18"/>
        <v/>
      </c>
      <c r="E155" s="109"/>
      <c r="F155" s="109" t="str">
        <f t="shared" si="19"/>
        <v/>
      </c>
      <c r="G155" s="109" t="str">
        <f t="shared" si="20"/>
        <v/>
      </c>
      <c r="H155" s="109"/>
    </row>
    <row r="156" spans="2:8">
      <c r="B156" s="350" t="str">
        <f t="shared" si="16"/>
        <v/>
      </c>
      <c r="C156" s="351" t="str">
        <f t="shared" si="17"/>
        <v/>
      </c>
      <c r="D156" s="109" t="str">
        <f t="shared" si="18"/>
        <v/>
      </c>
      <c r="E156" s="109"/>
      <c r="F156" s="109" t="str">
        <f t="shared" si="19"/>
        <v/>
      </c>
      <c r="G156" s="109" t="str">
        <f t="shared" si="20"/>
        <v/>
      </c>
      <c r="H156" s="109"/>
    </row>
    <row r="157" spans="2:8">
      <c r="B157" s="350" t="str">
        <f t="shared" si="16"/>
        <v/>
      </c>
      <c r="C157" s="351" t="str">
        <f t="shared" si="17"/>
        <v/>
      </c>
      <c r="D157" s="109" t="str">
        <f t="shared" si="18"/>
        <v/>
      </c>
      <c r="E157" s="109"/>
      <c r="F157" s="109" t="str">
        <f t="shared" si="19"/>
        <v/>
      </c>
      <c r="G157" s="109" t="str">
        <f t="shared" si="20"/>
        <v/>
      </c>
      <c r="H157" s="109"/>
    </row>
    <row r="158" spans="2:8">
      <c r="B158" s="350" t="str">
        <f t="shared" si="16"/>
        <v/>
      </c>
      <c r="C158" s="351" t="str">
        <f t="shared" si="17"/>
        <v/>
      </c>
      <c r="D158" s="109" t="str">
        <f t="shared" si="18"/>
        <v/>
      </c>
      <c r="E158" s="109"/>
      <c r="F158" s="109" t="str">
        <f t="shared" si="19"/>
        <v/>
      </c>
      <c r="G158" s="109" t="str">
        <f t="shared" si="20"/>
        <v/>
      </c>
      <c r="H158" s="109"/>
    </row>
    <row r="159" spans="2:8">
      <c r="B159" s="350" t="str">
        <f t="shared" si="16"/>
        <v/>
      </c>
      <c r="C159" s="351" t="str">
        <f t="shared" si="17"/>
        <v/>
      </c>
      <c r="D159" s="109" t="str">
        <f t="shared" si="18"/>
        <v/>
      </c>
      <c r="E159" s="109"/>
      <c r="F159" s="109" t="str">
        <f t="shared" si="19"/>
        <v/>
      </c>
      <c r="G159" s="109" t="str">
        <f t="shared" si="20"/>
        <v/>
      </c>
      <c r="H159" s="109"/>
    </row>
    <row r="160" spans="2:8">
      <c r="B160" s="350" t="str">
        <f t="shared" si="16"/>
        <v/>
      </c>
      <c r="C160" s="351" t="str">
        <f t="shared" si="17"/>
        <v/>
      </c>
      <c r="D160" s="109" t="str">
        <f t="shared" si="18"/>
        <v/>
      </c>
      <c r="E160" s="109"/>
      <c r="F160" s="109" t="str">
        <f t="shared" si="19"/>
        <v/>
      </c>
      <c r="G160" s="109" t="str">
        <f t="shared" si="20"/>
        <v/>
      </c>
      <c r="H160" s="109"/>
    </row>
    <row r="161" spans="2:8">
      <c r="B161" s="350" t="str">
        <f t="shared" si="16"/>
        <v/>
      </c>
      <c r="C161" s="351" t="str">
        <f t="shared" si="17"/>
        <v/>
      </c>
      <c r="D161" s="109" t="str">
        <f t="shared" si="18"/>
        <v/>
      </c>
      <c r="E161" s="109"/>
      <c r="F161" s="109" t="str">
        <f t="shared" si="19"/>
        <v/>
      </c>
      <c r="G161" s="109" t="str">
        <f t="shared" si="20"/>
        <v/>
      </c>
      <c r="H161" s="109"/>
    </row>
    <row r="162" spans="2:8">
      <c r="B162" s="350" t="str">
        <f t="shared" si="16"/>
        <v/>
      </c>
      <c r="C162" s="351" t="str">
        <f t="shared" si="17"/>
        <v/>
      </c>
      <c r="D162" s="109" t="str">
        <f t="shared" si="18"/>
        <v/>
      </c>
      <c r="E162" s="109"/>
      <c r="F162" s="109" t="str">
        <f t="shared" si="19"/>
        <v/>
      </c>
      <c r="G162" s="109" t="str">
        <f t="shared" si="20"/>
        <v/>
      </c>
      <c r="H162" s="109"/>
    </row>
    <row r="163" spans="2:8">
      <c r="B163" s="350" t="str">
        <f t="shared" si="16"/>
        <v/>
      </c>
      <c r="C163" s="351" t="str">
        <f t="shared" si="17"/>
        <v/>
      </c>
      <c r="D163" s="109" t="str">
        <f t="shared" si="18"/>
        <v/>
      </c>
      <c r="E163" s="109"/>
      <c r="F163" s="109" t="str">
        <f t="shared" si="19"/>
        <v/>
      </c>
      <c r="G163" s="109" t="str">
        <f t="shared" si="20"/>
        <v/>
      </c>
      <c r="H163" s="109"/>
    </row>
    <row r="164" spans="2:8">
      <c r="B164" s="350" t="str">
        <f t="shared" si="16"/>
        <v/>
      </c>
      <c r="C164" s="351" t="str">
        <f t="shared" si="17"/>
        <v/>
      </c>
      <c r="D164" s="109" t="str">
        <f t="shared" si="18"/>
        <v/>
      </c>
      <c r="E164" s="109"/>
      <c r="F164" s="109" t="str">
        <f t="shared" si="19"/>
        <v/>
      </c>
      <c r="G164" s="109" t="str">
        <f t="shared" si="20"/>
        <v/>
      </c>
      <c r="H164" s="109"/>
    </row>
    <row r="165" spans="2:8">
      <c r="B165" s="350" t="str">
        <f t="shared" si="16"/>
        <v/>
      </c>
      <c r="C165" s="351" t="str">
        <f t="shared" si="17"/>
        <v/>
      </c>
      <c r="D165" s="109" t="str">
        <f t="shared" si="18"/>
        <v/>
      </c>
      <c r="E165" s="109"/>
      <c r="F165" s="109" t="str">
        <f t="shared" si="19"/>
        <v/>
      </c>
      <c r="G165" s="109" t="str">
        <f t="shared" si="20"/>
        <v/>
      </c>
      <c r="H165" s="109"/>
    </row>
    <row r="166" spans="2:8">
      <c r="B166" s="350" t="str">
        <f t="shared" si="16"/>
        <v/>
      </c>
      <c r="C166" s="351" t="str">
        <f t="shared" si="17"/>
        <v/>
      </c>
      <c r="D166" s="109" t="str">
        <f t="shared" si="18"/>
        <v/>
      </c>
      <c r="E166" s="109"/>
      <c r="F166" s="109" t="str">
        <f t="shared" si="19"/>
        <v/>
      </c>
      <c r="G166" s="109" t="str">
        <f t="shared" si="20"/>
        <v/>
      </c>
      <c r="H166" s="109"/>
    </row>
    <row r="167" spans="2:8">
      <c r="B167" s="350" t="str">
        <f t="shared" ref="B167:B201" si="21">IF(ISNA(VLOOKUP(ROW()-6,益表,1,FALSE))=TRUE,"",IF(VLOOKUP(ROW()-6,益表,7,FALSE)="","",VLOOKUP(ROW()-6,益表,7,FALSE)))</f>
        <v/>
      </c>
      <c r="C167" s="351" t="str">
        <f t="shared" ref="C167:C201" si="22">IF(ISNA(VLOOKUP(ROW()-6,益表,1,FALSE))=TRUE,"",VLOOKUP(ROW()-6,益表,9,FALSE))</f>
        <v/>
      </c>
      <c r="D167" s="109" t="str">
        <f t="shared" ref="D167:D201" si="23">IF(ISNA(VLOOKUP(ROW()-6,益表,1,FALSE))=TRUE,"",IF(VLOOKUP(ROW()-6,益表,12,FALSE)="","",IF(LEFT(VLOOKUP(ROW()-6,益表,9,FALSE),1)="減",VLOOKUP(ROW()-6,益表,12,FALSE)*-1,VLOOKUP(ROW()-6,益表,12,FALSE))))</f>
        <v/>
      </c>
      <c r="E167" s="109"/>
      <c r="F167" s="109" t="str">
        <f t="shared" si="19"/>
        <v/>
      </c>
      <c r="G167" s="109" t="str">
        <f t="shared" si="20"/>
        <v/>
      </c>
      <c r="H167" s="109"/>
    </row>
    <row r="168" spans="2:8">
      <c r="B168" s="350" t="str">
        <f t="shared" si="21"/>
        <v/>
      </c>
      <c r="C168" s="351" t="str">
        <f t="shared" si="22"/>
        <v/>
      </c>
      <c r="D168" s="109" t="str">
        <f t="shared" si="23"/>
        <v/>
      </c>
      <c r="E168" s="109"/>
      <c r="F168" s="109" t="str">
        <f t="shared" si="19"/>
        <v/>
      </c>
      <c r="G168" s="109" t="str">
        <f t="shared" si="20"/>
        <v/>
      </c>
      <c r="H168" s="109"/>
    </row>
    <row r="169" spans="2:8">
      <c r="B169" s="350" t="str">
        <f t="shared" si="21"/>
        <v/>
      </c>
      <c r="C169" s="351" t="str">
        <f t="shared" si="22"/>
        <v/>
      </c>
      <c r="D169" s="109" t="str">
        <f t="shared" si="23"/>
        <v/>
      </c>
      <c r="E169" s="109"/>
      <c r="F169" s="109" t="str">
        <f t="shared" si="19"/>
        <v/>
      </c>
      <c r="G169" s="109" t="str">
        <f t="shared" si="20"/>
        <v/>
      </c>
      <c r="H169" s="109"/>
    </row>
    <row r="170" spans="2:8">
      <c r="B170" s="350" t="str">
        <f t="shared" si="21"/>
        <v/>
      </c>
      <c r="C170" s="351" t="str">
        <f t="shared" si="22"/>
        <v/>
      </c>
      <c r="D170" s="109" t="str">
        <f t="shared" si="23"/>
        <v/>
      </c>
      <c r="E170" s="109"/>
      <c r="F170" s="109" t="str">
        <f t="shared" si="19"/>
        <v/>
      </c>
      <c r="G170" s="109" t="str">
        <f t="shared" si="20"/>
        <v/>
      </c>
      <c r="H170" s="109"/>
    </row>
    <row r="171" spans="2:8">
      <c r="B171" s="350" t="str">
        <f t="shared" si="21"/>
        <v/>
      </c>
      <c r="C171" s="351" t="str">
        <f t="shared" si="22"/>
        <v/>
      </c>
      <c r="D171" s="109" t="str">
        <f t="shared" si="23"/>
        <v/>
      </c>
      <c r="E171" s="109"/>
      <c r="F171" s="109" t="str">
        <f t="shared" si="19"/>
        <v/>
      </c>
      <c r="G171" s="109" t="str">
        <f t="shared" si="20"/>
        <v/>
      </c>
      <c r="H171" s="109"/>
    </row>
    <row r="172" spans="2:8">
      <c r="B172" s="350" t="str">
        <f t="shared" si="21"/>
        <v/>
      </c>
      <c r="C172" s="351" t="str">
        <f t="shared" si="22"/>
        <v/>
      </c>
      <c r="D172" s="109" t="str">
        <f t="shared" si="23"/>
        <v/>
      </c>
      <c r="E172" s="109"/>
      <c r="F172" s="109" t="str">
        <f t="shared" si="19"/>
        <v/>
      </c>
      <c r="G172" s="109" t="str">
        <f t="shared" si="20"/>
        <v/>
      </c>
      <c r="H172" s="109"/>
    </row>
    <row r="173" spans="2:8">
      <c r="B173" s="350" t="str">
        <f t="shared" si="21"/>
        <v/>
      </c>
      <c r="C173" s="351" t="str">
        <f t="shared" si="22"/>
        <v/>
      </c>
      <c r="D173" s="109" t="str">
        <f t="shared" si="23"/>
        <v/>
      </c>
      <c r="E173" s="109"/>
      <c r="F173" s="109" t="str">
        <f t="shared" si="19"/>
        <v/>
      </c>
      <c r="G173" s="109" t="str">
        <f t="shared" si="20"/>
        <v/>
      </c>
      <c r="H173" s="109"/>
    </row>
    <row r="174" spans="2:8">
      <c r="B174" s="350" t="str">
        <f t="shared" si="21"/>
        <v/>
      </c>
      <c r="C174" s="351" t="str">
        <f t="shared" si="22"/>
        <v/>
      </c>
      <c r="D174" s="109" t="str">
        <f t="shared" si="23"/>
        <v/>
      </c>
      <c r="E174" s="109"/>
      <c r="F174" s="109" t="str">
        <f t="shared" si="19"/>
        <v/>
      </c>
      <c r="G174" s="109" t="str">
        <f t="shared" si="20"/>
        <v/>
      </c>
      <c r="H174" s="109"/>
    </row>
    <row r="175" spans="2:8">
      <c r="B175" s="350" t="str">
        <f t="shared" si="21"/>
        <v/>
      </c>
      <c r="C175" s="351" t="str">
        <f t="shared" si="22"/>
        <v/>
      </c>
      <c r="D175" s="109" t="str">
        <f t="shared" si="23"/>
        <v/>
      </c>
      <c r="E175" s="109"/>
      <c r="F175" s="109" t="str">
        <f t="shared" si="19"/>
        <v/>
      </c>
      <c r="G175" s="109" t="str">
        <f t="shared" si="20"/>
        <v/>
      </c>
      <c r="H175" s="109"/>
    </row>
    <row r="176" spans="2:8">
      <c r="B176" s="350" t="str">
        <f t="shared" si="21"/>
        <v/>
      </c>
      <c r="C176" s="351" t="str">
        <f t="shared" si="22"/>
        <v/>
      </c>
      <c r="D176" s="109" t="str">
        <f t="shared" si="23"/>
        <v/>
      </c>
      <c r="E176" s="109"/>
      <c r="F176" s="109" t="str">
        <f t="shared" si="19"/>
        <v/>
      </c>
      <c r="G176" s="109" t="str">
        <f t="shared" si="20"/>
        <v/>
      </c>
      <c r="H176" s="109"/>
    </row>
    <row r="177" spans="2:8">
      <c r="B177" s="350" t="str">
        <f t="shared" si="21"/>
        <v/>
      </c>
      <c r="C177" s="351" t="str">
        <f t="shared" si="22"/>
        <v/>
      </c>
      <c r="D177" s="109" t="str">
        <f t="shared" si="23"/>
        <v/>
      </c>
      <c r="E177" s="109"/>
      <c r="F177" s="109" t="str">
        <f t="shared" si="19"/>
        <v/>
      </c>
      <c r="G177" s="109" t="str">
        <f t="shared" si="20"/>
        <v/>
      </c>
      <c r="H177" s="109"/>
    </row>
    <row r="178" spans="2:8">
      <c r="B178" s="350" t="str">
        <f t="shared" si="21"/>
        <v/>
      </c>
      <c r="C178" s="351" t="str">
        <f t="shared" si="22"/>
        <v/>
      </c>
      <c r="D178" s="109" t="str">
        <f t="shared" si="23"/>
        <v/>
      </c>
      <c r="E178" s="109"/>
      <c r="F178" s="109" t="str">
        <f t="shared" si="19"/>
        <v/>
      </c>
      <c r="G178" s="109" t="str">
        <f t="shared" si="20"/>
        <v/>
      </c>
      <c r="H178" s="109"/>
    </row>
    <row r="179" spans="2:8">
      <c r="B179" s="350" t="str">
        <f t="shared" si="21"/>
        <v/>
      </c>
      <c r="C179" s="351" t="str">
        <f t="shared" si="22"/>
        <v/>
      </c>
      <c r="D179" s="109" t="str">
        <f t="shared" si="23"/>
        <v/>
      </c>
      <c r="E179" s="109"/>
      <c r="F179" s="109" t="str">
        <f t="shared" si="19"/>
        <v/>
      </c>
      <c r="G179" s="109" t="str">
        <f t="shared" si="20"/>
        <v/>
      </c>
      <c r="H179" s="109"/>
    </row>
    <row r="180" spans="2:8">
      <c r="B180" s="350" t="str">
        <f t="shared" si="21"/>
        <v/>
      </c>
      <c r="C180" s="351" t="str">
        <f t="shared" si="22"/>
        <v/>
      </c>
      <c r="D180" s="109" t="str">
        <f t="shared" si="23"/>
        <v/>
      </c>
      <c r="E180" s="109"/>
      <c r="F180" s="109" t="str">
        <f t="shared" si="19"/>
        <v/>
      </c>
      <c r="G180" s="109" t="str">
        <f t="shared" si="20"/>
        <v/>
      </c>
      <c r="H180" s="109"/>
    </row>
    <row r="181" spans="2:8">
      <c r="B181" s="350" t="str">
        <f t="shared" si="21"/>
        <v/>
      </c>
      <c r="C181" s="351" t="str">
        <f t="shared" si="22"/>
        <v/>
      </c>
      <c r="D181" s="109" t="str">
        <f t="shared" si="23"/>
        <v/>
      </c>
      <c r="E181" s="109"/>
      <c r="F181" s="109" t="str">
        <f t="shared" si="19"/>
        <v/>
      </c>
      <c r="G181" s="109" t="str">
        <f t="shared" si="20"/>
        <v/>
      </c>
      <c r="H181" s="109"/>
    </row>
    <row r="182" spans="2:8">
      <c r="B182" s="350" t="str">
        <f t="shared" si="21"/>
        <v/>
      </c>
      <c r="C182" s="351" t="str">
        <f t="shared" si="22"/>
        <v/>
      </c>
      <c r="D182" s="109" t="str">
        <f t="shared" si="23"/>
        <v/>
      </c>
      <c r="E182" s="109"/>
      <c r="F182" s="109" t="str">
        <f t="shared" si="19"/>
        <v/>
      </c>
      <c r="G182" s="109" t="str">
        <f t="shared" si="20"/>
        <v/>
      </c>
      <c r="H182" s="109"/>
    </row>
    <row r="183" spans="2:8">
      <c r="B183" s="350" t="str">
        <f t="shared" si="21"/>
        <v/>
      </c>
      <c r="C183" s="351" t="str">
        <f t="shared" si="22"/>
        <v/>
      </c>
      <c r="D183" s="109" t="str">
        <f t="shared" si="23"/>
        <v/>
      </c>
      <c r="E183" s="109"/>
      <c r="F183" s="109" t="str">
        <f t="shared" si="19"/>
        <v/>
      </c>
      <c r="G183" s="109" t="str">
        <f t="shared" si="20"/>
        <v/>
      </c>
      <c r="H183" s="109"/>
    </row>
    <row r="184" spans="2:8">
      <c r="B184" s="350" t="str">
        <f t="shared" si="21"/>
        <v/>
      </c>
      <c r="C184" s="351" t="str">
        <f t="shared" si="22"/>
        <v/>
      </c>
      <c r="D184" s="109" t="str">
        <f t="shared" si="23"/>
        <v/>
      </c>
      <c r="E184" s="109"/>
      <c r="F184" s="109" t="str">
        <f t="shared" si="19"/>
        <v/>
      </c>
      <c r="G184" s="109" t="str">
        <f t="shared" si="20"/>
        <v/>
      </c>
      <c r="H184" s="109"/>
    </row>
    <row r="185" spans="2:8">
      <c r="B185" s="350" t="str">
        <f t="shared" si="21"/>
        <v/>
      </c>
      <c r="C185" s="351" t="str">
        <f t="shared" si="22"/>
        <v/>
      </c>
      <c r="D185" s="109" t="str">
        <f t="shared" si="23"/>
        <v/>
      </c>
      <c r="E185" s="109"/>
      <c r="F185" s="109" t="str">
        <f t="shared" si="19"/>
        <v/>
      </c>
      <c r="G185" s="109" t="str">
        <f t="shared" si="20"/>
        <v/>
      </c>
      <c r="H185" s="109"/>
    </row>
    <row r="186" spans="2:8">
      <c r="B186" s="350" t="str">
        <f t="shared" si="21"/>
        <v/>
      </c>
      <c r="C186" s="351" t="str">
        <f t="shared" si="22"/>
        <v/>
      </c>
      <c r="D186" s="109" t="str">
        <f t="shared" si="23"/>
        <v/>
      </c>
      <c r="E186" s="109"/>
      <c r="F186" s="109" t="str">
        <f t="shared" si="19"/>
        <v/>
      </c>
      <c r="G186" s="109" t="str">
        <f t="shared" si="20"/>
        <v/>
      </c>
      <c r="H186" s="109"/>
    </row>
    <row r="187" spans="2:8">
      <c r="B187" s="350" t="str">
        <f t="shared" si="21"/>
        <v/>
      </c>
      <c r="C187" s="351" t="str">
        <f t="shared" si="22"/>
        <v/>
      </c>
      <c r="D187" s="109" t="str">
        <f t="shared" si="23"/>
        <v/>
      </c>
      <c r="E187" s="109"/>
      <c r="F187" s="109" t="str">
        <f t="shared" si="19"/>
        <v/>
      </c>
      <c r="G187" s="109" t="str">
        <f t="shared" si="20"/>
        <v/>
      </c>
      <c r="H187" s="109"/>
    </row>
    <row r="188" spans="2:8">
      <c r="B188" s="350" t="str">
        <f t="shared" si="21"/>
        <v/>
      </c>
      <c r="C188" s="351" t="str">
        <f t="shared" si="22"/>
        <v/>
      </c>
      <c r="D188" s="109" t="str">
        <f t="shared" si="23"/>
        <v/>
      </c>
      <c r="E188" s="109"/>
      <c r="F188" s="109" t="str">
        <f t="shared" si="19"/>
        <v/>
      </c>
      <c r="G188" s="109" t="str">
        <f t="shared" si="20"/>
        <v/>
      </c>
      <c r="H188" s="109"/>
    </row>
    <row r="189" spans="2:8">
      <c r="B189" s="350" t="str">
        <f t="shared" si="21"/>
        <v/>
      </c>
      <c r="C189" s="351" t="str">
        <f t="shared" si="22"/>
        <v/>
      </c>
      <c r="D189" s="109" t="str">
        <f t="shared" si="23"/>
        <v/>
      </c>
      <c r="E189" s="109"/>
      <c r="F189" s="109" t="str">
        <f t="shared" si="19"/>
        <v/>
      </c>
      <c r="G189" s="109" t="str">
        <f t="shared" si="20"/>
        <v/>
      </c>
      <c r="H189" s="109"/>
    </row>
    <row r="190" spans="2:8">
      <c r="B190" s="350" t="str">
        <f t="shared" si="21"/>
        <v/>
      </c>
      <c r="C190" s="351" t="str">
        <f t="shared" si="22"/>
        <v/>
      </c>
      <c r="D190" s="109" t="str">
        <f t="shared" si="23"/>
        <v/>
      </c>
      <c r="E190" s="109"/>
      <c r="F190" s="109" t="str">
        <f t="shared" si="19"/>
        <v/>
      </c>
      <c r="G190" s="109" t="str">
        <f t="shared" si="20"/>
        <v/>
      </c>
      <c r="H190" s="109"/>
    </row>
    <row r="191" spans="2:8">
      <c r="B191" s="350" t="str">
        <f t="shared" si="21"/>
        <v/>
      </c>
      <c r="C191" s="351" t="str">
        <f t="shared" si="22"/>
        <v/>
      </c>
      <c r="D191" s="109" t="str">
        <f t="shared" si="23"/>
        <v/>
      </c>
      <c r="E191" s="109"/>
      <c r="F191" s="109" t="str">
        <f t="shared" si="19"/>
        <v/>
      </c>
      <c r="G191" s="109" t="str">
        <f t="shared" si="20"/>
        <v/>
      </c>
      <c r="H191" s="109"/>
    </row>
    <row r="192" spans="2:8">
      <c r="B192" s="350" t="str">
        <f t="shared" si="21"/>
        <v/>
      </c>
      <c r="C192" s="351" t="str">
        <f t="shared" si="22"/>
        <v/>
      </c>
      <c r="D192" s="109" t="str">
        <f t="shared" si="23"/>
        <v/>
      </c>
      <c r="E192" s="109"/>
      <c r="F192" s="109" t="str">
        <f t="shared" si="19"/>
        <v/>
      </c>
      <c r="G192" s="109" t="str">
        <f t="shared" si="20"/>
        <v/>
      </c>
      <c r="H192" s="109"/>
    </row>
    <row r="193" spans="2:8">
      <c r="B193" s="350" t="str">
        <f t="shared" si="21"/>
        <v/>
      </c>
      <c r="C193" s="351" t="str">
        <f t="shared" si="22"/>
        <v/>
      </c>
      <c r="D193" s="109" t="str">
        <f t="shared" si="23"/>
        <v/>
      </c>
      <c r="E193" s="109"/>
      <c r="F193" s="109" t="str">
        <f t="shared" si="19"/>
        <v/>
      </c>
      <c r="G193" s="109" t="str">
        <f t="shared" si="20"/>
        <v/>
      </c>
      <c r="H193" s="109"/>
    </row>
    <row r="194" spans="2:8">
      <c r="B194" s="350" t="str">
        <f t="shared" si="21"/>
        <v/>
      </c>
      <c r="C194" s="351" t="str">
        <f t="shared" si="22"/>
        <v/>
      </c>
      <c r="D194" s="109" t="str">
        <f t="shared" si="23"/>
        <v/>
      </c>
      <c r="E194" s="109"/>
      <c r="F194" s="109" t="str">
        <f t="shared" si="19"/>
        <v/>
      </c>
      <c r="G194" s="109" t="str">
        <f t="shared" si="20"/>
        <v/>
      </c>
      <c r="H194" s="109"/>
    </row>
    <row r="195" spans="2:8">
      <c r="B195" s="350" t="str">
        <f t="shared" si="21"/>
        <v/>
      </c>
      <c r="C195" s="351" t="str">
        <f t="shared" si="22"/>
        <v/>
      </c>
      <c r="D195" s="109" t="str">
        <f t="shared" si="23"/>
        <v/>
      </c>
      <c r="E195" s="109"/>
      <c r="F195" s="109" t="str">
        <f t="shared" si="19"/>
        <v/>
      </c>
      <c r="G195" s="109" t="str">
        <f t="shared" si="20"/>
        <v/>
      </c>
      <c r="H195" s="109"/>
    </row>
    <row r="196" spans="2:8">
      <c r="B196" s="350" t="str">
        <f t="shared" si="21"/>
        <v/>
      </c>
      <c r="C196" s="351" t="str">
        <f t="shared" si="22"/>
        <v/>
      </c>
      <c r="D196" s="109" t="str">
        <f t="shared" si="23"/>
        <v/>
      </c>
      <c r="E196" s="109"/>
      <c r="F196" s="109" t="str">
        <f t="shared" si="19"/>
        <v/>
      </c>
      <c r="G196" s="109" t="str">
        <f t="shared" si="20"/>
        <v/>
      </c>
      <c r="H196" s="109"/>
    </row>
    <row r="197" spans="2:8">
      <c r="B197" s="350" t="str">
        <f t="shared" si="21"/>
        <v/>
      </c>
      <c r="C197" s="351" t="str">
        <f t="shared" si="22"/>
        <v/>
      </c>
      <c r="D197" s="109" t="str">
        <f t="shared" si="23"/>
        <v/>
      </c>
      <c r="E197" s="109"/>
      <c r="F197" s="109" t="str">
        <f t="shared" si="19"/>
        <v/>
      </c>
      <c r="G197" s="109" t="str">
        <f t="shared" si="20"/>
        <v/>
      </c>
      <c r="H197" s="109"/>
    </row>
    <row r="198" spans="2:8">
      <c r="B198" s="350" t="str">
        <f t="shared" si="21"/>
        <v/>
      </c>
      <c r="C198" s="351" t="str">
        <f t="shared" si="22"/>
        <v/>
      </c>
      <c r="D198" s="109" t="str">
        <f t="shared" si="23"/>
        <v/>
      </c>
      <c r="E198" s="109"/>
      <c r="F198" s="109" t="str">
        <f t="shared" si="19"/>
        <v/>
      </c>
      <c r="G198" s="109" t="str">
        <f t="shared" si="20"/>
        <v/>
      </c>
      <c r="H198" s="109"/>
    </row>
    <row r="199" spans="2:8">
      <c r="B199" s="350" t="str">
        <f t="shared" si="21"/>
        <v/>
      </c>
      <c r="C199" s="351" t="str">
        <f t="shared" si="22"/>
        <v/>
      </c>
      <c r="D199" s="109" t="str">
        <f t="shared" si="23"/>
        <v/>
      </c>
      <c r="E199" s="109"/>
      <c r="F199" s="109" t="str">
        <f t="shared" si="19"/>
        <v/>
      </c>
      <c r="G199" s="109" t="str">
        <f t="shared" si="20"/>
        <v/>
      </c>
      <c r="H199" s="109"/>
    </row>
    <row r="200" spans="2:8">
      <c r="B200" s="350" t="str">
        <f t="shared" si="21"/>
        <v/>
      </c>
      <c r="C200" s="351" t="str">
        <f t="shared" si="22"/>
        <v/>
      </c>
      <c r="D200" s="109" t="str">
        <f t="shared" si="23"/>
        <v/>
      </c>
      <c r="E200" s="109"/>
      <c r="F200" s="109" t="str">
        <f t="shared" ref="F200:F201" si="24">IF(D200&gt;E200,D200-E200,"")</f>
        <v/>
      </c>
      <c r="G200" s="109" t="str">
        <f t="shared" ref="G200:G201" si="25">IF(E200&gt;D200,E200-D200,"")</f>
        <v/>
      </c>
      <c r="H200" s="109"/>
    </row>
    <row r="201" spans="2:8">
      <c r="B201" s="350" t="str">
        <f t="shared" si="21"/>
        <v/>
      </c>
      <c r="C201" s="351" t="str">
        <f t="shared" si="22"/>
        <v/>
      </c>
      <c r="D201" s="109" t="str">
        <f t="shared" si="23"/>
        <v/>
      </c>
      <c r="E201" s="109"/>
      <c r="F201" s="109" t="str">
        <f t="shared" si="24"/>
        <v/>
      </c>
      <c r="G201" s="109" t="str">
        <f t="shared" si="25"/>
        <v/>
      </c>
      <c r="H201" s="109"/>
    </row>
  </sheetData>
  <phoneticPr fontId="2" type="noConversion"/>
  <conditionalFormatting sqref="C7:C201">
    <cfRule type="expression" dxfId="4" priority="4">
      <formula>LEN(B7)&gt;2</formula>
    </cfRule>
  </conditionalFormatting>
  <conditionalFormatting sqref="D7:H201">
    <cfRule type="expression" dxfId="3" priority="3">
      <formula>RIGHT($C7,2)="餘絀"</formula>
    </cfRule>
    <cfRule type="expression" dxfId="2" priority="5">
      <formula>RIGHT($C7,2)="合計"</formula>
    </cfRule>
  </conditionalFormatting>
  <conditionalFormatting sqref="E7:E201">
    <cfRule type="expression" dxfId="1" priority="2">
      <formula>D7&lt;&gt;""</formula>
    </cfRule>
  </conditionalFormatting>
  <conditionalFormatting sqref="H7:H201">
    <cfRule type="expression" dxfId="0" priority="1">
      <formula>D7&lt;&gt;""</formula>
    </cfRule>
  </conditionalFormatting>
  <dataValidations disablePrompts="1" count="1">
    <dataValidation type="date" operator="greaterThan" allowBlank="1" showInputMessage="1" showErrorMessage="1" sqref="C4:C5" xr:uid="{84768562-898A-47DE-BD78-2E8340AA9704}">
      <formula1>36526</formula1>
    </dataValidation>
  </dataValidations>
  <printOptions horizontalCentered="1"/>
  <pageMargins left="0.59055118110236227" right="0.39370078740157483" top="0.78740157480314965" bottom="0.98425196850393704" header="0.39370078740157483" footer="0.39370078740157483"/>
  <pageSetup paperSize="9" scale="88" fitToHeight="0" orientation="portrait" r:id="rId1"/>
  <headerFooter alignWithMargins="0"/>
  <pictur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09B0-A455-41F7-9C48-F1A1887118B7}">
  <sheetPr>
    <pageSetUpPr autoPageBreaks="0" fitToPage="1"/>
  </sheetPr>
  <dimension ref="A1:O94"/>
  <sheetViews>
    <sheetView showGridLines="0" zoomScale="90" zoomScaleNormal="90" workbookViewId="0">
      <pane ySplit="1" topLeftCell="A2" activePane="bottomLeft" state="frozen"/>
      <selection pane="bottomLeft" activeCell="B7" sqref="B7"/>
    </sheetView>
  </sheetViews>
  <sheetFormatPr defaultColWidth="9" defaultRowHeight="17"/>
  <cols>
    <col min="1" max="1" width="2.6328125" style="1" customWidth="1"/>
    <col min="2" max="2" width="5.90625" style="1" bestFit="1" customWidth="1"/>
    <col min="3" max="3" width="13.6328125" style="1" customWidth="1"/>
    <col min="4" max="4" width="20.08984375" style="1" customWidth="1"/>
    <col min="5" max="5" width="10.90625" style="1" bestFit="1" customWidth="1"/>
    <col min="6" max="7" width="5.90625" style="1" bestFit="1" customWidth="1"/>
    <col min="8" max="8" width="11" style="1" bestFit="1" customWidth="1"/>
    <col min="9" max="11" width="10.26953125" style="1" customWidth="1"/>
    <col min="12" max="12" width="10.26953125" style="1" bestFit="1" customWidth="1"/>
    <col min="13" max="13" width="12.453125" style="1" customWidth="1"/>
    <col min="14" max="14" width="2.6328125" style="1" customWidth="1"/>
    <col min="15" max="16384" width="9" style="1"/>
  </cols>
  <sheetData>
    <row r="1" spans="1:15" s="139" customFormat="1" ht="17.149999999999999" customHeight="1">
      <c r="A1" s="139" t="str">
        <f>日記簿!F1</f>
        <v/>
      </c>
      <c r="B1" s="353"/>
      <c r="C1" s="353"/>
      <c r="D1" s="353"/>
      <c r="E1" s="353"/>
      <c r="F1" s="353"/>
      <c r="G1" s="353"/>
      <c r="H1" s="353"/>
      <c r="I1" s="353"/>
      <c r="J1" s="353"/>
      <c r="K1" s="353"/>
      <c r="L1" s="353"/>
      <c r="M1" s="353"/>
      <c r="O1" s="382" t="s">
        <v>502</v>
      </c>
    </row>
    <row r="2" spans="1:15" ht="19.5">
      <c r="B2" s="56" t="str">
        <f>公司名稱</f>
        <v>社團法人OOO協會</v>
      </c>
      <c r="C2" s="76"/>
      <c r="D2" s="76"/>
      <c r="E2" s="76"/>
      <c r="F2" s="76"/>
      <c r="G2" s="76"/>
      <c r="H2" s="76"/>
      <c r="I2" s="76"/>
      <c r="J2" s="76"/>
      <c r="K2" s="76"/>
      <c r="L2" s="76"/>
      <c r="M2" s="76"/>
    </row>
    <row r="3" spans="1:15" ht="19.5">
      <c r="B3" s="56" t="s">
        <v>492</v>
      </c>
      <c r="C3" s="76"/>
      <c r="D3" s="76"/>
      <c r="E3" s="76"/>
      <c r="F3" s="76"/>
      <c r="G3" s="76"/>
      <c r="H3" s="76"/>
      <c r="I3" s="76"/>
      <c r="J3" s="76"/>
      <c r="K3" s="76"/>
      <c r="L3" s="76"/>
      <c r="M3" s="76"/>
    </row>
    <row r="4" spans="1:15" ht="17.5" thickBot="1">
      <c r="B4" s="380" t="str">
        <f>年度&amp;"年12月31日"</f>
        <v>2026年12月31日</v>
      </c>
      <c r="C4" s="380"/>
      <c r="D4" s="380"/>
      <c r="E4" s="380"/>
      <c r="F4" s="380"/>
      <c r="G4" s="380"/>
      <c r="H4" s="380"/>
      <c r="I4" s="380"/>
      <c r="J4" s="380"/>
      <c r="K4" s="380"/>
      <c r="L4" s="380"/>
      <c r="M4" s="380"/>
    </row>
    <row r="5" spans="1:15" s="80" customFormat="1">
      <c r="B5" s="437" t="s">
        <v>493</v>
      </c>
      <c r="C5" s="439" t="s">
        <v>494</v>
      </c>
      <c r="D5" s="439" t="s">
        <v>69</v>
      </c>
      <c r="E5" s="439" t="s">
        <v>495</v>
      </c>
      <c r="F5" s="439" t="s">
        <v>496</v>
      </c>
      <c r="G5" s="439" t="s">
        <v>497</v>
      </c>
      <c r="H5" s="439" t="s">
        <v>498</v>
      </c>
      <c r="I5" s="326" t="s">
        <v>499</v>
      </c>
      <c r="J5" s="354"/>
      <c r="K5" s="439" t="s">
        <v>500</v>
      </c>
      <c r="L5" s="439" t="s">
        <v>501</v>
      </c>
      <c r="M5" s="434" t="s">
        <v>487</v>
      </c>
    </row>
    <row r="6" spans="1:15" ht="17.5" thickBot="1">
      <c r="B6" s="438"/>
      <c r="C6" s="440"/>
      <c r="D6" s="440"/>
      <c r="E6" s="440"/>
      <c r="F6" s="440"/>
      <c r="G6" s="440"/>
      <c r="H6" s="440"/>
      <c r="I6" s="355" t="s">
        <v>503</v>
      </c>
      <c r="J6" s="355" t="s">
        <v>504</v>
      </c>
      <c r="K6" s="440"/>
      <c r="L6" s="440"/>
      <c r="M6" s="435"/>
    </row>
    <row r="7" spans="1:15">
      <c r="B7" s="386" t="s">
        <v>505</v>
      </c>
      <c r="C7" s="387" t="s">
        <v>506</v>
      </c>
      <c r="D7" s="387" t="s">
        <v>507</v>
      </c>
      <c r="E7" s="388">
        <v>45658</v>
      </c>
      <c r="F7" s="389" t="s">
        <v>508</v>
      </c>
      <c r="G7" s="390">
        <v>5</v>
      </c>
      <c r="H7" s="391">
        <v>50000</v>
      </c>
      <c r="I7" s="391"/>
      <c r="J7" s="391"/>
      <c r="K7" s="391">
        <f>H7-J7</f>
        <v>50000</v>
      </c>
      <c r="L7" s="392" t="s">
        <v>509</v>
      </c>
      <c r="M7" s="393"/>
    </row>
    <row r="8" spans="1:15">
      <c r="B8" s="394"/>
      <c r="C8" s="395"/>
      <c r="D8" s="395"/>
      <c r="E8" s="396"/>
      <c r="F8" s="397"/>
      <c r="G8" s="398"/>
      <c r="H8" s="399"/>
      <c r="I8" s="399"/>
      <c r="J8" s="399"/>
      <c r="K8" s="399"/>
      <c r="L8" s="398"/>
      <c r="M8" s="400"/>
    </row>
    <row r="9" spans="1:15">
      <c r="B9" s="394"/>
      <c r="C9" s="395"/>
      <c r="D9" s="395"/>
      <c r="E9" s="396"/>
      <c r="F9" s="397"/>
      <c r="G9" s="398"/>
      <c r="H9" s="399"/>
      <c r="I9" s="399"/>
      <c r="J9" s="399"/>
      <c r="K9" s="399"/>
      <c r="L9" s="398"/>
      <c r="M9" s="400"/>
    </row>
    <row r="10" spans="1:15">
      <c r="B10" s="394"/>
      <c r="C10" s="395"/>
      <c r="D10" s="395"/>
      <c r="E10" s="396"/>
      <c r="F10" s="397"/>
      <c r="G10" s="398"/>
      <c r="H10" s="399"/>
      <c r="I10" s="399"/>
      <c r="J10" s="399"/>
      <c r="K10" s="399"/>
      <c r="L10" s="398"/>
      <c r="M10" s="400"/>
    </row>
    <row r="11" spans="1:15">
      <c r="B11" s="394"/>
      <c r="C11" s="395"/>
      <c r="D11" s="395"/>
      <c r="E11" s="396"/>
      <c r="F11" s="397"/>
      <c r="G11" s="398"/>
      <c r="H11" s="399"/>
      <c r="I11" s="399"/>
      <c r="J11" s="399"/>
      <c r="K11" s="399"/>
      <c r="L11" s="398"/>
      <c r="M11" s="400"/>
    </row>
    <row r="12" spans="1:15">
      <c r="B12" s="394"/>
      <c r="C12" s="395"/>
      <c r="D12" s="395"/>
      <c r="E12" s="396"/>
      <c r="F12" s="397"/>
      <c r="G12" s="398"/>
      <c r="H12" s="399"/>
      <c r="I12" s="399"/>
      <c r="J12" s="399"/>
      <c r="K12" s="399"/>
      <c r="L12" s="398"/>
      <c r="M12" s="400"/>
    </row>
    <row r="13" spans="1:15">
      <c r="B13" s="394"/>
      <c r="C13" s="395"/>
      <c r="D13" s="395"/>
      <c r="E13" s="396"/>
      <c r="F13" s="397"/>
      <c r="G13" s="398"/>
      <c r="H13" s="399"/>
      <c r="I13" s="399"/>
      <c r="J13" s="399"/>
      <c r="K13" s="399"/>
      <c r="L13" s="398"/>
      <c r="M13" s="400"/>
    </row>
    <row r="14" spans="1:15">
      <c r="B14" s="394"/>
      <c r="C14" s="395"/>
      <c r="D14" s="395"/>
      <c r="E14" s="396"/>
      <c r="F14" s="397"/>
      <c r="G14" s="398"/>
      <c r="H14" s="399"/>
      <c r="I14" s="399"/>
      <c r="J14" s="399"/>
      <c r="K14" s="399"/>
      <c r="L14" s="398"/>
      <c r="M14" s="400"/>
    </row>
    <row r="15" spans="1:15">
      <c r="B15" s="394"/>
      <c r="C15" s="395"/>
      <c r="D15" s="395"/>
      <c r="E15" s="396"/>
      <c r="F15" s="397"/>
      <c r="G15" s="398"/>
      <c r="H15" s="399"/>
      <c r="I15" s="399"/>
      <c r="J15" s="399"/>
      <c r="K15" s="399"/>
      <c r="L15" s="398"/>
      <c r="M15" s="400"/>
    </row>
    <row r="16" spans="1:15">
      <c r="B16" s="394"/>
      <c r="C16" s="395"/>
      <c r="D16" s="395"/>
      <c r="E16" s="396"/>
      <c r="F16" s="397"/>
      <c r="G16" s="398"/>
      <c r="H16" s="399"/>
      <c r="I16" s="399"/>
      <c r="J16" s="399"/>
      <c r="K16" s="399"/>
      <c r="L16" s="398"/>
      <c r="M16" s="400"/>
    </row>
    <row r="17" spans="2:13">
      <c r="B17" s="394"/>
      <c r="C17" s="395"/>
      <c r="D17" s="395"/>
      <c r="E17" s="396"/>
      <c r="F17" s="397"/>
      <c r="G17" s="398"/>
      <c r="H17" s="399"/>
      <c r="I17" s="399"/>
      <c r="J17" s="399"/>
      <c r="K17" s="399"/>
      <c r="L17" s="398"/>
      <c r="M17" s="400"/>
    </row>
    <row r="18" spans="2:13">
      <c r="B18" s="394"/>
      <c r="C18" s="395"/>
      <c r="D18" s="395"/>
      <c r="E18" s="396"/>
      <c r="F18" s="397"/>
      <c r="G18" s="398"/>
      <c r="H18" s="399"/>
      <c r="I18" s="399"/>
      <c r="J18" s="399"/>
      <c r="K18" s="399"/>
      <c r="L18" s="398"/>
      <c r="M18" s="400"/>
    </row>
    <row r="19" spans="2:13">
      <c r="B19" s="394"/>
      <c r="C19" s="395"/>
      <c r="D19" s="395"/>
      <c r="E19" s="396"/>
      <c r="F19" s="397"/>
      <c r="G19" s="398"/>
      <c r="H19" s="399"/>
      <c r="I19" s="399"/>
      <c r="J19" s="399"/>
      <c r="K19" s="399"/>
      <c r="L19" s="398"/>
      <c r="M19" s="400"/>
    </row>
    <row r="20" spans="2:13">
      <c r="B20" s="394"/>
      <c r="C20" s="395"/>
      <c r="D20" s="395"/>
      <c r="E20" s="396"/>
      <c r="F20" s="397"/>
      <c r="G20" s="398"/>
      <c r="H20" s="399"/>
      <c r="I20" s="399"/>
      <c r="J20" s="399"/>
      <c r="K20" s="399"/>
      <c r="L20" s="398"/>
      <c r="M20" s="400"/>
    </row>
    <row r="21" spans="2:13">
      <c r="B21" s="394"/>
      <c r="C21" s="395"/>
      <c r="D21" s="395"/>
      <c r="E21" s="396"/>
      <c r="F21" s="397"/>
      <c r="G21" s="398"/>
      <c r="H21" s="399"/>
      <c r="I21" s="399"/>
      <c r="J21" s="399"/>
      <c r="K21" s="399"/>
      <c r="L21" s="398"/>
      <c r="M21" s="400"/>
    </row>
    <row r="22" spans="2:13">
      <c r="B22" s="394"/>
      <c r="C22" s="395"/>
      <c r="D22" s="395"/>
      <c r="E22" s="396"/>
      <c r="F22" s="397"/>
      <c r="G22" s="398"/>
      <c r="H22" s="399"/>
      <c r="I22" s="399"/>
      <c r="J22" s="399"/>
      <c r="K22" s="399"/>
      <c r="L22" s="398"/>
      <c r="M22" s="400"/>
    </row>
    <row r="23" spans="2:13">
      <c r="B23" s="394"/>
      <c r="C23" s="395"/>
      <c r="D23" s="395"/>
      <c r="E23" s="396"/>
      <c r="F23" s="397"/>
      <c r="G23" s="398"/>
      <c r="H23" s="399"/>
      <c r="I23" s="399"/>
      <c r="J23" s="399"/>
      <c r="K23" s="399"/>
      <c r="L23" s="398"/>
      <c r="M23" s="400"/>
    </row>
    <row r="24" spans="2:13">
      <c r="B24" s="394"/>
      <c r="C24" s="395"/>
      <c r="D24" s="395"/>
      <c r="E24" s="396"/>
      <c r="F24" s="397"/>
      <c r="G24" s="398"/>
      <c r="H24" s="399"/>
      <c r="I24" s="399"/>
      <c r="J24" s="399"/>
      <c r="K24" s="399"/>
      <c r="L24" s="398"/>
      <c r="M24" s="400"/>
    </row>
    <row r="25" spans="2:13">
      <c r="B25" s="394"/>
      <c r="C25" s="395"/>
      <c r="D25" s="395"/>
      <c r="E25" s="396"/>
      <c r="F25" s="397"/>
      <c r="G25" s="398"/>
      <c r="H25" s="399"/>
      <c r="I25" s="399"/>
      <c r="J25" s="399"/>
      <c r="K25" s="399"/>
      <c r="L25" s="398"/>
      <c r="M25" s="400"/>
    </row>
    <row r="26" spans="2:13">
      <c r="B26" s="394"/>
      <c r="C26" s="395"/>
      <c r="D26" s="395"/>
      <c r="E26" s="396"/>
      <c r="F26" s="397"/>
      <c r="G26" s="398"/>
      <c r="H26" s="399"/>
      <c r="I26" s="399"/>
      <c r="J26" s="399"/>
      <c r="K26" s="399"/>
      <c r="L26" s="398"/>
      <c r="M26" s="400"/>
    </row>
    <row r="27" spans="2:13">
      <c r="B27" s="394"/>
      <c r="C27" s="395"/>
      <c r="D27" s="395"/>
      <c r="E27" s="396"/>
      <c r="F27" s="397"/>
      <c r="G27" s="398"/>
      <c r="H27" s="399"/>
      <c r="I27" s="399"/>
      <c r="J27" s="399"/>
      <c r="K27" s="399"/>
      <c r="L27" s="398"/>
      <c r="M27" s="400"/>
    </row>
    <row r="28" spans="2:13">
      <c r="B28" s="394"/>
      <c r="C28" s="395"/>
      <c r="D28" s="395"/>
      <c r="E28" s="396"/>
      <c r="F28" s="397"/>
      <c r="G28" s="398"/>
      <c r="H28" s="399"/>
      <c r="I28" s="399"/>
      <c r="J28" s="399"/>
      <c r="K28" s="399"/>
      <c r="L28" s="398"/>
      <c r="M28" s="400"/>
    </row>
    <row r="29" spans="2:13">
      <c r="B29" s="394"/>
      <c r="C29" s="395"/>
      <c r="D29" s="395"/>
      <c r="E29" s="396"/>
      <c r="F29" s="397"/>
      <c r="G29" s="398"/>
      <c r="H29" s="399"/>
      <c r="I29" s="399"/>
      <c r="J29" s="399"/>
      <c r="K29" s="399"/>
      <c r="L29" s="398"/>
      <c r="M29" s="400"/>
    </row>
    <row r="30" spans="2:13">
      <c r="B30" s="394"/>
      <c r="C30" s="395"/>
      <c r="D30" s="395"/>
      <c r="E30" s="396"/>
      <c r="F30" s="397"/>
      <c r="G30" s="398"/>
      <c r="H30" s="399"/>
      <c r="I30" s="399"/>
      <c r="J30" s="399"/>
      <c r="K30" s="399"/>
      <c r="L30" s="398"/>
      <c r="M30" s="400"/>
    </row>
    <row r="31" spans="2:13">
      <c r="B31" s="394"/>
      <c r="C31" s="395"/>
      <c r="D31" s="395"/>
      <c r="E31" s="396"/>
      <c r="F31" s="397"/>
      <c r="G31" s="398"/>
      <c r="H31" s="399"/>
      <c r="I31" s="399"/>
      <c r="J31" s="399"/>
      <c r="K31" s="399"/>
      <c r="L31" s="398"/>
      <c r="M31" s="400"/>
    </row>
    <row r="32" spans="2:13">
      <c r="B32" s="401"/>
      <c r="C32" s="402"/>
      <c r="D32" s="402"/>
      <c r="E32" s="396"/>
      <c r="F32" s="403"/>
      <c r="G32" s="398"/>
      <c r="H32" s="399"/>
      <c r="I32" s="399"/>
      <c r="J32" s="399"/>
      <c r="K32" s="399"/>
      <c r="L32" s="398"/>
      <c r="M32" s="400"/>
    </row>
    <row r="33" spans="2:13">
      <c r="B33" s="401"/>
      <c r="C33" s="402"/>
      <c r="D33" s="402"/>
      <c r="E33" s="396"/>
      <c r="F33" s="403"/>
      <c r="G33" s="398"/>
      <c r="H33" s="399"/>
      <c r="I33" s="399"/>
      <c r="J33" s="399"/>
      <c r="K33" s="399"/>
      <c r="L33" s="398"/>
      <c r="M33" s="400"/>
    </row>
    <row r="34" spans="2:13">
      <c r="B34" s="401"/>
      <c r="C34" s="402"/>
      <c r="D34" s="402"/>
      <c r="E34" s="396"/>
      <c r="F34" s="403"/>
      <c r="G34" s="398"/>
      <c r="H34" s="399"/>
      <c r="I34" s="399"/>
      <c r="J34" s="399"/>
      <c r="K34" s="399"/>
      <c r="L34" s="398"/>
      <c r="M34" s="400"/>
    </row>
    <row r="35" spans="2:13">
      <c r="B35" s="401"/>
      <c r="C35" s="402"/>
      <c r="D35" s="402"/>
      <c r="E35" s="396"/>
      <c r="F35" s="403"/>
      <c r="G35" s="398"/>
      <c r="H35" s="399"/>
      <c r="I35" s="399"/>
      <c r="J35" s="399"/>
      <c r="K35" s="399"/>
      <c r="L35" s="398"/>
      <c r="M35" s="400"/>
    </row>
    <row r="36" spans="2:13">
      <c r="B36" s="401"/>
      <c r="C36" s="402"/>
      <c r="D36" s="402"/>
      <c r="E36" s="396"/>
      <c r="F36" s="403"/>
      <c r="G36" s="398"/>
      <c r="H36" s="399"/>
      <c r="I36" s="399"/>
      <c r="J36" s="399"/>
      <c r="K36" s="399"/>
      <c r="L36" s="398"/>
      <c r="M36" s="400"/>
    </row>
    <row r="37" spans="2:13">
      <c r="B37" s="401"/>
      <c r="C37" s="402"/>
      <c r="D37" s="402"/>
      <c r="E37" s="396"/>
      <c r="F37" s="403"/>
      <c r="G37" s="398"/>
      <c r="H37" s="399"/>
      <c r="I37" s="399"/>
      <c r="J37" s="399"/>
      <c r="K37" s="399"/>
      <c r="L37" s="398"/>
      <c r="M37" s="400"/>
    </row>
    <row r="38" spans="2:13" ht="17.5" thickBot="1">
      <c r="B38" s="404"/>
      <c r="C38" s="405"/>
      <c r="D38" s="405"/>
      <c r="E38" s="406"/>
      <c r="F38" s="407"/>
      <c r="G38" s="408"/>
      <c r="H38" s="409"/>
      <c r="I38" s="409"/>
      <c r="J38" s="409"/>
      <c r="K38" s="409"/>
      <c r="L38" s="408"/>
      <c r="M38" s="410"/>
    </row>
    <row r="39" spans="2:13" ht="18" thickTop="1" thickBot="1">
      <c r="B39" s="411"/>
      <c r="C39" s="412"/>
      <c r="D39" s="413" t="s">
        <v>510</v>
      </c>
      <c r="E39" s="414"/>
      <c r="F39" s="415"/>
      <c r="G39" s="416"/>
      <c r="H39" s="417">
        <f>SUM(H7:H38)</f>
        <v>50000</v>
      </c>
      <c r="I39" s="417">
        <f>SUM(I7:I38)</f>
        <v>0</v>
      </c>
      <c r="J39" s="417">
        <f>SUM(J7:J38)</f>
        <v>0</v>
      </c>
      <c r="K39" s="417">
        <f>SUM(K7:K38)</f>
        <v>50000</v>
      </c>
      <c r="L39" s="416"/>
      <c r="M39" s="418"/>
    </row>
    <row r="40" spans="2:13">
      <c r="B40" s="419"/>
      <c r="C40" s="419"/>
      <c r="D40" s="419"/>
      <c r="E40" s="419"/>
      <c r="F40" s="419"/>
      <c r="G40" s="419"/>
      <c r="H40" s="419"/>
      <c r="I40" s="419"/>
      <c r="J40" s="419"/>
      <c r="K40" s="419"/>
      <c r="L40" s="419"/>
      <c r="M40" s="419"/>
    </row>
    <row r="41" spans="2:13">
      <c r="B41" s="436" t="s">
        <v>511</v>
      </c>
      <c r="C41" s="436"/>
      <c r="D41" s="436"/>
      <c r="E41" s="436"/>
      <c r="F41" s="436"/>
      <c r="G41" s="436"/>
      <c r="H41" s="436"/>
      <c r="I41" s="436"/>
      <c r="J41" s="436"/>
      <c r="K41" s="436"/>
      <c r="L41" s="436"/>
      <c r="M41" s="436"/>
    </row>
    <row r="42" spans="2:13" ht="19.5" customHeight="1"/>
    <row r="57" ht="24" customHeight="1"/>
    <row r="61" ht="21.75" customHeight="1"/>
    <row r="64" ht="24" customHeight="1"/>
    <row r="67" ht="21" customHeight="1"/>
    <row r="76" ht="27" customHeight="1"/>
    <row r="78" ht="23.25" customHeight="1"/>
    <row r="81" ht="23.25" customHeight="1"/>
    <row r="83" ht="21.75" customHeight="1"/>
    <row r="94" ht="21" customHeight="1"/>
  </sheetData>
  <mergeCells count="11">
    <mergeCell ref="M5:M6"/>
    <mergeCell ref="B41:M41"/>
    <mergeCell ref="B5:B6"/>
    <mergeCell ref="C5:C6"/>
    <mergeCell ref="D5:D6"/>
    <mergeCell ref="E5:E6"/>
    <mergeCell ref="F5:F6"/>
    <mergeCell ref="G5:G6"/>
    <mergeCell ref="H5:H6"/>
    <mergeCell ref="K5:K6"/>
    <mergeCell ref="L5:L6"/>
  </mergeCells>
  <phoneticPr fontId="2" type="noConversion"/>
  <pageMargins left="0.59055118110236227" right="0.27559055118110237" top="0.51181102362204722" bottom="0.51181102362204722" header="0.51181102362204722" footer="0.51181102362204722"/>
  <pageSetup paperSize="9" scale="74" fitToHeight="2" orientation="portrait" r:id="rId1"/>
  <headerFooter alignWithMargins="0"/>
  <picture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9C013-97E4-43E3-8DDA-CA5CD1434EB0}">
  <sheetPr codeName="工作表1">
    <pageSetUpPr autoPageBreaks="0"/>
  </sheetPr>
  <dimension ref="B1:H40"/>
  <sheetViews>
    <sheetView showGridLines="0" showZeros="0" zoomScale="90" zoomScaleNormal="90" workbookViewId="0">
      <pane ySplit="1" topLeftCell="A2" activePane="bottomLeft" state="frozen"/>
      <selection activeCell="K6" sqref="K6"/>
      <selection pane="bottomLeft" activeCell="A2" sqref="A2"/>
    </sheetView>
  </sheetViews>
  <sheetFormatPr defaultColWidth="9" defaultRowHeight="17"/>
  <cols>
    <col min="1" max="1" width="2.6328125" style="48" customWidth="1"/>
    <col min="2" max="2" width="5.6328125" style="48" customWidth="1"/>
    <col min="3" max="3" width="10.6328125" style="48" customWidth="1"/>
    <col min="4" max="6" width="15.6328125" style="48" customWidth="1"/>
    <col min="7" max="8" width="9" style="48"/>
    <col min="9" max="9" width="9.453125" style="48" bestFit="1" customWidth="1"/>
    <col min="10" max="16384" width="9" style="48"/>
  </cols>
  <sheetData>
    <row r="1" spans="2:8" s="139" customFormat="1" ht="17" customHeight="1">
      <c r="B1" s="139" t="str">
        <f>日記簿!F1</f>
        <v/>
      </c>
      <c r="H1" s="381" t="s">
        <v>451</v>
      </c>
    </row>
    <row r="2" spans="2:8" ht="19.5">
      <c r="B2" s="311" t="str">
        <f>公司名稱</f>
        <v>社團法人OOO協會</v>
      </c>
      <c r="C2" s="309"/>
      <c r="D2" s="309"/>
      <c r="E2" s="309"/>
      <c r="F2" s="309"/>
    </row>
    <row r="3" spans="2:8">
      <c r="B3" s="312" t="s">
        <v>441</v>
      </c>
      <c r="C3" s="310"/>
      <c r="D3" s="310"/>
      <c r="E3" s="310"/>
      <c r="F3" s="310"/>
    </row>
    <row r="4" spans="2:8">
      <c r="B4" s="312" t="str">
        <f>年度&amp;"年1月1日～"&amp;TEXT(資產負債表日,"M月D日")</f>
        <v>2026年1月1日～12月31日</v>
      </c>
      <c r="C4" s="310"/>
      <c r="D4" s="310"/>
      <c r="E4" s="310"/>
      <c r="F4" s="310"/>
    </row>
    <row r="5" spans="2:8" ht="17.5" thickBot="1">
      <c r="B5" s="322"/>
      <c r="C5" s="322"/>
      <c r="D5" s="322"/>
      <c r="E5" s="322"/>
      <c r="F5" s="323" t="str">
        <f>日記簿!N4</f>
        <v>幣別：新台幣</v>
      </c>
    </row>
    <row r="6" spans="2:8" ht="17.5" thickBot="1"/>
    <row r="7" spans="2:8" ht="25" customHeight="1">
      <c r="B7" s="324" t="s">
        <v>442</v>
      </c>
      <c r="C7" s="325"/>
      <c r="D7" s="326"/>
      <c r="E7" s="326" t="s">
        <v>443</v>
      </c>
      <c r="F7" s="327"/>
    </row>
    <row r="8" spans="2:8" ht="25" customHeight="1">
      <c r="B8" s="328" t="s">
        <v>444</v>
      </c>
      <c r="C8" s="319"/>
      <c r="D8" s="320" t="s">
        <v>445</v>
      </c>
      <c r="E8" s="320" t="s">
        <v>444</v>
      </c>
      <c r="F8" s="329" t="s">
        <v>445</v>
      </c>
    </row>
    <row r="9" spans="2:8" ht="25" customHeight="1">
      <c r="B9" s="328" t="s">
        <v>446</v>
      </c>
      <c r="C9" s="319"/>
      <c r="D9" s="321">
        <f>SUMIF(傳票現流,"期初餘額",傳票借方)</f>
        <v>1310000</v>
      </c>
      <c r="E9" s="320" t="s">
        <v>449</v>
      </c>
      <c r="F9" s="330">
        <f>D9+D10-F10</f>
        <v>0</v>
      </c>
    </row>
    <row r="10" spans="2:8" ht="25" customHeight="1" thickBot="1">
      <c r="B10" s="344" t="s">
        <v>447</v>
      </c>
      <c r="C10" s="331"/>
      <c r="D10" s="332">
        <f>SUMIFS(F21:F36,E21:E36,"流入")</f>
        <v>103000</v>
      </c>
      <c r="E10" s="333" t="s">
        <v>450</v>
      </c>
      <c r="F10" s="334">
        <f>現金餘額</f>
        <v>1413000</v>
      </c>
    </row>
    <row r="11" spans="2:8" ht="25" customHeight="1" thickTop="1" thickBot="1">
      <c r="B11" s="345" t="s">
        <v>448</v>
      </c>
      <c r="C11" s="335"/>
      <c r="D11" s="336">
        <f>D9+D10</f>
        <v>1413000</v>
      </c>
      <c r="E11" s="337" t="s">
        <v>448</v>
      </c>
      <c r="F11" s="338">
        <f>F9+F10</f>
        <v>1413000</v>
      </c>
    </row>
    <row r="13" spans="2:8" ht="19.5">
      <c r="B13" s="311" t="str">
        <f>公司名稱</f>
        <v>社團法人OOO協會</v>
      </c>
      <c r="C13" s="309"/>
      <c r="D13" s="309"/>
      <c r="E13" s="309"/>
      <c r="F13" s="309"/>
    </row>
    <row r="14" spans="2:8">
      <c r="B14" s="312" t="s">
        <v>391</v>
      </c>
      <c r="C14" s="310"/>
      <c r="D14" s="310"/>
      <c r="E14" s="310"/>
      <c r="F14" s="310"/>
    </row>
    <row r="15" spans="2:8">
      <c r="B15" s="312" t="str">
        <f>年度&amp;"年1月1日～"&amp;TEXT(資產負債表日,"M月D日")</f>
        <v>2026年1月1日～12月31日</v>
      </c>
      <c r="C15" s="310"/>
      <c r="D15" s="310"/>
      <c r="E15" s="310"/>
      <c r="F15" s="310"/>
    </row>
    <row r="16" spans="2:8" ht="17.5" thickBot="1">
      <c r="B16" s="322"/>
      <c r="C16" s="322"/>
      <c r="D16" s="322"/>
      <c r="E16" s="322"/>
      <c r="F16" s="323" t="str">
        <f>日記簿!N4</f>
        <v>幣別：新台幣</v>
      </c>
    </row>
    <row r="18" spans="2:6" ht="24" customHeight="1">
      <c r="B18" s="23" t="s">
        <v>390</v>
      </c>
      <c r="C18" s="28"/>
      <c r="D18" s="28"/>
      <c r="E18" s="316" t="s">
        <v>398</v>
      </c>
      <c r="F18" s="30"/>
    </row>
    <row r="19" spans="2:6" hidden="1">
      <c r="B19" s="23"/>
      <c r="C19" s="28" t="s">
        <v>460</v>
      </c>
      <c r="D19" s="28"/>
      <c r="E19" s="316"/>
      <c r="F19" s="30"/>
    </row>
    <row r="20" spans="2:6" hidden="1">
      <c r="B20" s="23"/>
      <c r="C20" s="28" t="s">
        <v>461</v>
      </c>
      <c r="D20" s="28"/>
      <c r="E20" s="316"/>
      <c r="F20" s="30"/>
    </row>
    <row r="21" spans="2:6">
      <c r="C21" s="441" t="s">
        <v>400</v>
      </c>
      <c r="D21" s="442"/>
      <c r="E21" s="317" t="s">
        <v>397</v>
      </c>
      <c r="F21" s="307">
        <f>IF(E21="流入",SUMIFS(傳票借方,傳票日期,"&lt;="&amp;資產負債表日,傳票現流,C21),-SUMIFS(傳票貸方,傳票日期,"&lt;="&amp;資產負債表日,傳票現流,C21))</f>
        <v>103000</v>
      </c>
    </row>
    <row r="22" spans="2:6">
      <c r="C22" s="441" t="s">
        <v>385</v>
      </c>
      <c r="D22" s="442"/>
      <c r="E22" s="317" t="s">
        <v>462</v>
      </c>
      <c r="F22" s="307">
        <f>F25-F21-F23+F24</f>
        <v>0</v>
      </c>
    </row>
    <row r="23" spans="2:6">
      <c r="C23" s="441" t="s">
        <v>262</v>
      </c>
      <c r="D23" s="442"/>
      <c r="E23" s="317" t="s">
        <v>397</v>
      </c>
      <c r="F23" s="307">
        <f>IF(E23="流入",SUMIFS(傳票借方,傳票日期,"&lt;="&amp;資產負債表日,傳票現流,C23),-SUMIFS(傳票貸方,傳票日期,"&lt;="&amp;資產負債表日,傳票現流,C23))</f>
        <v>0</v>
      </c>
    </row>
    <row r="24" spans="2:6">
      <c r="C24" s="441" t="s">
        <v>312</v>
      </c>
      <c r="D24" s="442"/>
      <c r="E24" s="317" t="s">
        <v>462</v>
      </c>
      <c r="F24" s="307">
        <f>IF(E24="流入",SUMIFS(傳票借方,傳票日期,"&lt;="&amp;資產負債表日,傳票現流,C24),-SUMIFS(傳票貸方,傳票日期,"&lt;="&amp;資產負債表日,傳票現流,C24))</f>
        <v>0</v>
      </c>
    </row>
    <row r="25" spans="2:6" ht="25" customHeight="1">
      <c r="B25" s="306" t="s">
        <v>392</v>
      </c>
      <c r="E25" s="318"/>
      <c r="F25" s="308">
        <f>F38-F36-F30</f>
        <v>103000</v>
      </c>
    </row>
    <row r="26" spans="2:6">
      <c r="B26" s="306" t="s">
        <v>393</v>
      </c>
      <c r="E26" s="318"/>
      <c r="F26" s="307"/>
    </row>
    <row r="27" spans="2:6">
      <c r="C27" s="441" t="s">
        <v>388</v>
      </c>
      <c r="D27" s="441"/>
      <c r="E27" s="317" t="s">
        <v>462</v>
      </c>
      <c r="F27" s="307">
        <f>IF(E27="流入",SUMIFS(傳票借方,傳票日期,"&lt;="&amp;資產負債表日,傳票現流,C27),-SUMIFS(傳票貸方,傳票日期,"&lt;="&amp;資產負債表日,傳票現流,C27))</f>
        <v>0</v>
      </c>
    </row>
    <row r="28" spans="2:6">
      <c r="C28" s="441" t="s">
        <v>403</v>
      </c>
      <c r="D28" s="441"/>
      <c r="E28" s="317" t="s">
        <v>463</v>
      </c>
      <c r="F28" s="307">
        <f>IF(E28="流入",SUMIFS(傳票借方,傳票日期,"&lt;="&amp;資產負債表日,傳票現流,C28),-SUMIFS(傳票貸方,傳票日期,"&lt;="&amp;資產負債表日,傳票現流,C28))</f>
        <v>0</v>
      </c>
    </row>
    <row r="29" spans="2:6">
      <c r="C29" s="441" t="s">
        <v>387</v>
      </c>
      <c r="D29" s="441"/>
      <c r="E29" s="317" t="s">
        <v>463</v>
      </c>
      <c r="F29" s="307">
        <f>IF(E29="流入",SUMIFS(傳票借方,傳票日期,"&lt;="&amp;資產負債表日,傳票現流,C29),-SUMIFS(傳票貸方,傳票日期,"&lt;="&amp;資產負債表日,傳票現流,C29))</f>
        <v>0</v>
      </c>
    </row>
    <row r="30" spans="2:6" ht="25" customHeight="1">
      <c r="B30" s="306" t="s">
        <v>440</v>
      </c>
      <c r="E30" s="318"/>
      <c r="F30" s="308">
        <f>SUM(F27:F29)</f>
        <v>0</v>
      </c>
    </row>
    <row r="31" spans="2:6">
      <c r="B31" s="306" t="s">
        <v>394</v>
      </c>
      <c r="E31" s="318"/>
      <c r="F31" s="307"/>
    </row>
    <row r="32" spans="2:6">
      <c r="C32" s="441" t="s">
        <v>464</v>
      </c>
      <c r="D32" s="441"/>
      <c r="E32" s="317" t="s">
        <v>397</v>
      </c>
      <c r="F32" s="307">
        <f>IF(E32="流入",SUMIFS(傳票借方,傳票日期,"&lt;="&amp;資產負債表日,傳票現流,C32),-SUMIFS(傳票貸方,傳票日期,"&lt;="&amp;資產負債表日,傳票現流,C32))</f>
        <v>0</v>
      </c>
    </row>
    <row r="33" spans="2:6">
      <c r="C33" s="441" t="s">
        <v>389</v>
      </c>
      <c r="D33" s="441"/>
      <c r="E33" s="317" t="s">
        <v>463</v>
      </c>
      <c r="F33" s="307">
        <f>IF(E33="流入",SUMIFS(傳票借方,傳票日期,"&lt;="&amp;資產負債表日,傳票現流,C33),-SUMIFS(傳票貸方,傳票日期,"&lt;="&amp;資產負債表日,傳票現流,C33))</f>
        <v>0</v>
      </c>
    </row>
    <row r="34" spans="2:6">
      <c r="C34" s="441" t="s">
        <v>465</v>
      </c>
      <c r="D34" s="441"/>
      <c r="E34" s="317" t="s">
        <v>462</v>
      </c>
      <c r="F34" s="307">
        <f>IF(E34="流入",SUMIFS(傳票借方,傳票日期,"&lt;="&amp;資產負債表日,傳票現流,C34),-SUMIFS(傳票貸方,傳票日期,"&lt;="&amp;資產負債表日,傳票現流,C34))</f>
        <v>0</v>
      </c>
    </row>
    <row r="35" spans="2:6">
      <c r="C35" s="441" t="s">
        <v>386</v>
      </c>
      <c r="D35" s="441"/>
      <c r="E35" s="317" t="s">
        <v>462</v>
      </c>
      <c r="F35" s="307">
        <f>IF(E35="流入",SUMIFS(傳票借方,傳票日期,"&lt;="&amp;資產負債表日,傳票現流,C35),-SUMIFS(傳票貸方,傳票日期,"&lt;="&amp;資產負債表日,傳票現流,C35))</f>
        <v>0</v>
      </c>
    </row>
    <row r="36" spans="2:6">
      <c r="B36" s="306" t="s">
        <v>437</v>
      </c>
      <c r="E36" s="318"/>
      <c r="F36" s="308">
        <f>SUM(F32:F35)</f>
        <v>0</v>
      </c>
    </row>
    <row r="37" spans="2:6">
      <c r="E37" s="318"/>
    </row>
    <row r="38" spans="2:6">
      <c r="B38" s="306" t="s">
        <v>395</v>
      </c>
      <c r="F38" s="307">
        <f>F40-F39</f>
        <v>103000</v>
      </c>
    </row>
    <row r="39" spans="2:6">
      <c r="B39" s="306" t="s">
        <v>401</v>
      </c>
      <c r="F39" s="307">
        <f>SUMIF(傳票現流,"期初餘額",傳票借方)</f>
        <v>1310000</v>
      </c>
    </row>
    <row r="40" spans="2:6">
      <c r="B40" s="306" t="s">
        <v>402</v>
      </c>
      <c r="F40" s="315">
        <f>現金餘額</f>
        <v>1413000</v>
      </c>
    </row>
  </sheetData>
  <sheetProtection sheet="1" objects="1" scenarios="1"/>
  <mergeCells count="11">
    <mergeCell ref="C35:D35"/>
    <mergeCell ref="C21:D21"/>
    <mergeCell ref="C22:D22"/>
    <mergeCell ref="C23:D23"/>
    <mergeCell ref="C24:D24"/>
    <mergeCell ref="C27:D27"/>
    <mergeCell ref="C28:D28"/>
    <mergeCell ref="C33:D33"/>
    <mergeCell ref="C29:D29"/>
    <mergeCell ref="C32:D32"/>
    <mergeCell ref="C34:D34"/>
  </mergeCells>
  <phoneticPr fontId="2" type="noConversion"/>
  <dataValidations disablePrompts="1" count="1">
    <dataValidation type="list" allowBlank="1" showInputMessage="1" showErrorMessage="1" sqref="E21:E24 E27:E29 E32:E35" xr:uid="{FBC52AA5-2809-488A-8BE6-4D2F62E04231}">
      <formula1>"流入,流出"</formula1>
    </dataValidation>
  </dataValidations>
  <printOptions horizontalCentered="1"/>
  <pageMargins left="0.59055118110236227" right="0.27559055118110237" top="0.78740157480314965" bottom="0.51181102362204722" header="0.51181102362204722" footer="0.51181102362204722"/>
  <pageSetup paperSize="9" orientation="portrait" r:id="rId1"/>
  <headerFooter alignWithMargins="0"/>
  <rowBreaks count="1" manualBreakCount="1">
    <brk id="12" min="1" max="5" man="1"/>
  </rowBreaks>
  <legacyDrawing r:id="rId2"/>
  <pictur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63B9E-7856-4250-A61A-04F16473963F}">
  <sheetPr>
    <pageSetUpPr autoPageBreaks="0" fitToPage="1"/>
  </sheetPr>
  <dimension ref="A1:E53"/>
  <sheetViews>
    <sheetView showGridLines="0" zoomScale="90" zoomScaleNormal="90" workbookViewId="0">
      <pane ySplit="1" topLeftCell="A2" activePane="bottomLeft" state="frozen"/>
      <selection pane="bottomLeft" activeCell="A2" sqref="A2"/>
    </sheetView>
  </sheetViews>
  <sheetFormatPr defaultColWidth="9" defaultRowHeight="17"/>
  <cols>
    <col min="1" max="1" width="2.6328125" style="1" customWidth="1"/>
    <col min="2" max="5" width="18.6328125" style="1" customWidth="1"/>
    <col min="6" max="7" width="9" style="1"/>
    <col min="8" max="8" width="10.26953125" style="1" bestFit="1" customWidth="1"/>
    <col min="9" max="11" width="10.26953125" style="1" customWidth="1"/>
    <col min="12" max="16384" width="9" style="1"/>
  </cols>
  <sheetData>
    <row r="1" spans="1:5" s="139" customFormat="1" ht="17.149999999999999" customHeight="1">
      <c r="A1" s="139" t="str">
        <f>日記簿!F1</f>
        <v/>
      </c>
    </row>
    <row r="2" spans="1:5" ht="19.5">
      <c r="B2" s="56" t="str">
        <f>公司名稱</f>
        <v>社團法人OOO協會</v>
      </c>
      <c r="C2" s="76"/>
      <c r="D2" s="76"/>
      <c r="E2" s="76"/>
    </row>
    <row r="3" spans="1:5" ht="19.5">
      <c r="B3" s="56" t="s">
        <v>517</v>
      </c>
      <c r="C3" s="76"/>
      <c r="D3" s="76"/>
      <c r="E3" s="76"/>
    </row>
    <row r="4" spans="1:5" ht="20.149999999999999" customHeight="1" thickBot="1">
      <c r="B4" s="443" t="str">
        <f>年度&amp;"年1月1日～12月31日"</f>
        <v>2026年1月1日～12月31日</v>
      </c>
      <c r="C4" s="443"/>
      <c r="D4" s="443"/>
      <c r="E4" s="443"/>
    </row>
    <row r="5" spans="1:5" ht="20.149999999999999" customHeight="1">
      <c r="B5" s="356" t="s">
        <v>512</v>
      </c>
      <c r="C5" s="357"/>
      <c r="D5" s="326" t="s">
        <v>513</v>
      </c>
      <c r="E5" s="358"/>
    </row>
    <row r="6" spans="1:5" ht="20.149999999999999" customHeight="1">
      <c r="B6" s="359" t="s">
        <v>514</v>
      </c>
      <c r="C6" s="320" t="s">
        <v>515</v>
      </c>
      <c r="D6" s="320" t="s">
        <v>514</v>
      </c>
      <c r="E6" s="329" t="s">
        <v>515</v>
      </c>
    </row>
    <row r="7" spans="1:5" ht="20.149999999999999" customHeight="1">
      <c r="B7" s="370" t="s">
        <v>518</v>
      </c>
      <c r="C7" s="371"/>
      <c r="D7" s="372" t="s">
        <v>518</v>
      </c>
      <c r="E7" s="373"/>
    </row>
    <row r="8" spans="1:5" ht="20.149999999999999" customHeight="1">
      <c r="B8" s="374" t="s">
        <v>519</v>
      </c>
      <c r="C8" s="368"/>
      <c r="D8" s="375" t="s">
        <v>520</v>
      </c>
      <c r="E8" s="366"/>
    </row>
    <row r="9" spans="1:5" ht="20.149999999999999" customHeight="1">
      <c r="B9" s="374" t="s">
        <v>521</v>
      </c>
      <c r="C9" s="368"/>
      <c r="D9" s="375" t="s">
        <v>520</v>
      </c>
      <c r="E9" s="366"/>
    </row>
    <row r="10" spans="1:5" ht="20.149999999999999" customHeight="1">
      <c r="B10" s="374" t="s">
        <v>522</v>
      </c>
      <c r="C10" s="368"/>
      <c r="D10" s="375"/>
      <c r="E10" s="366"/>
    </row>
    <row r="11" spans="1:5" ht="20.149999999999999" customHeight="1" thickBot="1">
      <c r="B11" s="376"/>
      <c r="C11" s="369"/>
      <c r="D11" s="377"/>
      <c r="E11" s="367"/>
    </row>
    <row r="12" spans="1:5" ht="20.149999999999999" customHeight="1" thickTop="1" thickBot="1">
      <c r="B12" s="362" t="s">
        <v>510</v>
      </c>
      <c r="C12" s="360">
        <f>SUM(C8:C11)</f>
        <v>0</v>
      </c>
      <c r="D12" s="363" t="s">
        <v>510</v>
      </c>
      <c r="E12" s="361">
        <f>SUM(E8:E11)</f>
        <v>0</v>
      </c>
    </row>
    <row r="13" spans="1:5" ht="20.149999999999999" customHeight="1" thickBot="1">
      <c r="B13" s="364" t="s">
        <v>523</v>
      </c>
      <c r="C13" s="365">
        <f>C12-E12</f>
        <v>0</v>
      </c>
      <c r="D13" s="379" t="s">
        <v>524</v>
      </c>
      <c r="E13" s="378"/>
    </row>
    <row r="15" spans="1:5">
      <c r="B15" s="444" t="s">
        <v>516</v>
      </c>
      <c r="C15" s="444"/>
      <c r="D15" s="444"/>
      <c r="E15" s="444"/>
    </row>
    <row r="16" spans="1:5" ht="24" customHeight="1"/>
    <row r="20" ht="21.75" customHeight="1"/>
    <row r="23" ht="24" customHeight="1"/>
    <row r="26" ht="21" customHeight="1"/>
    <row r="35" ht="27" customHeight="1"/>
    <row r="37" ht="23.25" customHeight="1"/>
    <row r="40" ht="23.25" customHeight="1"/>
    <row r="42" ht="21.75" customHeight="1"/>
    <row r="53" ht="21" customHeight="1"/>
  </sheetData>
  <sheetProtection sheet="1" objects="1" scenarios="1"/>
  <mergeCells count="2">
    <mergeCell ref="B4:E4"/>
    <mergeCell ref="B15:E15"/>
  </mergeCells>
  <phoneticPr fontId="2" type="noConversion"/>
  <printOptions horizontalCentered="1"/>
  <pageMargins left="0.59055118110236227" right="0.27559055118110237" top="0.51181102362204722" bottom="0.51181102362204722" header="0.51181102362204722" footer="0.51181102362204722"/>
  <pageSetup paperSize="9" orientation="portrait" r:id="rId1"/>
  <headerFooter alignWithMargins="0"/>
  <pictur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D116-5F27-403F-A5F6-7F24609FFC3F}">
  <sheetPr codeName="工作表111"/>
  <dimension ref="A1:Q203"/>
  <sheetViews>
    <sheetView zoomScale="85" zoomScaleNormal="85" workbookViewId="0">
      <selection activeCell="H21" sqref="H21"/>
    </sheetView>
  </sheetViews>
  <sheetFormatPr defaultRowHeight="14.5"/>
  <cols>
    <col min="1" max="1" width="10" style="201" bestFit="1" customWidth="1"/>
    <col min="2" max="2" width="25.6328125" style="200" customWidth="1"/>
    <col min="3" max="3" width="4.7265625" style="200" customWidth="1"/>
    <col min="4" max="4" width="25.6328125" style="200" customWidth="1"/>
    <col min="5" max="5" width="6.6328125" style="201" customWidth="1"/>
    <col min="6" max="6" width="10" style="201" bestFit="1" customWidth="1"/>
    <col min="7" max="8" width="10.6328125" style="201" customWidth="1"/>
    <col min="9" max="9" width="2.6328125" style="201" customWidth="1"/>
    <col min="10" max="10" width="6.6328125" style="201" customWidth="1"/>
    <col min="11" max="11" width="9.6328125" style="201" customWidth="1"/>
    <col min="12" max="12" width="10.6328125" style="201" customWidth="1"/>
    <col min="13" max="13" width="2.6328125" style="201" customWidth="1"/>
    <col min="14" max="14" width="6.6328125" style="201" customWidth="1"/>
    <col min="15" max="15" width="10" style="201" bestFit="1" customWidth="1"/>
    <col min="16" max="17" width="10.6328125" style="201" customWidth="1"/>
    <col min="18" max="18" width="2.6328125" style="201" customWidth="1"/>
    <col min="19" max="16384" width="8.7265625" style="201"/>
  </cols>
  <sheetData>
    <row r="1" spans="1:17">
      <c r="A1" s="199" t="s">
        <v>118</v>
      </c>
      <c r="E1" s="199" t="s">
        <v>136</v>
      </c>
      <c r="F1" s="199"/>
      <c r="G1" s="199"/>
      <c r="H1" s="199"/>
      <c r="J1" s="199" t="s">
        <v>117</v>
      </c>
      <c r="N1" s="199" t="s">
        <v>119</v>
      </c>
    </row>
    <row r="2" spans="1:17">
      <c r="A2" s="202" t="s">
        <v>97</v>
      </c>
      <c r="B2" s="202" t="s">
        <v>98</v>
      </c>
      <c r="C2" s="202">
        <f>COUNTIF(C3:D203,"&gt;0")</f>
        <v>36</v>
      </c>
      <c r="D2" s="203" t="s">
        <v>139</v>
      </c>
      <c r="E2" s="204" t="s">
        <v>99</v>
      </c>
      <c r="F2" s="204" t="s">
        <v>116</v>
      </c>
      <c r="G2" s="204" t="s">
        <v>132</v>
      </c>
      <c r="H2" s="204" t="s">
        <v>133</v>
      </c>
      <c r="J2" s="204" t="s">
        <v>99</v>
      </c>
      <c r="K2" s="205" t="s">
        <v>116</v>
      </c>
      <c r="L2" s="205" t="s">
        <v>115</v>
      </c>
      <c r="N2" s="204" t="s">
        <v>99</v>
      </c>
      <c r="O2" s="204" t="s">
        <v>116</v>
      </c>
      <c r="P2" s="204" t="s">
        <v>132</v>
      </c>
      <c r="Q2" s="204" t="s">
        <v>133</v>
      </c>
    </row>
    <row r="3" spans="1:17">
      <c r="A3" s="206">
        <f t="shared" ref="A3:A66" si="0">IF(ISNUMBER(VLOOKUP(ROW()-2,分帳項,1,FALSE)),VLOOKUP(ROW()-2,分帳項,13,FALSE),"")</f>
        <v>1110</v>
      </c>
      <c r="B3" s="206" t="str">
        <f t="shared" ref="B3:B66" si="1">IF(ISNUMBER(VLOOKUP(ROW()-2,分帳項,1,FALSE)),VLOOKUP(ROW()-2,分帳項,15,FALSE),"")</f>
        <v>零用金</v>
      </c>
      <c r="C3" s="202">
        <f>LEN(A3)</f>
        <v>4</v>
      </c>
      <c r="D3" s="207" t="str">
        <f>A3&amp;REPT(" ",6-LEN(A3))&amp;B3</f>
        <v>1110  零用金</v>
      </c>
      <c r="E3" s="204">
        <v>1</v>
      </c>
      <c r="F3" s="208" t="s">
        <v>137</v>
      </c>
      <c r="G3" s="209">
        <f ca="1">H3-15</f>
        <v>46210</v>
      </c>
      <c r="H3" s="209">
        <f ca="1">TODAY()</f>
        <v>46225</v>
      </c>
      <c r="J3" s="210">
        <v>1</v>
      </c>
      <c r="K3" s="211" t="s">
        <v>164</v>
      </c>
      <c r="L3" s="209">
        <f>DATE(年度,1,1)</f>
        <v>46023</v>
      </c>
      <c r="N3" s="204">
        <v>1</v>
      </c>
      <c r="O3" s="212" t="s">
        <v>120</v>
      </c>
      <c r="P3" s="213">
        <f>DATE(年度,1,1)</f>
        <v>46023</v>
      </c>
      <c r="Q3" s="209">
        <f>DATE(年度,1,31)</f>
        <v>46053</v>
      </c>
    </row>
    <row r="4" spans="1:17">
      <c r="A4" s="206">
        <f t="shared" si="0"/>
        <v>1121</v>
      </c>
      <c r="B4" s="206" t="str">
        <f t="shared" si="1"/>
        <v>銀行存款-A銀活存</v>
      </c>
      <c r="C4" s="202">
        <f t="shared" ref="C4:C67" si="2">LEN(A4)</f>
        <v>4</v>
      </c>
      <c r="D4" s="207" t="str">
        <f>A4&amp;REPT(" ",6-LEN(A4))&amp;B4</f>
        <v>1121  銀行存款-A銀活存</v>
      </c>
      <c r="E4" s="204">
        <v>2</v>
      </c>
      <c r="F4" s="208" t="s">
        <v>138</v>
      </c>
      <c r="G4" s="209">
        <f ca="1">H4-60</f>
        <v>46165</v>
      </c>
      <c r="H4" s="209">
        <f ca="1">TODAY()</f>
        <v>46225</v>
      </c>
      <c r="J4" s="210">
        <v>2</v>
      </c>
      <c r="K4" s="214" t="s">
        <v>102</v>
      </c>
      <c r="L4" s="209">
        <f>DATE(年度,1,31)</f>
        <v>46053</v>
      </c>
      <c r="N4" s="204">
        <v>2</v>
      </c>
      <c r="O4" s="212" t="s">
        <v>121</v>
      </c>
      <c r="P4" s="213">
        <f>DATE(年度,2,1)</f>
        <v>46054</v>
      </c>
      <c r="Q4" s="209">
        <f>DATE(年度,3,1)-1</f>
        <v>46081</v>
      </c>
    </row>
    <row r="5" spans="1:17">
      <c r="A5" s="206">
        <f t="shared" si="0"/>
        <v>1123</v>
      </c>
      <c r="B5" s="206" t="str">
        <f t="shared" si="1"/>
        <v>銀行存款-B銀活存</v>
      </c>
      <c r="C5" s="202">
        <f t="shared" si="2"/>
        <v>4</v>
      </c>
      <c r="D5" s="207" t="str">
        <f>A5&amp;REPT(" ",6-LEN(A5))&amp;B5</f>
        <v>1123  銀行存款-B銀活存</v>
      </c>
      <c r="E5" s="204">
        <v>3</v>
      </c>
      <c r="F5" s="212" t="s">
        <v>120</v>
      </c>
      <c r="G5" s="213">
        <f>DATE(年度,1,1)</f>
        <v>46023</v>
      </c>
      <c r="H5" s="209">
        <f>DATE(年度,1,31)</f>
        <v>46053</v>
      </c>
      <c r="J5" s="210">
        <v>3</v>
      </c>
      <c r="K5" s="214" t="s">
        <v>103</v>
      </c>
      <c r="L5" s="209">
        <f>DATE(年度,3,1)-1</f>
        <v>46081</v>
      </c>
      <c r="N5" s="204">
        <v>3</v>
      </c>
      <c r="O5" s="212" t="s">
        <v>122</v>
      </c>
      <c r="P5" s="213">
        <f>DATE(年度,3,1)</f>
        <v>46082</v>
      </c>
      <c r="Q5" s="209">
        <f>DATE(年度,3,31)</f>
        <v>46112</v>
      </c>
    </row>
    <row r="6" spans="1:17">
      <c r="A6" s="206">
        <f t="shared" si="0"/>
        <v>1191</v>
      </c>
      <c r="B6" s="206" t="str">
        <f t="shared" si="1"/>
        <v>基金專戶-X銀活存</v>
      </c>
      <c r="C6" s="202">
        <f t="shared" si="2"/>
        <v>4</v>
      </c>
      <c r="D6" s="207" t="str">
        <f>A6&amp;REPT(" ",6-LEN(A6))&amp;B6</f>
        <v>1191  基金專戶-X銀活存</v>
      </c>
      <c r="E6" s="204">
        <v>4</v>
      </c>
      <c r="F6" s="212" t="s">
        <v>121</v>
      </c>
      <c r="G6" s="213">
        <f>DATE(年度,2,1)</f>
        <v>46054</v>
      </c>
      <c r="H6" s="209">
        <f>DATE(年度,3,1)-1</f>
        <v>46081</v>
      </c>
      <c r="J6" s="210">
        <v>4</v>
      </c>
      <c r="K6" s="214" t="s">
        <v>104</v>
      </c>
      <c r="L6" s="209">
        <f>DATE(年度,3,31)</f>
        <v>46112</v>
      </c>
      <c r="N6" s="204">
        <v>4</v>
      </c>
      <c r="O6" s="212" t="s">
        <v>123</v>
      </c>
      <c r="P6" s="213">
        <f>DATE(年度,4,1)</f>
        <v>46113</v>
      </c>
      <c r="Q6" s="209">
        <f>DATE(年度,4,30)</f>
        <v>46142</v>
      </c>
    </row>
    <row r="7" spans="1:17">
      <c r="A7" s="206">
        <f t="shared" si="0"/>
        <v>1250</v>
      </c>
      <c r="B7" s="206" t="str">
        <f t="shared" si="1"/>
        <v>預付款項</v>
      </c>
      <c r="C7" s="202">
        <f t="shared" si="2"/>
        <v>4</v>
      </c>
      <c r="D7" s="207" t="str">
        <f>A7&amp;REPT(" ",6-LEN(A7))&amp;B7</f>
        <v>1250  預付款項</v>
      </c>
      <c r="E7" s="204">
        <v>5</v>
      </c>
      <c r="F7" s="212" t="s">
        <v>122</v>
      </c>
      <c r="G7" s="213">
        <f>DATE(年度,3,1)</f>
        <v>46082</v>
      </c>
      <c r="H7" s="209">
        <f>DATE(年度,3,31)</f>
        <v>46112</v>
      </c>
      <c r="J7" s="210">
        <v>5</v>
      </c>
      <c r="K7" s="214" t="s">
        <v>105</v>
      </c>
      <c r="L7" s="209">
        <f>DATE(年度,4,30)</f>
        <v>46142</v>
      </c>
      <c r="N7" s="204">
        <v>5</v>
      </c>
      <c r="O7" s="212" t="s">
        <v>124</v>
      </c>
      <c r="P7" s="213">
        <f>DATE(年度,5,1)</f>
        <v>46143</v>
      </c>
      <c r="Q7" s="209">
        <f>DATE(年度,5,31)</f>
        <v>46173</v>
      </c>
    </row>
    <row r="8" spans="1:17">
      <c r="A8" s="206">
        <f t="shared" si="0"/>
        <v>1410</v>
      </c>
      <c r="B8" s="206" t="str">
        <f t="shared" si="1"/>
        <v>存出保證金</v>
      </c>
      <c r="C8" s="202">
        <f t="shared" si="2"/>
        <v>4</v>
      </c>
      <c r="D8" s="207" t="str">
        <f t="shared" ref="D8:D71" si="3">A8&amp;REPT(" ",6-LEN(A8))&amp;B8</f>
        <v>1410  存出保證金</v>
      </c>
      <c r="E8" s="204">
        <v>6</v>
      </c>
      <c r="F8" s="212" t="s">
        <v>123</v>
      </c>
      <c r="G8" s="213">
        <f>DATE(年度,4,1)</f>
        <v>46113</v>
      </c>
      <c r="H8" s="209">
        <f>DATE(年度,4,30)</f>
        <v>46142</v>
      </c>
      <c r="J8" s="210">
        <v>6</v>
      </c>
      <c r="K8" s="214" t="s">
        <v>106</v>
      </c>
      <c r="L8" s="209">
        <f>DATE(年度,5,31)</f>
        <v>46173</v>
      </c>
      <c r="N8" s="204">
        <v>6</v>
      </c>
      <c r="O8" s="212" t="s">
        <v>125</v>
      </c>
      <c r="P8" s="213">
        <f>DATE(年度,6,1)</f>
        <v>46174</v>
      </c>
      <c r="Q8" s="209">
        <f>DATE(年度,6,30)</f>
        <v>46203</v>
      </c>
    </row>
    <row r="9" spans="1:17">
      <c r="A9" s="206">
        <f t="shared" si="0"/>
        <v>2130</v>
      </c>
      <c r="B9" s="206" t="str">
        <f t="shared" si="1"/>
        <v>應付款項</v>
      </c>
      <c r="C9" s="202">
        <f t="shared" si="2"/>
        <v>4</v>
      </c>
      <c r="D9" s="207" t="str">
        <f t="shared" si="3"/>
        <v>2130  應付款項</v>
      </c>
      <c r="E9" s="204">
        <v>7</v>
      </c>
      <c r="F9" s="212" t="s">
        <v>124</v>
      </c>
      <c r="G9" s="213">
        <f>DATE(年度,5,1)</f>
        <v>46143</v>
      </c>
      <c r="H9" s="209">
        <f>DATE(年度,5,31)</f>
        <v>46173</v>
      </c>
      <c r="J9" s="210">
        <v>7</v>
      </c>
      <c r="K9" s="214" t="s">
        <v>107</v>
      </c>
      <c r="L9" s="209">
        <f>DATE(年度,6,30)</f>
        <v>46203</v>
      </c>
      <c r="N9" s="204">
        <v>7</v>
      </c>
      <c r="O9" s="212" t="s">
        <v>126</v>
      </c>
      <c r="P9" s="213">
        <f>DATE(年度,7,1)</f>
        <v>46204</v>
      </c>
      <c r="Q9" s="209">
        <f>DATE(年度,7,31)</f>
        <v>46234</v>
      </c>
    </row>
    <row r="10" spans="1:17">
      <c r="A10" s="206">
        <f t="shared" si="0"/>
        <v>2140</v>
      </c>
      <c r="B10" s="206" t="str">
        <f t="shared" si="1"/>
        <v>代收款項</v>
      </c>
      <c r="C10" s="202">
        <f t="shared" si="2"/>
        <v>4</v>
      </c>
      <c r="D10" s="207" t="str">
        <f t="shared" si="3"/>
        <v>2140  代收款項</v>
      </c>
      <c r="E10" s="204">
        <v>8</v>
      </c>
      <c r="F10" s="212" t="s">
        <v>125</v>
      </c>
      <c r="G10" s="213">
        <f>DATE(年度,6,1)</f>
        <v>46174</v>
      </c>
      <c r="H10" s="209">
        <f>DATE(年度,6,30)</f>
        <v>46203</v>
      </c>
      <c r="J10" s="210">
        <v>8</v>
      </c>
      <c r="K10" s="214" t="s">
        <v>108</v>
      </c>
      <c r="L10" s="209">
        <f>DATE(年度,7,31)</f>
        <v>46234</v>
      </c>
      <c r="N10" s="204">
        <v>8</v>
      </c>
      <c r="O10" s="212" t="s">
        <v>127</v>
      </c>
      <c r="P10" s="213">
        <f>DATE(年度,8,1)</f>
        <v>46235</v>
      </c>
      <c r="Q10" s="209">
        <f>DATE(年度,8,31)</f>
        <v>46265</v>
      </c>
    </row>
    <row r="11" spans="1:17">
      <c r="A11" s="206">
        <f t="shared" si="0"/>
        <v>3110</v>
      </c>
      <c r="B11" s="206" t="str">
        <f t="shared" si="1"/>
        <v>基金</v>
      </c>
      <c r="C11" s="202">
        <f t="shared" si="2"/>
        <v>4</v>
      </c>
      <c r="D11" s="207" t="str">
        <f t="shared" si="3"/>
        <v>3110  基金</v>
      </c>
      <c r="E11" s="204">
        <v>9</v>
      </c>
      <c r="F11" s="212" t="s">
        <v>126</v>
      </c>
      <c r="G11" s="213">
        <f>DATE(年度,7,1)</f>
        <v>46204</v>
      </c>
      <c r="H11" s="209">
        <f>DATE(年度,7,31)</f>
        <v>46234</v>
      </c>
      <c r="J11" s="210">
        <v>9</v>
      </c>
      <c r="K11" s="214" t="s">
        <v>109</v>
      </c>
      <c r="L11" s="209">
        <f>DATE(年度,8,31)</f>
        <v>46265</v>
      </c>
      <c r="N11" s="204">
        <v>9</v>
      </c>
      <c r="O11" s="212" t="s">
        <v>128</v>
      </c>
      <c r="P11" s="213">
        <f>DATE(年度,9,1)</f>
        <v>46266</v>
      </c>
      <c r="Q11" s="209">
        <f>DATE(年度,9,30)</f>
        <v>46295</v>
      </c>
    </row>
    <row r="12" spans="1:17">
      <c r="A12" s="206">
        <f t="shared" si="0"/>
        <v>3210</v>
      </c>
      <c r="B12" s="206" t="str">
        <f t="shared" si="1"/>
        <v>累計餘絀</v>
      </c>
      <c r="C12" s="202">
        <f t="shared" si="2"/>
        <v>4</v>
      </c>
      <c r="D12" s="207" t="str">
        <f t="shared" si="3"/>
        <v>3210  累計餘絀</v>
      </c>
      <c r="E12" s="204">
        <v>10</v>
      </c>
      <c r="F12" s="212" t="s">
        <v>127</v>
      </c>
      <c r="G12" s="213">
        <f>DATE(年度,8,1)</f>
        <v>46235</v>
      </c>
      <c r="H12" s="209">
        <f>DATE(年度,8,31)</f>
        <v>46265</v>
      </c>
      <c r="J12" s="210">
        <v>10</v>
      </c>
      <c r="K12" s="214" t="s">
        <v>110</v>
      </c>
      <c r="L12" s="209">
        <f>DATE(年度,9,30)</f>
        <v>46295</v>
      </c>
      <c r="N12" s="204">
        <v>10</v>
      </c>
      <c r="O12" s="212" t="s">
        <v>129</v>
      </c>
      <c r="P12" s="213">
        <f>DATE(年度,10,1)</f>
        <v>46296</v>
      </c>
      <c r="Q12" s="209">
        <f>DATE(年度,10,31)</f>
        <v>46326</v>
      </c>
    </row>
    <row r="13" spans="1:17">
      <c r="A13" s="206">
        <f t="shared" si="0"/>
        <v>4100</v>
      </c>
      <c r="B13" s="206" t="str">
        <f t="shared" si="1"/>
        <v>入會費</v>
      </c>
      <c r="C13" s="202">
        <f t="shared" si="2"/>
        <v>4</v>
      </c>
      <c r="D13" s="207" t="str">
        <f t="shared" si="3"/>
        <v>4100  入會費</v>
      </c>
      <c r="E13" s="204">
        <v>11</v>
      </c>
      <c r="F13" s="212" t="s">
        <v>128</v>
      </c>
      <c r="G13" s="213">
        <f>DATE(年度,9,1)</f>
        <v>46266</v>
      </c>
      <c r="H13" s="209">
        <f>DATE(年度,9,30)</f>
        <v>46295</v>
      </c>
      <c r="J13" s="210">
        <v>11</v>
      </c>
      <c r="K13" s="214" t="s">
        <v>111</v>
      </c>
      <c r="L13" s="209">
        <f>DATE(年度,10,31)</f>
        <v>46326</v>
      </c>
      <c r="N13" s="204">
        <v>11</v>
      </c>
      <c r="O13" s="212" t="s">
        <v>130</v>
      </c>
      <c r="P13" s="213">
        <f>DATE(年度,11,1)</f>
        <v>46327</v>
      </c>
      <c r="Q13" s="209">
        <f>DATE(年度,11,30)</f>
        <v>46356</v>
      </c>
    </row>
    <row r="14" spans="1:17">
      <c r="A14" s="206">
        <f t="shared" si="0"/>
        <v>4200</v>
      </c>
      <c r="B14" s="206" t="str">
        <f t="shared" si="1"/>
        <v>常年會費</v>
      </c>
      <c r="C14" s="202">
        <f t="shared" si="2"/>
        <v>4</v>
      </c>
      <c r="D14" s="207" t="str">
        <f t="shared" si="3"/>
        <v>4200  常年會費</v>
      </c>
      <c r="E14" s="204">
        <v>12</v>
      </c>
      <c r="F14" s="212" t="s">
        <v>129</v>
      </c>
      <c r="G14" s="213">
        <f>DATE(年度,10,1)</f>
        <v>46296</v>
      </c>
      <c r="H14" s="209">
        <f>DATE(年度,10,31)</f>
        <v>46326</v>
      </c>
      <c r="J14" s="210">
        <v>12</v>
      </c>
      <c r="K14" s="214" t="s">
        <v>112</v>
      </c>
      <c r="L14" s="209">
        <f>DATE(年度,11,30)</f>
        <v>46356</v>
      </c>
      <c r="N14" s="204">
        <v>12</v>
      </c>
      <c r="O14" s="212" t="s">
        <v>131</v>
      </c>
      <c r="P14" s="213">
        <f>DATE(年度,12,1)</f>
        <v>46357</v>
      </c>
      <c r="Q14" s="209">
        <f>DATE(年度,12,31)</f>
        <v>46387</v>
      </c>
    </row>
    <row r="15" spans="1:17">
      <c r="A15" s="206">
        <f t="shared" si="0"/>
        <v>4400</v>
      </c>
      <c r="B15" s="206" t="str">
        <f t="shared" si="1"/>
        <v>會員捐款</v>
      </c>
      <c r="C15" s="202">
        <f t="shared" si="2"/>
        <v>4</v>
      </c>
      <c r="D15" s="207" t="str">
        <f t="shared" si="3"/>
        <v>4400  會員捐款</v>
      </c>
      <c r="E15" s="204">
        <v>13</v>
      </c>
      <c r="F15" s="212" t="s">
        <v>130</v>
      </c>
      <c r="G15" s="213">
        <f>DATE(年度,11,1)</f>
        <v>46327</v>
      </c>
      <c r="H15" s="209">
        <f>DATE(年度,11,30)</f>
        <v>46356</v>
      </c>
      <c r="J15" s="210">
        <v>13</v>
      </c>
      <c r="K15" s="214" t="s">
        <v>113</v>
      </c>
      <c r="L15" s="209">
        <f>DATE(年度,12,31)</f>
        <v>46387</v>
      </c>
      <c r="N15" s="204">
        <v>13</v>
      </c>
      <c r="O15" s="212" t="s">
        <v>466</v>
      </c>
      <c r="P15" s="213">
        <f t="shared" ref="P15:P26" si="4">DATE(年度,1,1)</f>
        <v>46023</v>
      </c>
      <c r="Q15" s="209">
        <f>DATE(年度,1,31)</f>
        <v>46053</v>
      </c>
    </row>
    <row r="16" spans="1:17">
      <c r="A16" s="206">
        <f t="shared" si="0"/>
        <v>4401</v>
      </c>
      <c r="B16" s="206" t="str">
        <f t="shared" si="1"/>
        <v>其他捐款</v>
      </c>
      <c r="C16" s="202">
        <f t="shared" si="2"/>
        <v>4</v>
      </c>
      <c r="D16" s="207" t="str">
        <f t="shared" si="3"/>
        <v>4401  其他捐款</v>
      </c>
      <c r="E16" s="204">
        <v>14</v>
      </c>
      <c r="F16" s="212" t="s">
        <v>131</v>
      </c>
      <c r="G16" s="213">
        <f>DATE(年度,12,1)</f>
        <v>46357</v>
      </c>
      <c r="H16" s="209">
        <f>DATE(年度,12,31)</f>
        <v>46387</v>
      </c>
      <c r="J16" s="210">
        <v>14</v>
      </c>
      <c r="K16" s="214" t="s">
        <v>114</v>
      </c>
      <c r="L16" s="209"/>
      <c r="N16" s="204">
        <v>14</v>
      </c>
      <c r="O16" s="212" t="s">
        <v>467</v>
      </c>
      <c r="P16" s="213">
        <f t="shared" si="4"/>
        <v>46023</v>
      </c>
      <c r="Q16" s="209">
        <f>DATE(年度,3,1)-1</f>
        <v>46081</v>
      </c>
    </row>
    <row r="17" spans="1:17">
      <c r="A17" s="206">
        <f t="shared" si="0"/>
        <v>4700</v>
      </c>
      <c r="B17" s="206" t="str">
        <f t="shared" si="1"/>
        <v>利息收入</v>
      </c>
      <c r="C17" s="202">
        <f t="shared" si="2"/>
        <v>4</v>
      </c>
      <c r="D17" s="207" t="str">
        <f t="shared" si="3"/>
        <v>4700  利息收入</v>
      </c>
      <c r="E17" s="204">
        <v>15</v>
      </c>
      <c r="F17" s="212" t="s">
        <v>134</v>
      </c>
      <c r="G17" s="213">
        <f>DATE(年度,1,1)</f>
        <v>46023</v>
      </c>
      <c r="H17" s="209">
        <f>DATE(年度,12,31)</f>
        <v>46387</v>
      </c>
      <c r="N17" s="204">
        <v>15</v>
      </c>
      <c r="O17" s="212" t="s">
        <v>468</v>
      </c>
      <c r="P17" s="213">
        <f t="shared" si="4"/>
        <v>46023</v>
      </c>
      <c r="Q17" s="209">
        <f>DATE(年度,3,31)</f>
        <v>46112</v>
      </c>
    </row>
    <row r="18" spans="1:17">
      <c r="A18" s="206">
        <f t="shared" si="0"/>
        <v>4800</v>
      </c>
      <c r="B18" s="206" t="str">
        <f t="shared" si="1"/>
        <v>專案收入</v>
      </c>
      <c r="C18" s="202">
        <f t="shared" si="2"/>
        <v>4</v>
      </c>
      <c r="D18" s="207" t="str">
        <f t="shared" si="3"/>
        <v>4800  專案收入</v>
      </c>
      <c r="E18" s="204">
        <v>16</v>
      </c>
      <c r="F18" s="212" t="s">
        <v>100</v>
      </c>
      <c r="G18" s="204"/>
      <c r="H18" s="204"/>
      <c r="N18" s="204">
        <v>16</v>
      </c>
      <c r="O18" s="212" t="s">
        <v>469</v>
      </c>
      <c r="P18" s="213">
        <f t="shared" si="4"/>
        <v>46023</v>
      </c>
      <c r="Q18" s="209">
        <f>DATE(年度,4,30)</f>
        <v>46142</v>
      </c>
    </row>
    <row r="19" spans="1:17">
      <c r="A19" s="206">
        <f t="shared" si="0"/>
        <v>5101</v>
      </c>
      <c r="B19" s="206" t="str">
        <f t="shared" si="1"/>
        <v>員工薪給</v>
      </c>
      <c r="C19" s="202">
        <f t="shared" si="2"/>
        <v>4</v>
      </c>
      <c r="D19" s="207" t="str">
        <f t="shared" si="3"/>
        <v>5101  員工薪給</v>
      </c>
      <c r="N19" s="204">
        <v>17</v>
      </c>
      <c r="O19" s="212" t="s">
        <v>470</v>
      </c>
      <c r="P19" s="213">
        <f t="shared" si="4"/>
        <v>46023</v>
      </c>
      <c r="Q19" s="209">
        <f>DATE(年度,5,31)</f>
        <v>46173</v>
      </c>
    </row>
    <row r="20" spans="1:17">
      <c r="A20" s="206">
        <f t="shared" si="0"/>
        <v>5103</v>
      </c>
      <c r="B20" s="206" t="str">
        <f t="shared" si="1"/>
        <v>保險費</v>
      </c>
      <c r="C20" s="202">
        <f t="shared" si="2"/>
        <v>4</v>
      </c>
      <c r="D20" s="207" t="str">
        <f t="shared" si="3"/>
        <v>5103  保險費</v>
      </c>
      <c r="N20" s="204">
        <v>18</v>
      </c>
      <c r="O20" s="212" t="s">
        <v>471</v>
      </c>
      <c r="P20" s="213">
        <f t="shared" si="4"/>
        <v>46023</v>
      </c>
      <c r="Q20" s="209">
        <f>DATE(年度,6,30)</f>
        <v>46203</v>
      </c>
    </row>
    <row r="21" spans="1:17">
      <c r="A21" s="206">
        <f t="shared" si="0"/>
        <v>5201</v>
      </c>
      <c r="B21" s="206" t="str">
        <f t="shared" si="1"/>
        <v>文具、書報、雜誌費</v>
      </c>
      <c r="C21" s="202">
        <f t="shared" si="2"/>
        <v>4</v>
      </c>
      <c r="D21" s="207" t="str">
        <f t="shared" si="3"/>
        <v>5201  文具、書報、雜誌費</v>
      </c>
      <c r="N21" s="204">
        <v>19</v>
      </c>
      <c r="O21" s="212" t="s">
        <v>472</v>
      </c>
      <c r="P21" s="213">
        <f t="shared" si="4"/>
        <v>46023</v>
      </c>
      <c r="Q21" s="209">
        <f>DATE(年度,7,31)</f>
        <v>46234</v>
      </c>
    </row>
    <row r="22" spans="1:17">
      <c r="A22" s="206">
        <f t="shared" si="0"/>
        <v>5202</v>
      </c>
      <c r="B22" s="206" t="str">
        <f t="shared" si="1"/>
        <v>印刷費</v>
      </c>
      <c r="C22" s="202">
        <f t="shared" si="2"/>
        <v>4</v>
      </c>
      <c r="D22" s="207" t="str">
        <f t="shared" si="3"/>
        <v>5202  印刷費</v>
      </c>
      <c r="N22" s="204">
        <v>20</v>
      </c>
      <c r="O22" s="212" t="s">
        <v>473</v>
      </c>
      <c r="P22" s="213">
        <f t="shared" si="4"/>
        <v>46023</v>
      </c>
      <c r="Q22" s="209">
        <f>DATE(年度,8,31)</f>
        <v>46265</v>
      </c>
    </row>
    <row r="23" spans="1:17">
      <c r="A23" s="206">
        <f t="shared" si="0"/>
        <v>5203</v>
      </c>
      <c r="B23" s="206" t="str">
        <f t="shared" si="1"/>
        <v>水電燃料費</v>
      </c>
      <c r="C23" s="202">
        <f t="shared" si="2"/>
        <v>4</v>
      </c>
      <c r="D23" s="207" t="str">
        <f t="shared" si="3"/>
        <v>5203  水電燃料費</v>
      </c>
      <c r="N23" s="204">
        <v>21</v>
      </c>
      <c r="O23" s="212" t="s">
        <v>474</v>
      </c>
      <c r="P23" s="213">
        <f t="shared" si="4"/>
        <v>46023</v>
      </c>
      <c r="Q23" s="209">
        <f>DATE(年度,9,30)</f>
        <v>46295</v>
      </c>
    </row>
    <row r="24" spans="1:17">
      <c r="A24" s="206">
        <f t="shared" si="0"/>
        <v>5204</v>
      </c>
      <c r="B24" s="206" t="str">
        <f t="shared" si="1"/>
        <v>旅運費</v>
      </c>
      <c r="C24" s="202">
        <f t="shared" si="2"/>
        <v>4</v>
      </c>
      <c r="D24" s="207" t="str">
        <f t="shared" si="3"/>
        <v>5204  旅運費</v>
      </c>
      <c r="N24" s="204">
        <v>22</v>
      </c>
      <c r="O24" s="212" t="s">
        <v>475</v>
      </c>
      <c r="P24" s="213">
        <f t="shared" si="4"/>
        <v>46023</v>
      </c>
      <c r="Q24" s="209">
        <f>DATE(年度,10,31)</f>
        <v>46326</v>
      </c>
    </row>
    <row r="25" spans="1:17">
      <c r="A25" s="206">
        <f t="shared" si="0"/>
        <v>5205</v>
      </c>
      <c r="B25" s="206" t="str">
        <f t="shared" si="1"/>
        <v>郵電費</v>
      </c>
      <c r="C25" s="202">
        <f t="shared" si="2"/>
        <v>4</v>
      </c>
      <c r="D25" s="207" t="str">
        <f t="shared" si="3"/>
        <v>5205  郵電費</v>
      </c>
      <c r="N25" s="204">
        <v>23</v>
      </c>
      <c r="O25" s="212" t="s">
        <v>476</v>
      </c>
      <c r="P25" s="213">
        <f t="shared" si="4"/>
        <v>46023</v>
      </c>
      <c r="Q25" s="209">
        <f>DATE(年度,11,30)</f>
        <v>46356</v>
      </c>
    </row>
    <row r="26" spans="1:17">
      <c r="A26" s="206">
        <f t="shared" si="0"/>
        <v>5207</v>
      </c>
      <c r="B26" s="206" t="str">
        <f t="shared" si="1"/>
        <v>租賦費</v>
      </c>
      <c r="C26" s="202">
        <f t="shared" si="2"/>
        <v>4</v>
      </c>
      <c r="D26" s="207" t="str">
        <f t="shared" si="3"/>
        <v>5207  租賦費</v>
      </c>
      <c r="N26" s="204">
        <v>24</v>
      </c>
      <c r="O26" s="212" t="s">
        <v>477</v>
      </c>
      <c r="P26" s="213">
        <f t="shared" si="4"/>
        <v>46023</v>
      </c>
      <c r="Q26" s="209">
        <f>DATE(年度,12,31)</f>
        <v>46387</v>
      </c>
    </row>
    <row r="27" spans="1:17">
      <c r="A27" s="206">
        <f t="shared" si="0"/>
        <v>5301</v>
      </c>
      <c r="B27" s="206" t="str">
        <f t="shared" si="1"/>
        <v>會議費</v>
      </c>
      <c r="C27" s="202">
        <f t="shared" si="2"/>
        <v>4</v>
      </c>
      <c r="D27" s="207" t="str">
        <f t="shared" si="3"/>
        <v>5301  會議費</v>
      </c>
      <c r="N27" s="204">
        <v>25</v>
      </c>
      <c r="O27" s="212" t="s">
        <v>478</v>
      </c>
      <c r="P27" s="204"/>
      <c r="Q27" s="204"/>
    </row>
    <row r="28" spans="1:17">
      <c r="A28" s="206">
        <f t="shared" si="0"/>
        <v>5303</v>
      </c>
      <c r="B28" s="206" t="str">
        <f t="shared" si="1"/>
        <v>業務推展費</v>
      </c>
      <c r="C28" s="202">
        <f t="shared" si="2"/>
        <v>4</v>
      </c>
      <c r="D28" s="207" t="str">
        <f t="shared" si="3"/>
        <v>5303  業務推展費</v>
      </c>
    </row>
    <row r="29" spans="1:17">
      <c r="A29" s="206">
        <f t="shared" si="0"/>
        <v>5312</v>
      </c>
      <c r="B29" s="206" t="str">
        <f t="shared" si="1"/>
        <v>其他業務費</v>
      </c>
      <c r="C29" s="202">
        <f t="shared" si="2"/>
        <v>4</v>
      </c>
      <c r="D29" s="207" t="str">
        <f t="shared" si="3"/>
        <v>5312  其他業務費</v>
      </c>
    </row>
    <row r="30" spans="1:17">
      <c r="A30" s="206">
        <f t="shared" si="0"/>
        <v>5401</v>
      </c>
      <c r="B30" s="206" t="str">
        <f t="shared" si="1"/>
        <v>購置費</v>
      </c>
      <c r="C30" s="202">
        <f t="shared" si="2"/>
        <v>4</v>
      </c>
      <c r="D30" s="207" t="str">
        <f t="shared" si="3"/>
        <v>5401  購置費</v>
      </c>
    </row>
    <row r="31" spans="1:17">
      <c r="A31" s="206">
        <f t="shared" si="0"/>
        <v>5403</v>
      </c>
      <c r="B31" s="206" t="str">
        <f t="shared" si="1"/>
        <v>繳納上級團體會費</v>
      </c>
      <c r="C31" s="202">
        <f t="shared" si="2"/>
        <v>4</v>
      </c>
      <c r="D31" s="207" t="str">
        <f t="shared" si="3"/>
        <v>5403  繳納上級團體會費</v>
      </c>
    </row>
    <row r="32" spans="1:17">
      <c r="A32" s="206">
        <f t="shared" si="0"/>
        <v>5407</v>
      </c>
      <c r="B32" s="206" t="str">
        <f t="shared" si="1"/>
        <v>雜項支出</v>
      </c>
      <c r="C32" s="202">
        <f t="shared" si="2"/>
        <v>4</v>
      </c>
      <c r="D32" s="207" t="str">
        <f t="shared" si="3"/>
        <v>5407  雜項支出</v>
      </c>
    </row>
    <row r="33" spans="1:4">
      <c r="A33" s="206">
        <f t="shared" si="0"/>
        <v>5802</v>
      </c>
      <c r="B33" s="206" t="str">
        <f t="shared" si="1"/>
        <v>專案支出-薪資</v>
      </c>
      <c r="C33" s="202">
        <f t="shared" si="2"/>
        <v>4</v>
      </c>
      <c r="D33" s="207" t="str">
        <f t="shared" si="3"/>
        <v>5802  專案支出-薪資</v>
      </c>
    </row>
    <row r="34" spans="1:4">
      <c r="A34" s="206">
        <f t="shared" si="0"/>
        <v>5803</v>
      </c>
      <c r="B34" s="206" t="str">
        <f t="shared" si="1"/>
        <v>專案支出-交通費</v>
      </c>
      <c r="C34" s="202">
        <f t="shared" si="2"/>
        <v>4</v>
      </c>
      <c r="D34" s="207" t="str">
        <f t="shared" si="3"/>
        <v>5803  專案支出-交通費</v>
      </c>
    </row>
    <row r="35" spans="1:4">
      <c r="A35" s="206">
        <f t="shared" si="0"/>
        <v>5804</v>
      </c>
      <c r="B35" s="206" t="str">
        <f t="shared" si="1"/>
        <v>專案支出-場地費</v>
      </c>
      <c r="C35" s="202">
        <f t="shared" si="2"/>
        <v>4</v>
      </c>
      <c r="D35" s="207" t="str">
        <f t="shared" si="3"/>
        <v>5804  專案支出-場地費</v>
      </c>
    </row>
    <row r="36" spans="1:4">
      <c r="A36" s="206">
        <f t="shared" si="0"/>
        <v>5805</v>
      </c>
      <c r="B36" s="206" t="str">
        <f t="shared" si="1"/>
        <v>專案支出-講師費</v>
      </c>
      <c r="C36" s="202">
        <f t="shared" si="2"/>
        <v>4</v>
      </c>
      <c r="D36" s="207" t="str">
        <f t="shared" si="3"/>
        <v>5805  專案支出-講師費</v>
      </c>
    </row>
    <row r="37" spans="1:4">
      <c r="A37" s="206">
        <f t="shared" si="0"/>
        <v>5806</v>
      </c>
      <c r="B37" s="206" t="str">
        <f t="shared" si="1"/>
        <v>專案支出-餐費</v>
      </c>
      <c r="C37" s="202">
        <f t="shared" si="2"/>
        <v>4</v>
      </c>
      <c r="D37" s="207" t="str">
        <f t="shared" si="3"/>
        <v>5806  專案支出-餐費</v>
      </c>
    </row>
    <row r="38" spans="1:4">
      <c r="A38" s="206">
        <f t="shared" si="0"/>
        <v>5807</v>
      </c>
      <c r="B38" s="206" t="str">
        <f t="shared" si="1"/>
        <v>專案支出-印刷費</v>
      </c>
      <c r="C38" s="202">
        <f t="shared" si="2"/>
        <v>4</v>
      </c>
      <c r="D38" s="207" t="str">
        <f t="shared" si="3"/>
        <v>5807  專案支出-印刷費</v>
      </c>
    </row>
    <row r="39" spans="1:4">
      <c r="A39" s="206" t="str">
        <f t="shared" si="0"/>
        <v/>
      </c>
      <c r="B39" s="206" t="str">
        <f t="shared" si="1"/>
        <v/>
      </c>
      <c r="C39" s="202">
        <f t="shared" si="2"/>
        <v>0</v>
      </c>
      <c r="D39" s="207" t="str">
        <f t="shared" si="3"/>
        <v xml:space="preserve">      </v>
      </c>
    </row>
    <row r="40" spans="1:4">
      <c r="A40" s="206" t="str">
        <f t="shared" si="0"/>
        <v/>
      </c>
      <c r="B40" s="206" t="str">
        <f t="shared" si="1"/>
        <v/>
      </c>
      <c r="C40" s="202">
        <f t="shared" si="2"/>
        <v>0</v>
      </c>
      <c r="D40" s="207" t="str">
        <f t="shared" si="3"/>
        <v xml:space="preserve">      </v>
      </c>
    </row>
    <row r="41" spans="1:4">
      <c r="A41" s="206" t="str">
        <f t="shared" si="0"/>
        <v/>
      </c>
      <c r="B41" s="206" t="str">
        <f t="shared" si="1"/>
        <v/>
      </c>
      <c r="C41" s="202">
        <f t="shared" si="2"/>
        <v>0</v>
      </c>
      <c r="D41" s="207" t="str">
        <f t="shared" si="3"/>
        <v xml:space="preserve">      </v>
      </c>
    </row>
    <row r="42" spans="1:4">
      <c r="A42" s="206" t="str">
        <f t="shared" si="0"/>
        <v/>
      </c>
      <c r="B42" s="206" t="str">
        <f t="shared" si="1"/>
        <v/>
      </c>
      <c r="C42" s="202">
        <f t="shared" si="2"/>
        <v>0</v>
      </c>
      <c r="D42" s="207" t="str">
        <f t="shared" si="3"/>
        <v xml:space="preserve">      </v>
      </c>
    </row>
    <row r="43" spans="1:4">
      <c r="A43" s="206" t="str">
        <f t="shared" si="0"/>
        <v/>
      </c>
      <c r="B43" s="206" t="str">
        <f t="shared" si="1"/>
        <v/>
      </c>
      <c r="C43" s="202">
        <f t="shared" si="2"/>
        <v>0</v>
      </c>
      <c r="D43" s="207" t="str">
        <f t="shared" si="3"/>
        <v xml:space="preserve">      </v>
      </c>
    </row>
    <row r="44" spans="1:4">
      <c r="A44" s="206" t="str">
        <f t="shared" si="0"/>
        <v/>
      </c>
      <c r="B44" s="206" t="str">
        <f t="shared" si="1"/>
        <v/>
      </c>
      <c r="C44" s="202">
        <f t="shared" si="2"/>
        <v>0</v>
      </c>
      <c r="D44" s="207" t="str">
        <f t="shared" si="3"/>
        <v xml:space="preserve">      </v>
      </c>
    </row>
    <row r="45" spans="1:4">
      <c r="A45" s="206" t="str">
        <f t="shared" si="0"/>
        <v/>
      </c>
      <c r="B45" s="206" t="str">
        <f t="shared" si="1"/>
        <v/>
      </c>
      <c r="C45" s="202">
        <f t="shared" si="2"/>
        <v>0</v>
      </c>
      <c r="D45" s="207" t="str">
        <f t="shared" si="3"/>
        <v xml:space="preserve">      </v>
      </c>
    </row>
    <row r="46" spans="1:4">
      <c r="A46" s="206" t="str">
        <f t="shared" si="0"/>
        <v/>
      </c>
      <c r="B46" s="206" t="str">
        <f t="shared" si="1"/>
        <v/>
      </c>
      <c r="C46" s="202">
        <f t="shared" si="2"/>
        <v>0</v>
      </c>
      <c r="D46" s="207" t="str">
        <f t="shared" si="3"/>
        <v xml:space="preserve">      </v>
      </c>
    </row>
    <row r="47" spans="1:4">
      <c r="A47" s="206" t="str">
        <f t="shared" si="0"/>
        <v/>
      </c>
      <c r="B47" s="206" t="str">
        <f t="shared" si="1"/>
        <v/>
      </c>
      <c r="C47" s="202">
        <f t="shared" si="2"/>
        <v>0</v>
      </c>
      <c r="D47" s="207" t="str">
        <f t="shared" si="3"/>
        <v xml:space="preserve">      </v>
      </c>
    </row>
    <row r="48" spans="1:4">
      <c r="A48" s="206" t="str">
        <f t="shared" si="0"/>
        <v/>
      </c>
      <c r="B48" s="206" t="str">
        <f t="shared" si="1"/>
        <v/>
      </c>
      <c r="C48" s="202">
        <f t="shared" si="2"/>
        <v>0</v>
      </c>
      <c r="D48" s="207" t="str">
        <f t="shared" si="3"/>
        <v xml:space="preserve">      </v>
      </c>
    </row>
    <row r="49" spans="1:4">
      <c r="A49" s="206" t="str">
        <f t="shared" si="0"/>
        <v/>
      </c>
      <c r="B49" s="206" t="str">
        <f t="shared" si="1"/>
        <v/>
      </c>
      <c r="C49" s="202">
        <f t="shared" si="2"/>
        <v>0</v>
      </c>
      <c r="D49" s="207" t="str">
        <f t="shared" si="3"/>
        <v xml:space="preserve">      </v>
      </c>
    </row>
    <row r="50" spans="1:4">
      <c r="A50" s="206" t="str">
        <f t="shared" si="0"/>
        <v/>
      </c>
      <c r="B50" s="206" t="str">
        <f t="shared" si="1"/>
        <v/>
      </c>
      <c r="C50" s="202">
        <f t="shared" si="2"/>
        <v>0</v>
      </c>
      <c r="D50" s="207" t="str">
        <f t="shared" si="3"/>
        <v xml:space="preserve">      </v>
      </c>
    </row>
    <row r="51" spans="1:4">
      <c r="A51" s="206" t="str">
        <f t="shared" si="0"/>
        <v/>
      </c>
      <c r="B51" s="206" t="str">
        <f t="shared" si="1"/>
        <v/>
      </c>
      <c r="C51" s="202">
        <f t="shared" si="2"/>
        <v>0</v>
      </c>
      <c r="D51" s="207" t="str">
        <f t="shared" si="3"/>
        <v xml:space="preserve">      </v>
      </c>
    </row>
    <row r="52" spans="1:4">
      <c r="A52" s="206" t="str">
        <f t="shared" si="0"/>
        <v/>
      </c>
      <c r="B52" s="206" t="str">
        <f t="shared" si="1"/>
        <v/>
      </c>
      <c r="C52" s="202">
        <f t="shared" si="2"/>
        <v>0</v>
      </c>
      <c r="D52" s="207" t="str">
        <f t="shared" si="3"/>
        <v xml:space="preserve">      </v>
      </c>
    </row>
    <row r="53" spans="1:4">
      <c r="A53" s="206" t="str">
        <f t="shared" si="0"/>
        <v/>
      </c>
      <c r="B53" s="206" t="str">
        <f t="shared" si="1"/>
        <v/>
      </c>
      <c r="C53" s="202">
        <f t="shared" si="2"/>
        <v>0</v>
      </c>
      <c r="D53" s="207" t="str">
        <f t="shared" si="3"/>
        <v xml:space="preserve">      </v>
      </c>
    </row>
    <row r="54" spans="1:4">
      <c r="A54" s="206" t="str">
        <f t="shared" si="0"/>
        <v/>
      </c>
      <c r="B54" s="206" t="str">
        <f t="shared" si="1"/>
        <v/>
      </c>
      <c r="C54" s="202">
        <f t="shared" si="2"/>
        <v>0</v>
      </c>
      <c r="D54" s="207" t="str">
        <f t="shared" si="3"/>
        <v xml:space="preserve">      </v>
      </c>
    </row>
    <row r="55" spans="1:4">
      <c r="A55" s="206" t="str">
        <f t="shared" si="0"/>
        <v/>
      </c>
      <c r="B55" s="206" t="str">
        <f t="shared" si="1"/>
        <v/>
      </c>
      <c r="C55" s="202">
        <f t="shared" si="2"/>
        <v>0</v>
      </c>
      <c r="D55" s="207" t="str">
        <f t="shared" si="3"/>
        <v xml:space="preserve">      </v>
      </c>
    </row>
    <row r="56" spans="1:4">
      <c r="A56" s="206" t="str">
        <f t="shared" si="0"/>
        <v/>
      </c>
      <c r="B56" s="206" t="str">
        <f t="shared" si="1"/>
        <v/>
      </c>
      <c r="C56" s="202">
        <f t="shared" si="2"/>
        <v>0</v>
      </c>
      <c r="D56" s="207" t="str">
        <f t="shared" si="3"/>
        <v xml:space="preserve">      </v>
      </c>
    </row>
    <row r="57" spans="1:4">
      <c r="A57" s="206" t="str">
        <f t="shared" si="0"/>
        <v/>
      </c>
      <c r="B57" s="206" t="str">
        <f t="shared" si="1"/>
        <v/>
      </c>
      <c r="C57" s="202">
        <f t="shared" si="2"/>
        <v>0</v>
      </c>
      <c r="D57" s="207" t="str">
        <f t="shared" si="3"/>
        <v xml:space="preserve">      </v>
      </c>
    </row>
    <row r="58" spans="1:4">
      <c r="A58" s="206" t="str">
        <f t="shared" si="0"/>
        <v/>
      </c>
      <c r="B58" s="206" t="str">
        <f t="shared" si="1"/>
        <v/>
      </c>
      <c r="C58" s="202">
        <f t="shared" si="2"/>
        <v>0</v>
      </c>
      <c r="D58" s="207" t="str">
        <f t="shared" si="3"/>
        <v xml:space="preserve">      </v>
      </c>
    </row>
    <row r="59" spans="1:4">
      <c r="A59" s="206" t="str">
        <f t="shared" si="0"/>
        <v/>
      </c>
      <c r="B59" s="206" t="str">
        <f t="shared" si="1"/>
        <v/>
      </c>
      <c r="C59" s="202">
        <f t="shared" si="2"/>
        <v>0</v>
      </c>
      <c r="D59" s="207" t="str">
        <f t="shared" si="3"/>
        <v xml:space="preserve">      </v>
      </c>
    </row>
    <row r="60" spans="1:4">
      <c r="A60" s="206" t="str">
        <f t="shared" si="0"/>
        <v/>
      </c>
      <c r="B60" s="206" t="str">
        <f t="shared" si="1"/>
        <v/>
      </c>
      <c r="C60" s="202">
        <f t="shared" si="2"/>
        <v>0</v>
      </c>
      <c r="D60" s="207" t="str">
        <f t="shared" si="3"/>
        <v xml:space="preserve">      </v>
      </c>
    </row>
    <row r="61" spans="1:4">
      <c r="A61" s="206" t="str">
        <f t="shared" si="0"/>
        <v/>
      </c>
      <c r="B61" s="206" t="str">
        <f t="shared" si="1"/>
        <v/>
      </c>
      <c r="C61" s="202">
        <f t="shared" si="2"/>
        <v>0</v>
      </c>
      <c r="D61" s="207" t="str">
        <f t="shared" si="3"/>
        <v xml:space="preserve">      </v>
      </c>
    </row>
    <row r="62" spans="1:4">
      <c r="A62" s="206" t="str">
        <f t="shared" si="0"/>
        <v/>
      </c>
      <c r="B62" s="206" t="str">
        <f t="shared" si="1"/>
        <v/>
      </c>
      <c r="C62" s="202">
        <f t="shared" si="2"/>
        <v>0</v>
      </c>
      <c r="D62" s="207" t="str">
        <f t="shared" si="3"/>
        <v xml:space="preserve">      </v>
      </c>
    </row>
    <row r="63" spans="1:4">
      <c r="A63" s="206" t="str">
        <f t="shared" si="0"/>
        <v/>
      </c>
      <c r="B63" s="206" t="str">
        <f t="shared" si="1"/>
        <v/>
      </c>
      <c r="C63" s="202">
        <f t="shared" si="2"/>
        <v>0</v>
      </c>
      <c r="D63" s="207" t="str">
        <f t="shared" si="3"/>
        <v xml:space="preserve">      </v>
      </c>
    </row>
    <row r="64" spans="1:4">
      <c r="A64" s="206" t="str">
        <f t="shared" si="0"/>
        <v/>
      </c>
      <c r="B64" s="206" t="str">
        <f t="shared" si="1"/>
        <v/>
      </c>
      <c r="C64" s="202">
        <f t="shared" si="2"/>
        <v>0</v>
      </c>
      <c r="D64" s="207" t="str">
        <f t="shared" si="3"/>
        <v xml:space="preserve">      </v>
      </c>
    </row>
    <row r="65" spans="1:4">
      <c r="A65" s="206" t="str">
        <f t="shared" si="0"/>
        <v/>
      </c>
      <c r="B65" s="206" t="str">
        <f t="shared" si="1"/>
        <v/>
      </c>
      <c r="C65" s="202">
        <f t="shared" si="2"/>
        <v>0</v>
      </c>
      <c r="D65" s="207" t="str">
        <f t="shared" si="3"/>
        <v xml:space="preserve">      </v>
      </c>
    </row>
    <row r="66" spans="1:4">
      <c r="A66" s="206" t="str">
        <f t="shared" si="0"/>
        <v/>
      </c>
      <c r="B66" s="206" t="str">
        <f t="shared" si="1"/>
        <v/>
      </c>
      <c r="C66" s="202">
        <f t="shared" si="2"/>
        <v>0</v>
      </c>
      <c r="D66" s="207" t="str">
        <f t="shared" si="3"/>
        <v xml:space="preserve">      </v>
      </c>
    </row>
    <row r="67" spans="1:4">
      <c r="A67" s="206" t="str">
        <f t="shared" ref="A67:A130" si="5">IF(ISNUMBER(VLOOKUP(ROW()-2,分帳項,1,FALSE)),VLOOKUP(ROW()-2,分帳項,13,FALSE),"")</f>
        <v/>
      </c>
      <c r="B67" s="206" t="str">
        <f t="shared" ref="B67:B130" si="6">IF(ISNUMBER(VLOOKUP(ROW()-2,分帳項,1,FALSE)),VLOOKUP(ROW()-2,分帳項,15,FALSE),"")</f>
        <v/>
      </c>
      <c r="C67" s="202">
        <f t="shared" si="2"/>
        <v>0</v>
      </c>
      <c r="D67" s="207" t="str">
        <f t="shared" si="3"/>
        <v xml:space="preserve">      </v>
      </c>
    </row>
    <row r="68" spans="1:4">
      <c r="A68" s="206" t="str">
        <f t="shared" si="5"/>
        <v/>
      </c>
      <c r="B68" s="206" t="str">
        <f t="shared" si="6"/>
        <v/>
      </c>
      <c r="C68" s="202">
        <f t="shared" ref="C68:C131" si="7">LEN(A68)</f>
        <v>0</v>
      </c>
      <c r="D68" s="207" t="str">
        <f t="shared" si="3"/>
        <v xml:space="preserve">      </v>
      </c>
    </row>
    <row r="69" spans="1:4">
      <c r="A69" s="206" t="str">
        <f t="shared" si="5"/>
        <v/>
      </c>
      <c r="B69" s="206" t="str">
        <f t="shared" si="6"/>
        <v/>
      </c>
      <c r="C69" s="202">
        <f t="shared" si="7"/>
        <v>0</v>
      </c>
      <c r="D69" s="207" t="str">
        <f t="shared" si="3"/>
        <v xml:space="preserve">      </v>
      </c>
    </row>
    <row r="70" spans="1:4">
      <c r="A70" s="206" t="str">
        <f t="shared" si="5"/>
        <v/>
      </c>
      <c r="B70" s="206" t="str">
        <f t="shared" si="6"/>
        <v/>
      </c>
      <c r="C70" s="202">
        <f t="shared" si="7"/>
        <v>0</v>
      </c>
      <c r="D70" s="207" t="str">
        <f t="shared" si="3"/>
        <v xml:space="preserve">      </v>
      </c>
    </row>
    <row r="71" spans="1:4">
      <c r="A71" s="206" t="str">
        <f t="shared" si="5"/>
        <v/>
      </c>
      <c r="B71" s="206" t="str">
        <f t="shared" si="6"/>
        <v/>
      </c>
      <c r="C71" s="202">
        <f t="shared" si="7"/>
        <v>0</v>
      </c>
      <c r="D71" s="207" t="str">
        <f t="shared" si="3"/>
        <v xml:space="preserve">      </v>
      </c>
    </row>
    <row r="72" spans="1:4">
      <c r="A72" s="206" t="str">
        <f t="shared" si="5"/>
        <v/>
      </c>
      <c r="B72" s="206" t="str">
        <f t="shared" si="6"/>
        <v/>
      </c>
      <c r="C72" s="202">
        <f t="shared" si="7"/>
        <v>0</v>
      </c>
      <c r="D72" s="207" t="str">
        <f t="shared" ref="D72:D135" si="8">A72&amp;REPT(" ",6-LEN(A72))&amp;B72</f>
        <v xml:space="preserve">      </v>
      </c>
    </row>
    <row r="73" spans="1:4">
      <c r="A73" s="206" t="str">
        <f t="shared" si="5"/>
        <v/>
      </c>
      <c r="B73" s="206" t="str">
        <f t="shared" si="6"/>
        <v/>
      </c>
      <c r="C73" s="202">
        <f t="shared" si="7"/>
        <v>0</v>
      </c>
      <c r="D73" s="207" t="str">
        <f t="shared" si="8"/>
        <v xml:space="preserve">      </v>
      </c>
    </row>
    <row r="74" spans="1:4">
      <c r="A74" s="206" t="str">
        <f t="shared" si="5"/>
        <v/>
      </c>
      <c r="B74" s="206" t="str">
        <f t="shared" si="6"/>
        <v/>
      </c>
      <c r="C74" s="202">
        <f t="shared" si="7"/>
        <v>0</v>
      </c>
      <c r="D74" s="207" t="str">
        <f t="shared" si="8"/>
        <v xml:space="preserve">      </v>
      </c>
    </row>
    <row r="75" spans="1:4">
      <c r="A75" s="206" t="str">
        <f t="shared" si="5"/>
        <v/>
      </c>
      <c r="B75" s="206" t="str">
        <f t="shared" si="6"/>
        <v/>
      </c>
      <c r="C75" s="202">
        <f t="shared" si="7"/>
        <v>0</v>
      </c>
      <c r="D75" s="207" t="str">
        <f t="shared" si="8"/>
        <v xml:space="preserve">      </v>
      </c>
    </row>
    <row r="76" spans="1:4">
      <c r="A76" s="206" t="str">
        <f t="shared" si="5"/>
        <v/>
      </c>
      <c r="B76" s="206" t="str">
        <f t="shared" si="6"/>
        <v/>
      </c>
      <c r="C76" s="202">
        <f t="shared" si="7"/>
        <v>0</v>
      </c>
      <c r="D76" s="207" t="str">
        <f t="shared" si="8"/>
        <v xml:space="preserve">      </v>
      </c>
    </row>
    <row r="77" spans="1:4">
      <c r="A77" s="206" t="str">
        <f t="shared" si="5"/>
        <v/>
      </c>
      <c r="B77" s="206" t="str">
        <f t="shared" si="6"/>
        <v/>
      </c>
      <c r="C77" s="202">
        <f t="shared" si="7"/>
        <v>0</v>
      </c>
      <c r="D77" s="207" t="str">
        <f t="shared" si="8"/>
        <v xml:space="preserve">      </v>
      </c>
    </row>
    <row r="78" spans="1:4">
      <c r="A78" s="206" t="str">
        <f t="shared" si="5"/>
        <v/>
      </c>
      <c r="B78" s="206" t="str">
        <f t="shared" si="6"/>
        <v/>
      </c>
      <c r="C78" s="202">
        <f t="shared" si="7"/>
        <v>0</v>
      </c>
      <c r="D78" s="207" t="str">
        <f t="shared" si="8"/>
        <v xml:space="preserve">      </v>
      </c>
    </row>
    <row r="79" spans="1:4">
      <c r="A79" s="206" t="str">
        <f t="shared" si="5"/>
        <v/>
      </c>
      <c r="B79" s="206" t="str">
        <f t="shared" si="6"/>
        <v/>
      </c>
      <c r="C79" s="202">
        <f t="shared" si="7"/>
        <v>0</v>
      </c>
      <c r="D79" s="207" t="str">
        <f t="shared" si="8"/>
        <v xml:space="preserve">      </v>
      </c>
    </row>
    <row r="80" spans="1:4">
      <c r="A80" s="206" t="str">
        <f t="shared" si="5"/>
        <v/>
      </c>
      <c r="B80" s="206" t="str">
        <f t="shared" si="6"/>
        <v/>
      </c>
      <c r="C80" s="202">
        <f t="shared" si="7"/>
        <v>0</v>
      </c>
      <c r="D80" s="207" t="str">
        <f t="shared" si="8"/>
        <v xml:space="preserve">      </v>
      </c>
    </row>
    <row r="81" spans="1:4">
      <c r="A81" s="206" t="str">
        <f t="shared" si="5"/>
        <v/>
      </c>
      <c r="B81" s="206" t="str">
        <f t="shared" si="6"/>
        <v/>
      </c>
      <c r="C81" s="202">
        <f t="shared" si="7"/>
        <v>0</v>
      </c>
      <c r="D81" s="207" t="str">
        <f t="shared" si="8"/>
        <v xml:space="preserve">      </v>
      </c>
    </row>
    <row r="82" spans="1:4">
      <c r="A82" s="206" t="str">
        <f t="shared" si="5"/>
        <v/>
      </c>
      <c r="B82" s="206" t="str">
        <f t="shared" si="6"/>
        <v/>
      </c>
      <c r="C82" s="202">
        <f t="shared" si="7"/>
        <v>0</v>
      </c>
      <c r="D82" s="207" t="str">
        <f t="shared" si="8"/>
        <v xml:space="preserve">      </v>
      </c>
    </row>
    <row r="83" spans="1:4">
      <c r="A83" s="206" t="str">
        <f t="shared" si="5"/>
        <v/>
      </c>
      <c r="B83" s="206" t="str">
        <f t="shared" si="6"/>
        <v/>
      </c>
      <c r="C83" s="202">
        <f t="shared" si="7"/>
        <v>0</v>
      </c>
      <c r="D83" s="207" t="str">
        <f t="shared" si="8"/>
        <v xml:space="preserve">      </v>
      </c>
    </row>
    <row r="84" spans="1:4">
      <c r="A84" s="206" t="str">
        <f t="shared" si="5"/>
        <v/>
      </c>
      <c r="B84" s="206" t="str">
        <f t="shared" si="6"/>
        <v/>
      </c>
      <c r="C84" s="202">
        <f t="shared" si="7"/>
        <v>0</v>
      </c>
      <c r="D84" s="207" t="str">
        <f t="shared" si="8"/>
        <v xml:space="preserve">      </v>
      </c>
    </row>
    <row r="85" spans="1:4">
      <c r="A85" s="206" t="str">
        <f t="shared" si="5"/>
        <v/>
      </c>
      <c r="B85" s="206" t="str">
        <f t="shared" si="6"/>
        <v/>
      </c>
      <c r="C85" s="202">
        <f t="shared" si="7"/>
        <v>0</v>
      </c>
      <c r="D85" s="207" t="str">
        <f t="shared" si="8"/>
        <v xml:space="preserve">      </v>
      </c>
    </row>
    <row r="86" spans="1:4">
      <c r="A86" s="206" t="str">
        <f t="shared" si="5"/>
        <v/>
      </c>
      <c r="B86" s="206" t="str">
        <f t="shared" si="6"/>
        <v/>
      </c>
      <c r="C86" s="202">
        <f t="shared" si="7"/>
        <v>0</v>
      </c>
      <c r="D86" s="207" t="str">
        <f t="shared" si="8"/>
        <v xml:space="preserve">      </v>
      </c>
    </row>
    <row r="87" spans="1:4">
      <c r="A87" s="206" t="str">
        <f t="shared" si="5"/>
        <v/>
      </c>
      <c r="B87" s="206" t="str">
        <f t="shared" si="6"/>
        <v/>
      </c>
      <c r="C87" s="202">
        <f t="shared" si="7"/>
        <v>0</v>
      </c>
      <c r="D87" s="207" t="str">
        <f t="shared" si="8"/>
        <v xml:space="preserve">      </v>
      </c>
    </row>
    <row r="88" spans="1:4">
      <c r="A88" s="206" t="str">
        <f t="shared" si="5"/>
        <v/>
      </c>
      <c r="B88" s="206" t="str">
        <f t="shared" si="6"/>
        <v/>
      </c>
      <c r="C88" s="202">
        <f t="shared" si="7"/>
        <v>0</v>
      </c>
      <c r="D88" s="207" t="str">
        <f t="shared" si="8"/>
        <v xml:space="preserve">      </v>
      </c>
    </row>
    <row r="89" spans="1:4">
      <c r="A89" s="206" t="str">
        <f t="shared" si="5"/>
        <v/>
      </c>
      <c r="B89" s="206" t="str">
        <f t="shared" si="6"/>
        <v/>
      </c>
      <c r="C89" s="202">
        <f t="shared" si="7"/>
        <v>0</v>
      </c>
      <c r="D89" s="207" t="str">
        <f t="shared" si="8"/>
        <v xml:space="preserve">      </v>
      </c>
    </row>
    <row r="90" spans="1:4">
      <c r="A90" s="206" t="str">
        <f t="shared" si="5"/>
        <v/>
      </c>
      <c r="B90" s="206" t="str">
        <f t="shared" si="6"/>
        <v/>
      </c>
      <c r="C90" s="202">
        <f t="shared" si="7"/>
        <v>0</v>
      </c>
      <c r="D90" s="207" t="str">
        <f t="shared" si="8"/>
        <v xml:space="preserve">      </v>
      </c>
    </row>
    <row r="91" spans="1:4">
      <c r="A91" s="206" t="str">
        <f t="shared" si="5"/>
        <v/>
      </c>
      <c r="B91" s="206" t="str">
        <f t="shared" si="6"/>
        <v/>
      </c>
      <c r="C91" s="202">
        <f t="shared" si="7"/>
        <v>0</v>
      </c>
      <c r="D91" s="207" t="str">
        <f t="shared" si="8"/>
        <v xml:space="preserve">      </v>
      </c>
    </row>
    <row r="92" spans="1:4">
      <c r="A92" s="206" t="str">
        <f t="shared" si="5"/>
        <v/>
      </c>
      <c r="B92" s="206" t="str">
        <f t="shared" si="6"/>
        <v/>
      </c>
      <c r="C92" s="202">
        <f t="shared" si="7"/>
        <v>0</v>
      </c>
      <c r="D92" s="207" t="str">
        <f t="shared" si="8"/>
        <v xml:space="preserve">      </v>
      </c>
    </row>
    <row r="93" spans="1:4">
      <c r="A93" s="206" t="str">
        <f t="shared" si="5"/>
        <v/>
      </c>
      <c r="B93" s="206" t="str">
        <f t="shared" si="6"/>
        <v/>
      </c>
      <c r="C93" s="202">
        <f t="shared" si="7"/>
        <v>0</v>
      </c>
      <c r="D93" s="207" t="str">
        <f t="shared" si="8"/>
        <v xml:space="preserve">      </v>
      </c>
    </row>
    <row r="94" spans="1:4">
      <c r="A94" s="206" t="str">
        <f t="shared" si="5"/>
        <v/>
      </c>
      <c r="B94" s="206" t="str">
        <f t="shared" si="6"/>
        <v/>
      </c>
      <c r="C94" s="202">
        <f t="shared" si="7"/>
        <v>0</v>
      </c>
      <c r="D94" s="207" t="str">
        <f t="shared" si="8"/>
        <v xml:space="preserve">      </v>
      </c>
    </row>
    <row r="95" spans="1:4">
      <c r="A95" s="206" t="str">
        <f t="shared" si="5"/>
        <v/>
      </c>
      <c r="B95" s="206" t="str">
        <f t="shared" si="6"/>
        <v/>
      </c>
      <c r="C95" s="202">
        <f t="shared" si="7"/>
        <v>0</v>
      </c>
      <c r="D95" s="207" t="str">
        <f t="shared" si="8"/>
        <v xml:space="preserve">      </v>
      </c>
    </row>
    <row r="96" spans="1:4">
      <c r="A96" s="206" t="str">
        <f t="shared" si="5"/>
        <v/>
      </c>
      <c r="B96" s="206" t="str">
        <f t="shared" si="6"/>
        <v/>
      </c>
      <c r="C96" s="202">
        <f t="shared" si="7"/>
        <v>0</v>
      </c>
      <c r="D96" s="207" t="str">
        <f t="shared" si="8"/>
        <v xml:space="preserve">      </v>
      </c>
    </row>
    <row r="97" spans="1:4">
      <c r="A97" s="206" t="str">
        <f t="shared" si="5"/>
        <v/>
      </c>
      <c r="B97" s="206" t="str">
        <f t="shared" si="6"/>
        <v/>
      </c>
      <c r="C97" s="202">
        <f t="shared" si="7"/>
        <v>0</v>
      </c>
      <c r="D97" s="207" t="str">
        <f t="shared" si="8"/>
        <v xml:space="preserve">      </v>
      </c>
    </row>
    <row r="98" spans="1:4">
      <c r="A98" s="206" t="str">
        <f t="shared" si="5"/>
        <v/>
      </c>
      <c r="B98" s="206" t="str">
        <f t="shared" si="6"/>
        <v/>
      </c>
      <c r="C98" s="202">
        <f t="shared" si="7"/>
        <v>0</v>
      </c>
      <c r="D98" s="207" t="str">
        <f t="shared" si="8"/>
        <v xml:space="preserve">      </v>
      </c>
    </row>
    <row r="99" spans="1:4">
      <c r="A99" s="206" t="str">
        <f t="shared" si="5"/>
        <v/>
      </c>
      <c r="B99" s="206" t="str">
        <f t="shared" si="6"/>
        <v/>
      </c>
      <c r="C99" s="202">
        <f t="shared" si="7"/>
        <v>0</v>
      </c>
      <c r="D99" s="207" t="str">
        <f t="shared" si="8"/>
        <v xml:space="preserve">      </v>
      </c>
    </row>
    <row r="100" spans="1:4">
      <c r="A100" s="206" t="str">
        <f t="shared" si="5"/>
        <v/>
      </c>
      <c r="B100" s="206" t="str">
        <f t="shared" si="6"/>
        <v/>
      </c>
      <c r="C100" s="202">
        <f t="shared" si="7"/>
        <v>0</v>
      </c>
      <c r="D100" s="207" t="str">
        <f t="shared" si="8"/>
        <v xml:space="preserve">      </v>
      </c>
    </row>
    <row r="101" spans="1:4">
      <c r="A101" s="206" t="str">
        <f t="shared" si="5"/>
        <v/>
      </c>
      <c r="B101" s="206" t="str">
        <f t="shared" si="6"/>
        <v/>
      </c>
      <c r="C101" s="202">
        <f t="shared" si="7"/>
        <v>0</v>
      </c>
      <c r="D101" s="207" t="str">
        <f t="shared" si="8"/>
        <v xml:space="preserve">      </v>
      </c>
    </row>
    <row r="102" spans="1:4">
      <c r="A102" s="206" t="str">
        <f t="shared" si="5"/>
        <v/>
      </c>
      <c r="B102" s="206" t="str">
        <f t="shared" si="6"/>
        <v/>
      </c>
      <c r="C102" s="202">
        <f t="shared" si="7"/>
        <v>0</v>
      </c>
      <c r="D102" s="207" t="str">
        <f t="shared" si="8"/>
        <v xml:space="preserve">      </v>
      </c>
    </row>
    <row r="103" spans="1:4">
      <c r="A103" s="206" t="str">
        <f t="shared" si="5"/>
        <v/>
      </c>
      <c r="B103" s="206" t="str">
        <f t="shared" si="6"/>
        <v/>
      </c>
      <c r="C103" s="202">
        <f t="shared" si="7"/>
        <v>0</v>
      </c>
      <c r="D103" s="207" t="str">
        <f t="shared" si="8"/>
        <v xml:space="preserve">      </v>
      </c>
    </row>
    <row r="104" spans="1:4">
      <c r="A104" s="206" t="str">
        <f t="shared" si="5"/>
        <v/>
      </c>
      <c r="B104" s="206" t="str">
        <f t="shared" si="6"/>
        <v/>
      </c>
      <c r="C104" s="202">
        <f t="shared" si="7"/>
        <v>0</v>
      </c>
      <c r="D104" s="207" t="str">
        <f t="shared" si="8"/>
        <v xml:space="preserve">      </v>
      </c>
    </row>
    <row r="105" spans="1:4">
      <c r="A105" s="206" t="str">
        <f t="shared" si="5"/>
        <v/>
      </c>
      <c r="B105" s="206" t="str">
        <f t="shared" si="6"/>
        <v/>
      </c>
      <c r="C105" s="202">
        <f t="shared" si="7"/>
        <v>0</v>
      </c>
      <c r="D105" s="207" t="str">
        <f t="shared" si="8"/>
        <v xml:space="preserve">      </v>
      </c>
    </row>
    <row r="106" spans="1:4">
      <c r="A106" s="206" t="str">
        <f t="shared" si="5"/>
        <v/>
      </c>
      <c r="B106" s="206" t="str">
        <f t="shared" si="6"/>
        <v/>
      </c>
      <c r="C106" s="202">
        <f t="shared" si="7"/>
        <v>0</v>
      </c>
      <c r="D106" s="207" t="str">
        <f t="shared" si="8"/>
        <v xml:space="preserve">      </v>
      </c>
    </row>
    <row r="107" spans="1:4">
      <c r="A107" s="206" t="str">
        <f t="shared" si="5"/>
        <v/>
      </c>
      <c r="B107" s="206" t="str">
        <f t="shared" si="6"/>
        <v/>
      </c>
      <c r="C107" s="202">
        <f t="shared" si="7"/>
        <v>0</v>
      </c>
      <c r="D107" s="207" t="str">
        <f t="shared" si="8"/>
        <v xml:space="preserve">      </v>
      </c>
    </row>
    <row r="108" spans="1:4">
      <c r="A108" s="206" t="str">
        <f t="shared" si="5"/>
        <v/>
      </c>
      <c r="B108" s="206" t="str">
        <f t="shared" si="6"/>
        <v/>
      </c>
      <c r="C108" s="202">
        <f t="shared" si="7"/>
        <v>0</v>
      </c>
      <c r="D108" s="207" t="str">
        <f t="shared" si="8"/>
        <v xml:space="preserve">      </v>
      </c>
    </row>
    <row r="109" spans="1:4">
      <c r="A109" s="206" t="str">
        <f t="shared" si="5"/>
        <v/>
      </c>
      <c r="B109" s="206" t="str">
        <f t="shared" si="6"/>
        <v/>
      </c>
      <c r="C109" s="202">
        <f t="shared" si="7"/>
        <v>0</v>
      </c>
      <c r="D109" s="207" t="str">
        <f t="shared" si="8"/>
        <v xml:space="preserve">      </v>
      </c>
    </row>
    <row r="110" spans="1:4">
      <c r="A110" s="206" t="str">
        <f t="shared" si="5"/>
        <v/>
      </c>
      <c r="B110" s="206" t="str">
        <f t="shared" si="6"/>
        <v/>
      </c>
      <c r="C110" s="202">
        <f t="shared" si="7"/>
        <v>0</v>
      </c>
      <c r="D110" s="207" t="str">
        <f t="shared" si="8"/>
        <v xml:space="preserve">      </v>
      </c>
    </row>
    <row r="111" spans="1:4">
      <c r="A111" s="206" t="str">
        <f t="shared" si="5"/>
        <v/>
      </c>
      <c r="B111" s="206" t="str">
        <f t="shared" si="6"/>
        <v/>
      </c>
      <c r="C111" s="202">
        <f t="shared" si="7"/>
        <v>0</v>
      </c>
      <c r="D111" s="207" t="str">
        <f t="shared" si="8"/>
        <v xml:space="preserve">      </v>
      </c>
    </row>
    <row r="112" spans="1:4">
      <c r="A112" s="206" t="str">
        <f t="shared" si="5"/>
        <v/>
      </c>
      <c r="B112" s="206" t="str">
        <f t="shared" si="6"/>
        <v/>
      </c>
      <c r="C112" s="202">
        <f t="shared" si="7"/>
        <v>0</v>
      </c>
      <c r="D112" s="207" t="str">
        <f t="shared" si="8"/>
        <v xml:space="preserve">      </v>
      </c>
    </row>
    <row r="113" spans="1:4">
      <c r="A113" s="206" t="str">
        <f t="shared" si="5"/>
        <v/>
      </c>
      <c r="B113" s="206" t="str">
        <f t="shared" si="6"/>
        <v/>
      </c>
      <c r="C113" s="202">
        <f t="shared" si="7"/>
        <v>0</v>
      </c>
      <c r="D113" s="207" t="str">
        <f t="shared" si="8"/>
        <v xml:space="preserve">      </v>
      </c>
    </row>
    <row r="114" spans="1:4">
      <c r="A114" s="206" t="str">
        <f t="shared" si="5"/>
        <v/>
      </c>
      <c r="B114" s="206" t="str">
        <f t="shared" si="6"/>
        <v/>
      </c>
      <c r="C114" s="202">
        <f t="shared" si="7"/>
        <v>0</v>
      </c>
      <c r="D114" s="207" t="str">
        <f t="shared" si="8"/>
        <v xml:space="preserve">      </v>
      </c>
    </row>
    <row r="115" spans="1:4">
      <c r="A115" s="206" t="str">
        <f t="shared" si="5"/>
        <v/>
      </c>
      <c r="B115" s="206" t="str">
        <f t="shared" si="6"/>
        <v/>
      </c>
      <c r="C115" s="202">
        <f t="shared" si="7"/>
        <v>0</v>
      </c>
      <c r="D115" s="207" t="str">
        <f t="shared" si="8"/>
        <v xml:space="preserve">      </v>
      </c>
    </row>
    <row r="116" spans="1:4">
      <c r="A116" s="206" t="str">
        <f t="shared" si="5"/>
        <v/>
      </c>
      <c r="B116" s="206" t="str">
        <f t="shared" si="6"/>
        <v/>
      </c>
      <c r="C116" s="202">
        <f t="shared" si="7"/>
        <v>0</v>
      </c>
      <c r="D116" s="207" t="str">
        <f t="shared" si="8"/>
        <v xml:space="preserve">      </v>
      </c>
    </row>
    <row r="117" spans="1:4">
      <c r="A117" s="206" t="str">
        <f t="shared" si="5"/>
        <v/>
      </c>
      <c r="B117" s="206" t="str">
        <f t="shared" si="6"/>
        <v/>
      </c>
      <c r="C117" s="202">
        <f t="shared" si="7"/>
        <v>0</v>
      </c>
      <c r="D117" s="207" t="str">
        <f t="shared" si="8"/>
        <v xml:space="preserve">      </v>
      </c>
    </row>
    <row r="118" spans="1:4">
      <c r="A118" s="206" t="str">
        <f t="shared" si="5"/>
        <v/>
      </c>
      <c r="B118" s="206" t="str">
        <f t="shared" si="6"/>
        <v/>
      </c>
      <c r="C118" s="202">
        <f t="shared" si="7"/>
        <v>0</v>
      </c>
      <c r="D118" s="207" t="str">
        <f t="shared" si="8"/>
        <v xml:space="preserve">      </v>
      </c>
    </row>
    <row r="119" spans="1:4">
      <c r="A119" s="206" t="str">
        <f t="shared" si="5"/>
        <v/>
      </c>
      <c r="B119" s="206" t="str">
        <f t="shared" si="6"/>
        <v/>
      </c>
      <c r="C119" s="202">
        <f t="shared" si="7"/>
        <v>0</v>
      </c>
      <c r="D119" s="207" t="str">
        <f t="shared" si="8"/>
        <v xml:space="preserve">      </v>
      </c>
    </row>
    <row r="120" spans="1:4">
      <c r="A120" s="206" t="str">
        <f t="shared" si="5"/>
        <v/>
      </c>
      <c r="B120" s="206" t="str">
        <f t="shared" si="6"/>
        <v/>
      </c>
      <c r="C120" s="202">
        <f t="shared" si="7"/>
        <v>0</v>
      </c>
      <c r="D120" s="207" t="str">
        <f t="shared" si="8"/>
        <v xml:space="preserve">      </v>
      </c>
    </row>
    <row r="121" spans="1:4">
      <c r="A121" s="206" t="str">
        <f t="shared" si="5"/>
        <v/>
      </c>
      <c r="B121" s="206" t="str">
        <f t="shared" si="6"/>
        <v/>
      </c>
      <c r="C121" s="202">
        <f t="shared" si="7"/>
        <v>0</v>
      </c>
      <c r="D121" s="207" t="str">
        <f t="shared" si="8"/>
        <v xml:space="preserve">      </v>
      </c>
    </row>
    <row r="122" spans="1:4">
      <c r="A122" s="206" t="str">
        <f t="shared" si="5"/>
        <v/>
      </c>
      <c r="B122" s="206" t="str">
        <f t="shared" si="6"/>
        <v/>
      </c>
      <c r="C122" s="202">
        <f t="shared" si="7"/>
        <v>0</v>
      </c>
      <c r="D122" s="207" t="str">
        <f t="shared" si="8"/>
        <v xml:space="preserve">      </v>
      </c>
    </row>
    <row r="123" spans="1:4">
      <c r="A123" s="206" t="str">
        <f t="shared" si="5"/>
        <v/>
      </c>
      <c r="B123" s="206" t="str">
        <f t="shared" si="6"/>
        <v/>
      </c>
      <c r="C123" s="202">
        <f t="shared" si="7"/>
        <v>0</v>
      </c>
      <c r="D123" s="207" t="str">
        <f t="shared" si="8"/>
        <v xml:space="preserve">      </v>
      </c>
    </row>
    <row r="124" spans="1:4">
      <c r="A124" s="206" t="str">
        <f t="shared" si="5"/>
        <v/>
      </c>
      <c r="B124" s="206" t="str">
        <f t="shared" si="6"/>
        <v/>
      </c>
      <c r="C124" s="202">
        <f t="shared" si="7"/>
        <v>0</v>
      </c>
      <c r="D124" s="207" t="str">
        <f t="shared" si="8"/>
        <v xml:space="preserve">      </v>
      </c>
    </row>
    <row r="125" spans="1:4">
      <c r="A125" s="206" t="str">
        <f t="shared" si="5"/>
        <v/>
      </c>
      <c r="B125" s="206" t="str">
        <f t="shared" si="6"/>
        <v/>
      </c>
      <c r="C125" s="202">
        <f t="shared" si="7"/>
        <v>0</v>
      </c>
      <c r="D125" s="207" t="str">
        <f t="shared" si="8"/>
        <v xml:space="preserve">      </v>
      </c>
    </row>
    <row r="126" spans="1:4">
      <c r="A126" s="206" t="str">
        <f t="shared" si="5"/>
        <v/>
      </c>
      <c r="B126" s="206" t="str">
        <f t="shared" si="6"/>
        <v/>
      </c>
      <c r="C126" s="202">
        <f t="shared" si="7"/>
        <v>0</v>
      </c>
      <c r="D126" s="207" t="str">
        <f t="shared" si="8"/>
        <v xml:space="preserve">      </v>
      </c>
    </row>
    <row r="127" spans="1:4">
      <c r="A127" s="206" t="str">
        <f t="shared" si="5"/>
        <v/>
      </c>
      <c r="B127" s="206" t="str">
        <f t="shared" si="6"/>
        <v/>
      </c>
      <c r="C127" s="202">
        <f t="shared" si="7"/>
        <v>0</v>
      </c>
      <c r="D127" s="207" t="str">
        <f t="shared" si="8"/>
        <v xml:space="preserve">      </v>
      </c>
    </row>
    <row r="128" spans="1:4">
      <c r="A128" s="206" t="str">
        <f t="shared" si="5"/>
        <v/>
      </c>
      <c r="B128" s="206" t="str">
        <f t="shared" si="6"/>
        <v/>
      </c>
      <c r="C128" s="202">
        <f t="shared" si="7"/>
        <v>0</v>
      </c>
      <c r="D128" s="207" t="str">
        <f t="shared" si="8"/>
        <v xml:space="preserve">      </v>
      </c>
    </row>
    <row r="129" spans="1:4">
      <c r="A129" s="206" t="str">
        <f t="shared" si="5"/>
        <v/>
      </c>
      <c r="B129" s="206" t="str">
        <f t="shared" si="6"/>
        <v/>
      </c>
      <c r="C129" s="202">
        <f t="shared" si="7"/>
        <v>0</v>
      </c>
      <c r="D129" s="207" t="str">
        <f t="shared" si="8"/>
        <v xml:space="preserve">      </v>
      </c>
    </row>
    <row r="130" spans="1:4">
      <c r="A130" s="206" t="str">
        <f t="shared" si="5"/>
        <v/>
      </c>
      <c r="B130" s="206" t="str">
        <f t="shared" si="6"/>
        <v/>
      </c>
      <c r="C130" s="202">
        <f t="shared" si="7"/>
        <v>0</v>
      </c>
      <c r="D130" s="207" t="str">
        <f t="shared" si="8"/>
        <v xml:space="preserve">      </v>
      </c>
    </row>
    <row r="131" spans="1:4">
      <c r="A131" s="206" t="str">
        <f t="shared" ref="A131:A194" si="9">IF(ISNUMBER(VLOOKUP(ROW()-2,分帳項,1,FALSE)),VLOOKUP(ROW()-2,分帳項,13,FALSE),"")</f>
        <v/>
      </c>
      <c r="B131" s="206" t="str">
        <f t="shared" ref="B131:B194" si="10">IF(ISNUMBER(VLOOKUP(ROW()-2,分帳項,1,FALSE)),VLOOKUP(ROW()-2,分帳項,15,FALSE),"")</f>
        <v/>
      </c>
      <c r="C131" s="202">
        <f t="shared" si="7"/>
        <v>0</v>
      </c>
      <c r="D131" s="207" t="str">
        <f t="shared" si="8"/>
        <v xml:space="preserve">      </v>
      </c>
    </row>
    <row r="132" spans="1:4">
      <c r="A132" s="206" t="str">
        <f t="shared" si="9"/>
        <v/>
      </c>
      <c r="B132" s="206" t="str">
        <f t="shared" si="10"/>
        <v/>
      </c>
      <c r="C132" s="202">
        <f t="shared" ref="C132:C195" si="11">LEN(A132)</f>
        <v>0</v>
      </c>
      <c r="D132" s="207" t="str">
        <f t="shared" si="8"/>
        <v xml:space="preserve">      </v>
      </c>
    </row>
    <row r="133" spans="1:4">
      <c r="A133" s="206" t="str">
        <f t="shared" si="9"/>
        <v/>
      </c>
      <c r="B133" s="206" t="str">
        <f t="shared" si="10"/>
        <v/>
      </c>
      <c r="C133" s="202">
        <f t="shared" si="11"/>
        <v>0</v>
      </c>
      <c r="D133" s="207" t="str">
        <f t="shared" si="8"/>
        <v xml:space="preserve">      </v>
      </c>
    </row>
    <row r="134" spans="1:4">
      <c r="A134" s="206" t="str">
        <f t="shared" si="9"/>
        <v/>
      </c>
      <c r="B134" s="206" t="str">
        <f t="shared" si="10"/>
        <v/>
      </c>
      <c r="C134" s="202">
        <f t="shared" si="11"/>
        <v>0</v>
      </c>
      <c r="D134" s="207" t="str">
        <f t="shared" si="8"/>
        <v xml:space="preserve">      </v>
      </c>
    </row>
    <row r="135" spans="1:4">
      <c r="A135" s="206" t="str">
        <f t="shared" si="9"/>
        <v/>
      </c>
      <c r="B135" s="206" t="str">
        <f t="shared" si="10"/>
        <v/>
      </c>
      <c r="C135" s="202">
        <f t="shared" si="11"/>
        <v>0</v>
      </c>
      <c r="D135" s="207" t="str">
        <f t="shared" si="8"/>
        <v xml:space="preserve">      </v>
      </c>
    </row>
    <row r="136" spans="1:4">
      <c r="A136" s="206" t="str">
        <f t="shared" si="9"/>
        <v/>
      </c>
      <c r="B136" s="206" t="str">
        <f t="shared" si="10"/>
        <v/>
      </c>
      <c r="C136" s="202">
        <f t="shared" si="11"/>
        <v>0</v>
      </c>
      <c r="D136" s="207" t="str">
        <f t="shared" ref="D136:D199" si="12">A136&amp;REPT(" ",6-LEN(A136))&amp;B136</f>
        <v xml:space="preserve">      </v>
      </c>
    </row>
    <row r="137" spans="1:4">
      <c r="A137" s="206" t="str">
        <f t="shared" si="9"/>
        <v/>
      </c>
      <c r="B137" s="206" t="str">
        <f t="shared" si="10"/>
        <v/>
      </c>
      <c r="C137" s="202">
        <f t="shared" si="11"/>
        <v>0</v>
      </c>
      <c r="D137" s="207" t="str">
        <f t="shared" si="12"/>
        <v xml:space="preserve">      </v>
      </c>
    </row>
    <row r="138" spans="1:4">
      <c r="A138" s="206" t="str">
        <f t="shared" si="9"/>
        <v/>
      </c>
      <c r="B138" s="206" t="str">
        <f t="shared" si="10"/>
        <v/>
      </c>
      <c r="C138" s="202">
        <f t="shared" si="11"/>
        <v>0</v>
      </c>
      <c r="D138" s="207" t="str">
        <f t="shared" si="12"/>
        <v xml:space="preserve">      </v>
      </c>
    </row>
    <row r="139" spans="1:4">
      <c r="A139" s="206" t="str">
        <f t="shared" si="9"/>
        <v/>
      </c>
      <c r="B139" s="206" t="str">
        <f t="shared" si="10"/>
        <v/>
      </c>
      <c r="C139" s="202">
        <f t="shared" si="11"/>
        <v>0</v>
      </c>
      <c r="D139" s="207" t="str">
        <f t="shared" si="12"/>
        <v xml:space="preserve">      </v>
      </c>
    </row>
    <row r="140" spans="1:4">
      <c r="A140" s="206" t="str">
        <f t="shared" si="9"/>
        <v/>
      </c>
      <c r="B140" s="206" t="str">
        <f t="shared" si="10"/>
        <v/>
      </c>
      <c r="C140" s="202">
        <f t="shared" si="11"/>
        <v>0</v>
      </c>
      <c r="D140" s="207" t="str">
        <f t="shared" si="12"/>
        <v xml:space="preserve">      </v>
      </c>
    </row>
    <row r="141" spans="1:4">
      <c r="A141" s="206" t="str">
        <f t="shared" si="9"/>
        <v/>
      </c>
      <c r="B141" s="206" t="str">
        <f t="shared" si="10"/>
        <v/>
      </c>
      <c r="C141" s="202">
        <f t="shared" si="11"/>
        <v>0</v>
      </c>
      <c r="D141" s="207" t="str">
        <f t="shared" si="12"/>
        <v xml:space="preserve">      </v>
      </c>
    </row>
    <row r="142" spans="1:4">
      <c r="A142" s="206" t="str">
        <f t="shared" si="9"/>
        <v/>
      </c>
      <c r="B142" s="206" t="str">
        <f t="shared" si="10"/>
        <v/>
      </c>
      <c r="C142" s="202">
        <f t="shared" si="11"/>
        <v>0</v>
      </c>
      <c r="D142" s="207" t="str">
        <f t="shared" si="12"/>
        <v xml:space="preserve">      </v>
      </c>
    </row>
    <row r="143" spans="1:4">
      <c r="A143" s="206" t="str">
        <f t="shared" si="9"/>
        <v/>
      </c>
      <c r="B143" s="206" t="str">
        <f t="shared" si="10"/>
        <v/>
      </c>
      <c r="C143" s="202">
        <f t="shared" si="11"/>
        <v>0</v>
      </c>
      <c r="D143" s="207" t="str">
        <f t="shared" si="12"/>
        <v xml:space="preserve">      </v>
      </c>
    </row>
    <row r="144" spans="1:4">
      <c r="A144" s="206" t="str">
        <f t="shared" si="9"/>
        <v/>
      </c>
      <c r="B144" s="206" t="str">
        <f t="shared" si="10"/>
        <v/>
      </c>
      <c r="C144" s="202">
        <f t="shared" si="11"/>
        <v>0</v>
      </c>
      <c r="D144" s="207" t="str">
        <f t="shared" si="12"/>
        <v xml:space="preserve">      </v>
      </c>
    </row>
    <row r="145" spans="1:4">
      <c r="A145" s="206" t="str">
        <f t="shared" si="9"/>
        <v/>
      </c>
      <c r="B145" s="206" t="str">
        <f t="shared" si="10"/>
        <v/>
      </c>
      <c r="C145" s="202">
        <f t="shared" si="11"/>
        <v>0</v>
      </c>
      <c r="D145" s="207" t="str">
        <f t="shared" si="12"/>
        <v xml:space="preserve">      </v>
      </c>
    </row>
    <row r="146" spans="1:4">
      <c r="A146" s="206" t="str">
        <f t="shared" si="9"/>
        <v/>
      </c>
      <c r="B146" s="206" t="str">
        <f t="shared" si="10"/>
        <v/>
      </c>
      <c r="C146" s="202">
        <f t="shared" si="11"/>
        <v>0</v>
      </c>
      <c r="D146" s="207" t="str">
        <f t="shared" si="12"/>
        <v xml:space="preserve">      </v>
      </c>
    </row>
    <row r="147" spans="1:4">
      <c r="A147" s="206" t="str">
        <f t="shared" si="9"/>
        <v/>
      </c>
      <c r="B147" s="206" t="str">
        <f t="shared" si="10"/>
        <v/>
      </c>
      <c r="C147" s="202">
        <f t="shared" si="11"/>
        <v>0</v>
      </c>
      <c r="D147" s="207" t="str">
        <f t="shared" si="12"/>
        <v xml:space="preserve">      </v>
      </c>
    </row>
    <row r="148" spans="1:4">
      <c r="A148" s="206" t="str">
        <f t="shared" si="9"/>
        <v/>
      </c>
      <c r="B148" s="206" t="str">
        <f t="shared" si="10"/>
        <v/>
      </c>
      <c r="C148" s="202">
        <f t="shared" si="11"/>
        <v>0</v>
      </c>
      <c r="D148" s="207" t="str">
        <f t="shared" si="12"/>
        <v xml:space="preserve">      </v>
      </c>
    </row>
    <row r="149" spans="1:4">
      <c r="A149" s="206" t="str">
        <f t="shared" si="9"/>
        <v/>
      </c>
      <c r="B149" s="206" t="str">
        <f t="shared" si="10"/>
        <v/>
      </c>
      <c r="C149" s="202">
        <f t="shared" si="11"/>
        <v>0</v>
      </c>
      <c r="D149" s="207" t="str">
        <f t="shared" si="12"/>
        <v xml:space="preserve">      </v>
      </c>
    </row>
    <row r="150" spans="1:4">
      <c r="A150" s="206" t="str">
        <f t="shared" si="9"/>
        <v/>
      </c>
      <c r="B150" s="206" t="str">
        <f t="shared" si="10"/>
        <v/>
      </c>
      <c r="C150" s="202">
        <f t="shared" si="11"/>
        <v>0</v>
      </c>
      <c r="D150" s="207" t="str">
        <f t="shared" si="12"/>
        <v xml:space="preserve">      </v>
      </c>
    </row>
    <row r="151" spans="1:4">
      <c r="A151" s="206" t="str">
        <f t="shared" si="9"/>
        <v/>
      </c>
      <c r="B151" s="206" t="str">
        <f t="shared" si="10"/>
        <v/>
      </c>
      <c r="C151" s="202">
        <f t="shared" si="11"/>
        <v>0</v>
      </c>
      <c r="D151" s="207" t="str">
        <f t="shared" si="12"/>
        <v xml:space="preserve">      </v>
      </c>
    </row>
    <row r="152" spans="1:4">
      <c r="A152" s="206" t="str">
        <f t="shared" si="9"/>
        <v/>
      </c>
      <c r="B152" s="206" t="str">
        <f t="shared" si="10"/>
        <v/>
      </c>
      <c r="C152" s="202">
        <f t="shared" si="11"/>
        <v>0</v>
      </c>
      <c r="D152" s="207" t="str">
        <f t="shared" si="12"/>
        <v xml:space="preserve">      </v>
      </c>
    </row>
    <row r="153" spans="1:4">
      <c r="A153" s="206" t="str">
        <f t="shared" si="9"/>
        <v/>
      </c>
      <c r="B153" s="206" t="str">
        <f t="shared" si="10"/>
        <v/>
      </c>
      <c r="C153" s="202">
        <f t="shared" si="11"/>
        <v>0</v>
      </c>
      <c r="D153" s="207" t="str">
        <f t="shared" si="12"/>
        <v xml:space="preserve">      </v>
      </c>
    </row>
    <row r="154" spans="1:4">
      <c r="A154" s="206" t="str">
        <f t="shared" si="9"/>
        <v/>
      </c>
      <c r="B154" s="206" t="str">
        <f t="shared" si="10"/>
        <v/>
      </c>
      <c r="C154" s="202">
        <f t="shared" si="11"/>
        <v>0</v>
      </c>
      <c r="D154" s="207" t="str">
        <f t="shared" si="12"/>
        <v xml:space="preserve">      </v>
      </c>
    </row>
    <row r="155" spans="1:4">
      <c r="A155" s="206" t="str">
        <f t="shared" si="9"/>
        <v/>
      </c>
      <c r="B155" s="206" t="str">
        <f t="shared" si="10"/>
        <v/>
      </c>
      <c r="C155" s="202">
        <f t="shared" si="11"/>
        <v>0</v>
      </c>
      <c r="D155" s="207" t="str">
        <f t="shared" si="12"/>
        <v xml:space="preserve">      </v>
      </c>
    </row>
    <row r="156" spans="1:4">
      <c r="A156" s="206" t="str">
        <f t="shared" si="9"/>
        <v/>
      </c>
      <c r="B156" s="206" t="str">
        <f t="shared" si="10"/>
        <v/>
      </c>
      <c r="C156" s="202">
        <f t="shared" si="11"/>
        <v>0</v>
      </c>
      <c r="D156" s="207" t="str">
        <f t="shared" si="12"/>
        <v xml:space="preserve">      </v>
      </c>
    </row>
    <row r="157" spans="1:4">
      <c r="A157" s="206" t="str">
        <f t="shared" si="9"/>
        <v/>
      </c>
      <c r="B157" s="206" t="str">
        <f t="shared" si="10"/>
        <v/>
      </c>
      <c r="C157" s="202">
        <f t="shared" si="11"/>
        <v>0</v>
      </c>
      <c r="D157" s="207" t="str">
        <f t="shared" si="12"/>
        <v xml:space="preserve">      </v>
      </c>
    </row>
    <row r="158" spans="1:4">
      <c r="A158" s="206" t="str">
        <f t="shared" si="9"/>
        <v/>
      </c>
      <c r="B158" s="206" t="str">
        <f t="shared" si="10"/>
        <v/>
      </c>
      <c r="C158" s="202">
        <f t="shared" si="11"/>
        <v>0</v>
      </c>
      <c r="D158" s="207" t="str">
        <f t="shared" si="12"/>
        <v xml:space="preserve">      </v>
      </c>
    </row>
    <row r="159" spans="1:4">
      <c r="A159" s="206" t="str">
        <f t="shared" si="9"/>
        <v/>
      </c>
      <c r="B159" s="206" t="str">
        <f t="shared" si="10"/>
        <v/>
      </c>
      <c r="C159" s="202">
        <f t="shared" si="11"/>
        <v>0</v>
      </c>
      <c r="D159" s="207" t="str">
        <f t="shared" si="12"/>
        <v xml:space="preserve">      </v>
      </c>
    </row>
    <row r="160" spans="1:4">
      <c r="A160" s="206" t="str">
        <f t="shared" si="9"/>
        <v/>
      </c>
      <c r="B160" s="206" t="str">
        <f t="shared" si="10"/>
        <v/>
      </c>
      <c r="C160" s="202">
        <f t="shared" si="11"/>
        <v>0</v>
      </c>
      <c r="D160" s="207" t="str">
        <f t="shared" si="12"/>
        <v xml:space="preserve">      </v>
      </c>
    </row>
    <row r="161" spans="1:4">
      <c r="A161" s="206" t="str">
        <f t="shared" si="9"/>
        <v/>
      </c>
      <c r="B161" s="206" t="str">
        <f t="shared" si="10"/>
        <v/>
      </c>
      <c r="C161" s="202">
        <f t="shared" si="11"/>
        <v>0</v>
      </c>
      <c r="D161" s="207" t="str">
        <f t="shared" si="12"/>
        <v xml:space="preserve">      </v>
      </c>
    </row>
    <row r="162" spans="1:4">
      <c r="A162" s="206" t="str">
        <f t="shared" si="9"/>
        <v/>
      </c>
      <c r="B162" s="206" t="str">
        <f t="shared" si="10"/>
        <v/>
      </c>
      <c r="C162" s="202">
        <f t="shared" si="11"/>
        <v>0</v>
      </c>
      <c r="D162" s="207" t="str">
        <f t="shared" si="12"/>
        <v xml:space="preserve">      </v>
      </c>
    </row>
    <row r="163" spans="1:4">
      <c r="A163" s="206" t="str">
        <f t="shared" si="9"/>
        <v/>
      </c>
      <c r="B163" s="206" t="str">
        <f t="shared" si="10"/>
        <v/>
      </c>
      <c r="C163" s="202">
        <f t="shared" si="11"/>
        <v>0</v>
      </c>
      <c r="D163" s="207" t="str">
        <f t="shared" si="12"/>
        <v xml:space="preserve">      </v>
      </c>
    </row>
    <row r="164" spans="1:4">
      <c r="A164" s="206" t="str">
        <f t="shared" si="9"/>
        <v/>
      </c>
      <c r="B164" s="206" t="str">
        <f t="shared" si="10"/>
        <v/>
      </c>
      <c r="C164" s="202">
        <f t="shared" si="11"/>
        <v>0</v>
      </c>
      <c r="D164" s="207" t="str">
        <f t="shared" si="12"/>
        <v xml:space="preserve">      </v>
      </c>
    </row>
    <row r="165" spans="1:4">
      <c r="A165" s="206" t="str">
        <f t="shared" si="9"/>
        <v/>
      </c>
      <c r="B165" s="206" t="str">
        <f t="shared" si="10"/>
        <v/>
      </c>
      <c r="C165" s="202">
        <f t="shared" si="11"/>
        <v>0</v>
      </c>
      <c r="D165" s="207" t="str">
        <f t="shared" si="12"/>
        <v xml:space="preserve">      </v>
      </c>
    </row>
    <row r="166" spans="1:4">
      <c r="A166" s="206" t="str">
        <f t="shared" si="9"/>
        <v/>
      </c>
      <c r="B166" s="206" t="str">
        <f t="shared" si="10"/>
        <v/>
      </c>
      <c r="C166" s="202">
        <f t="shared" si="11"/>
        <v>0</v>
      </c>
      <c r="D166" s="207" t="str">
        <f t="shared" si="12"/>
        <v xml:space="preserve">      </v>
      </c>
    </row>
    <row r="167" spans="1:4">
      <c r="A167" s="206" t="str">
        <f t="shared" si="9"/>
        <v/>
      </c>
      <c r="B167" s="206" t="str">
        <f t="shared" si="10"/>
        <v/>
      </c>
      <c r="C167" s="202">
        <f t="shared" si="11"/>
        <v>0</v>
      </c>
      <c r="D167" s="207" t="str">
        <f t="shared" si="12"/>
        <v xml:space="preserve">      </v>
      </c>
    </row>
    <row r="168" spans="1:4">
      <c r="A168" s="206" t="str">
        <f t="shared" si="9"/>
        <v/>
      </c>
      <c r="B168" s="206" t="str">
        <f t="shared" si="10"/>
        <v/>
      </c>
      <c r="C168" s="202">
        <f t="shared" si="11"/>
        <v>0</v>
      </c>
      <c r="D168" s="207" t="str">
        <f t="shared" si="12"/>
        <v xml:space="preserve">      </v>
      </c>
    </row>
    <row r="169" spans="1:4">
      <c r="A169" s="206" t="str">
        <f t="shared" si="9"/>
        <v/>
      </c>
      <c r="B169" s="206" t="str">
        <f t="shared" si="10"/>
        <v/>
      </c>
      <c r="C169" s="202">
        <f t="shared" si="11"/>
        <v>0</v>
      </c>
      <c r="D169" s="207" t="str">
        <f t="shared" si="12"/>
        <v xml:space="preserve">      </v>
      </c>
    </row>
    <row r="170" spans="1:4">
      <c r="A170" s="206" t="str">
        <f t="shared" si="9"/>
        <v/>
      </c>
      <c r="B170" s="206" t="str">
        <f t="shared" si="10"/>
        <v/>
      </c>
      <c r="C170" s="202">
        <f t="shared" si="11"/>
        <v>0</v>
      </c>
      <c r="D170" s="207" t="str">
        <f t="shared" si="12"/>
        <v xml:space="preserve">      </v>
      </c>
    </row>
    <row r="171" spans="1:4">
      <c r="A171" s="206" t="str">
        <f t="shared" si="9"/>
        <v/>
      </c>
      <c r="B171" s="206" t="str">
        <f t="shared" si="10"/>
        <v/>
      </c>
      <c r="C171" s="202">
        <f t="shared" si="11"/>
        <v>0</v>
      </c>
      <c r="D171" s="207" t="str">
        <f t="shared" si="12"/>
        <v xml:space="preserve">      </v>
      </c>
    </row>
    <row r="172" spans="1:4">
      <c r="A172" s="206" t="str">
        <f t="shared" si="9"/>
        <v/>
      </c>
      <c r="B172" s="206" t="str">
        <f t="shared" si="10"/>
        <v/>
      </c>
      <c r="C172" s="202">
        <f t="shared" si="11"/>
        <v>0</v>
      </c>
      <c r="D172" s="207" t="str">
        <f t="shared" si="12"/>
        <v xml:space="preserve">      </v>
      </c>
    </row>
    <row r="173" spans="1:4">
      <c r="A173" s="206" t="str">
        <f t="shared" si="9"/>
        <v/>
      </c>
      <c r="B173" s="206" t="str">
        <f t="shared" si="10"/>
        <v/>
      </c>
      <c r="C173" s="202">
        <f t="shared" si="11"/>
        <v>0</v>
      </c>
      <c r="D173" s="207" t="str">
        <f t="shared" si="12"/>
        <v xml:space="preserve">      </v>
      </c>
    </row>
    <row r="174" spans="1:4">
      <c r="A174" s="206" t="str">
        <f t="shared" si="9"/>
        <v/>
      </c>
      <c r="B174" s="206" t="str">
        <f t="shared" si="10"/>
        <v/>
      </c>
      <c r="C174" s="202">
        <f t="shared" si="11"/>
        <v>0</v>
      </c>
      <c r="D174" s="207" t="str">
        <f t="shared" si="12"/>
        <v xml:space="preserve">      </v>
      </c>
    </row>
    <row r="175" spans="1:4">
      <c r="A175" s="206" t="str">
        <f t="shared" si="9"/>
        <v/>
      </c>
      <c r="B175" s="206" t="str">
        <f t="shared" si="10"/>
        <v/>
      </c>
      <c r="C175" s="202">
        <f t="shared" si="11"/>
        <v>0</v>
      </c>
      <c r="D175" s="207" t="str">
        <f t="shared" si="12"/>
        <v xml:space="preserve">      </v>
      </c>
    </row>
    <row r="176" spans="1:4">
      <c r="A176" s="206" t="str">
        <f t="shared" si="9"/>
        <v/>
      </c>
      <c r="B176" s="206" t="str">
        <f t="shared" si="10"/>
        <v/>
      </c>
      <c r="C176" s="202">
        <f t="shared" si="11"/>
        <v>0</v>
      </c>
      <c r="D176" s="207" t="str">
        <f t="shared" si="12"/>
        <v xml:space="preserve">      </v>
      </c>
    </row>
    <row r="177" spans="1:4">
      <c r="A177" s="206" t="str">
        <f t="shared" si="9"/>
        <v/>
      </c>
      <c r="B177" s="206" t="str">
        <f t="shared" si="10"/>
        <v/>
      </c>
      <c r="C177" s="202">
        <f t="shared" si="11"/>
        <v>0</v>
      </c>
      <c r="D177" s="207" t="str">
        <f t="shared" si="12"/>
        <v xml:space="preserve">      </v>
      </c>
    </row>
    <row r="178" spans="1:4">
      <c r="A178" s="206" t="str">
        <f t="shared" si="9"/>
        <v/>
      </c>
      <c r="B178" s="206" t="str">
        <f t="shared" si="10"/>
        <v/>
      </c>
      <c r="C178" s="202">
        <f t="shared" si="11"/>
        <v>0</v>
      </c>
      <c r="D178" s="207" t="str">
        <f t="shared" si="12"/>
        <v xml:space="preserve">      </v>
      </c>
    </row>
    <row r="179" spans="1:4">
      <c r="A179" s="206" t="str">
        <f t="shared" si="9"/>
        <v/>
      </c>
      <c r="B179" s="206" t="str">
        <f t="shared" si="10"/>
        <v/>
      </c>
      <c r="C179" s="202">
        <f t="shared" si="11"/>
        <v>0</v>
      </c>
      <c r="D179" s="207" t="str">
        <f t="shared" si="12"/>
        <v xml:space="preserve">      </v>
      </c>
    </row>
    <row r="180" spans="1:4">
      <c r="A180" s="206" t="str">
        <f t="shared" si="9"/>
        <v/>
      </c>
      <c r="B180" s="206" t="str">
        <f t="shared" si="10"/>
        <v/>
      </c>
      <c r="C180" s="202">
        <f t="shared" si="11"/>
        <v>0</v>
      </c>
      <c r="D180" s="207" t="str">
        <f t="shared" si="12"/>
        <v xml:space="preserve">      </v>
      </c>
    </row>
    <row r="181" spans="1:4">
      <c r="A181" s="206" t="str">
        <f t="shared" si="9"/>
        <v/>
      </c>
      <c r="B181" s="206" t="str">
        <f t="shared" si="10"/>
        <v/>
      </c>
      <c r="C181" s="202">
        <f t="shared" si="11"/>
        <v>0</v>
      </c>
      <c r="D181" s="207" t="str">
        <f t="shared" si="12"/>
        <v xml:space="preserve">      </v>
      </c>
    </row>
    <row r="182" spans="1:4">
      <c r="A182" s="206" t="str">
        <f t="shared" si="9"/>
        <v/>
      </c>
      <c r="B182" s="206" t="str">
        <f t="shared" si="10"/>
        <v/>
      </c>
      <c r="C182" s="202">
        <f t="shared" si="11"/>
        <v>0</v>
      </c>
      <c r="D182" s="207" t="str">
        <f t="shared" si="12"/>
        <v xml:space="preserve">      </v>
      </c>
    </row>
    <row r="183" spans="1:4">
      <c r="A183" s="206" t="str">
        <f t="shared" si="9"/>
        <v/>
      </c>
      <c r="B183" s="206" t="str">
        <f t="shared" si="10"/>
        <v/>
      </c>
      <c r="C183" s="202">
        <f t="shared" si="11"/>
        <v>0</v>
      </c>
      <c r="D183" s="207" t="str">
        <f t="shared" si="12"/>
        <v xml:space="preserve">      </v>
      </c>
    </row>
    <row r="184" spans="1:4">
      <c r="A184" s="206" t="str">
        <f t="shared" si="9"/>
        <v/>
      </c>
      <c r="B184" s="206" t="str">
        <f t="shared" si="10"/>
        <v/>
      </c>
      <c r="C184" s="202">
        <f t="shared" si="11"/>
        <v>0</v>
      </c>
      <c r="D184" s="207" t="str">
        <f t="shared" si="12"/>
        <v xml:space="preserve">      </v>
      </c>
    </row>
    <row r="185" spans="1:4">
      <c r="A185" s="206" t="str">
        <f t="shared" si="9"/>
        <v/>
      </c>
      <c r="B185" s="206" t="str">
        <f t="shared" si="10"/>
        <v/>
      </c>
      <c r="C185" s="202">
        <f t="shared" si="11"/>
        <v>0</v>
      </c>
      <c r="D185" s="207" t="str">
        <f t="shared" si="12"/>
        <v xml:space="preserve">      </v>
      </c>
    </row>
    <row r="186" spans="1:4">
      <c r="A186" s="206" t="str">
        <f t="shared" si="9"/>
        <v/>
      </c>
      <c r="B186" s="206" t="str">
        <f t="shared" si="10"/>
        <v/>
      </c>
      <c r="C186" s="202">
        <f t="shared" si="11"/>
        <v>0</v>
      </c>
      <c r="D186" s="207" t="str">
        <f t="shared" si="12"/>
        <v xml:space="preserve">      </v>
      </c>
    </row>
    <row r="187" spans="1:4">
      <c r="A187" s="206" t="str">
        <f t="shared" si="9"/>
        <v/>
      </c>
      <c r="B187" s="206" t="str">
        <f t="shared" si="10"/>
        <v/>
      </c>
      <c r="C187" s="202">
        <f t="shared" si="11"/>
        <v>0</v>
      </c>
      <c r="D187" s="207" t="str">
        <f t="shared" si="12"/>
        <v xml:space="preserve">      </v>
      </c>
    </row>
    <row r="188" spans="1:4">
      <c r="A188" s="206" t="str">
        <f t="shared" si="9"/>
        <v/>
      </c>
      <c r="B188" s="206" t="str">
        <f t="shared" si="10"/>
        <v/>
      </c>
      <c r="C188" s="202">
        <f t="shared" si="11"/>
        <v>0</v>
      </c>
      <c r="D188" s="207" t="str">
        <f t="shared" si="12"/>
        <v xml:space="preserve">      </v>
      </c>
    </row>
    <row r="189" spans="1:4">
      <c r="A189" s="206" t="str">
        <f t="shared" si="9"/>
        <v/>
      </c>
      <c r="B189" s="206" t="str">
        <f t="shared" si="10"/>
        <v/>
      </c>
      <c r="C189" s="202">
        <f t="shared" si="11"/>
        <v>0</v>
      </c>
      <c r="D189" s="207" t="str">
        <f t="shared" si="12"/>
        <v xml:space="preserve">      </v>
      </c>
    </row>
    <row r="190" spans="1:4">
      <c r="A190" s="206" t="str">
        <f t="shared" si="9"/>
        <v/>
      </c>
      <c r="B190" s="206" t="str">
        <f t="shared" si="10"/>
        <v/>
      </c>
      <c r="C190" s="202">
        <f t="shared" si="11"/>
        <v>0</v>
      </c>
      <c r="D190" s="207" t="str">
        <f t="shared" si="12"/>
        <v xml:space="preserve">      </v>
      </c>
    </row>
    <row r="191" spans="1:4">
      <c r="A191" s="206" t="str">
        <f t="shared" si="9"/>
        <v/>
      </c>
      <c r="B191" s="206" t="str">
        <f t="shared" si="10"/>
        <v/>
      </c>
      <c r="C191" s="202">
        <f t="shared" si="11"/>
        <v>0</v>
      </c>
      <c r="D191" s="207" t="str">
        <f t="shared" si="12"/>
        <v xml:space="preserve">      </v>
      </c>
    </row>
    <row r="192" spans="1:4">
      <c r="A192" s="206" t="str">
        <f t="shared" si="9"/>
        <v/>
      </c>
      <c r="B192" s="206" t="str">
        <f t="shared" si="10"/>
        <v/>
      </c>
      <c r="C192" s="202">
        <f t="shared" si="11"/>
        <v>0</v>
      </c>
      <c r="D192" s="207" t="str">
        <f t="shared" si="12"/>
        <v xml:space="preserve">      </v>
      </c>
    </row>
    <row r="193" spans="1:4">
      <c r="A193" s="206" t="str">
        <f t="shared" si="9"/>
        <v/>
      </c>
      <c r="B193" s="206" t="str">
        <f t="shared" si="10"/>
        <v/>
      </c>
      <c r="C193" s="202">
        <f t="shared" si="11"/>
        <v>0</v>
      </c>
      <c r="D193" s="207" t="str">
        <f t="shared" si="12"/>
        <v xml:space="preserve">      </v>
      </c>
    </row>
    <row r="194" spans="1:4">
      <c r="A194" s="206" t="str">
        <f t="shared" si="9"/>
        <v/>
      </c>
      <c r="B194" s="206" t="str">
        <f t="shared" si="10"/>
        <v/>
      </c>
      <c r="C194" s="202">
        <f t="shared" si="11"/>
        <v>0</v>
      </c>
      <c r="D194" s="207" t="str">
        <f t="shared" si="12"/>
        <v xml:space="preserve">      </v>
      </c>
    </row>
    <row r="195" spans="1:4">
      <c r="A195" s="206" t="str">
        <f t="shared" ref="A195:A203" si="13">IF(ISNUMBER(VLOOKUP(ROW()-2,分帳項,1,FALSE)),VLOOKUP(ROW()-2,分帳項,13,FALSE),"")</f>
        <v/>
      </c>
      <c r="B195" s="206" t="str">
        <f t="shared" ref="B195:B203" si="14">IF(ISNUMBER(VLOOKUP(ROW()-2,分帳項,1,FALSE)),VLOOKUP(ROW()-2,分帳項,15,FALSE),"")</f>
        <v/>
      </c>
      <c r="C195" s="202">
        <f t="shared" si="11"/>
        <v>0</v>
      </c>
      <c r="D195" s="207" t="str">
        <f t="shared" si="12"/>
        <v xml:space="preserve">      </v>
      </c>
    </row>
    <row r="196" spans="1:4">
      <c r="A196" s="206" t="str">
        <f t="shared" si="13"/>
        <v/>
      </c>
      <c r="B196" s="206" t="str">
        <f t="shared" si="14"/>
        <v/>
      </c>
      <c r="C196" s="202">
        <f t="shared" ref="C196:C203" si="15">LEN(A196)</f>
        <v>0</v>
      </c>
      <c r="D196" s="207" t="str">
        <f t="shared" si="12"/>
        <v xml:space="preserve">      </v>
      </c>
    </row>
    <row r="197" spans="1:4">
      <c r="A197" s="206" t="str">
        <f t="shared" si="13"/>
        <v/>
      </c>
      <c r="B197" s="206" t="str">
        <f t="shared" si="14"/>
        <v/>
      </c>
      <c r="C197" s="202">
        <f t="shared" si="15"/>
        <v>0</v>
      </c>
      <c r="D197" s="207" t="str">
        <f t="shared" si="12"/>
        <v xml:space="preserve">      </v>
      </c>
    </row>
    <row r="198" spans="1:4">
      <c r="A198" s="206" t="str">
        <f t="shared" si="13"/>
        <v/>
      </c>
      <c r="B198" s="206" t="str">
        <f t="shared" si="14"/>
        <v/>
      </c>
      <c r="C198" s="202">
        <f t="shared" si="15"/>
        <v>0</v>
      </c>
      <c r="D198" s="207" t="str">
        <f t="shared" si="12"/>
        <v xml:space="preserve">      </v>
      </c>
    </row>
    <row r="199" spans="1:4">
      <c r="A199" s="206" t="str">
        <f t="shared" si="13"/>
        <v/>
      </c>
      <c r="B199" s="206" t="str">
        <f t="shared" si="14"/>
        <v/>
      </c>
      <c r="C199" s="202">
        <f t="shared" si="15"/>
        <v>0</v>
      </c>
      <c r="D199" s="207" t="str">
        <f t="shared" si="12"/>
        <v xml:space="preserve">      </v>
      </c>
    </row>
    <row r="200" spans="1:4">
      <c r="A200" s="206" t="str">
        <f t="shared" si="13"/>
        <v/>
      </c>
      <c r="B200" s="206" t="str">
        <f t="shared" si="14"/>
        <v/>
      </c>
      <c r="C200" s="202">
        <f t="shared" si="15"/>
        <v>0</v>
      </c>
      <c r="D200" s="207" t="str">
        <f>A200&amp;REPT(" ",6-LEN(A200))&amp;B200</f>
        <v xml:space="preserve">      </v>
      </c>
    </row>
    <row r="201" spans="1:4">
      <c r="A201" s="206" t="str">
        <f t="shared" si="13"/>
        <v/>
      </c>
      <c r="B201" s="206" t="str">
        <f t="shared" si="14"/>
        <v/>
      </c>
      <c r="C201" s="202">
        <f t="shared" si="15"/>
        <v>0</v>
      </c>
      <c r="D201" s="207" t="str">
        <f>A201&amp;REPT(" ",6-LEN(A201))&amp;B201</f>
        <v xml:space="preserve">      </v>
      </c>
    </row>
    <row r="202" spans="1:4">
      <c r="A202" s="206" t="str">
        <f t="shared" si="13"/>
        <v/>
      </c>
      <c r="B202" s="206" t="str">
        <f t="shared" si="14"/>
        <v/>
      </c>
      <c r="C202" s="202">
        <f t="shared" si="15"/>
        <v>0</v>
      </c>
      <c r="D202" s="207" t="str">
        <f>A202&amp;REPT(" ",6-LEN(A202))&amp;B202</f>
        <v xml:space="preserve">      </v>
      </c>
    </row>
    <row r="203" spans="1:4">
      <c r="A203" s="206" t="str">
        <f t="shared" si="13"/>
        <v/>
      </c>
      <c r="B203" s="206" t="str">
        <f t="shared" si="14"/>
        <v/>
      </c>
      <c r="C203" s="202">
        <f t="shared" si="15"/>
        <v>0</v>
      </c>
      <c r="D203" s="207" t="str">
        <f>A203&amp;REPT(" ",6-LEN(A203))&amp;B203</f>
        <v xml:space="preserve">      </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autoPageBreaks="0" fitToPage="1"/>
  </sheetPr>
  <dimension ref="A1:N514"/>
  <sheetViews>
    <sheetView showGridLines="0" showZeros="0" zoomScale="90" zoomScaleNormal="90" workbookViewId="0">
      <pane ySplit="6" topLeftCell="A7" activePane="bottomLeft" state="frozen"/>
      <selection activeCell="K6" sqref="K6"/>
      <selection pane="bottomLeft" activeCell="A5" sqref="A5:D5"/>
    </sheetView>
  </sheetViews>
  <sheetFormatPr defaultColWidth="9" defaultRowHeight="17"/>
  <cols>
    <col min="1" max="1" width="10.6328125" style="1" customWidth="1"/>
    <col min="2" max="2" width="10.6328125" style="2" customWidth="1"/>
    <col min="3" max="3" width="9.6328125" style="2" customWidth="1"/>
    <col min="4" max="5" width="13.6328125" style="2" customWidth="1"/>
    <col min="6" max="6" width="13.6328125" style="13" customWidth="1"/>
    <col min="7" max="8" width="11.6328125" style="14" customWidth="1"/>
    <col min="9" max="9" width="12.6328125" style="1" customWidth="1"/>
    <col min="10" max="10" width="2.6328125" style="1" customWidth="1"/>
    <col min="11" max="18" width="10.6328125" style="1" customWidth="1"/>
    <col min="19" max="16384" width="9" style="1"/>
  </cols>
  <sheetData>
    <row r="1" spans="1:14" s="141" customFormat="1" ht="17" customHeight="1">
      <c r="A1" s="139" t="str">
        <f>日記簿!F1</f>
        <v/>
      </c>
      <c r="B1" s="140"/>
      <c r="C1" s="140"/>
      <c r="E1" s="240">
        <f>IF(A5&lt;&gt;"",VALUE(TRIM(LEFT(A5,6))),0)</f>
        <v>1121</v>
      </c>
      <c r="F1" s="240" t="str">
        <f>IF(E1="","",VLOOKUP(E1,會計科目表,4,FALSE))</f>
        <v>借</v>
      </c>
      <c r="G1" s="241">
        <f>筆數</f>
        <v>3</v>
      </c>
      <c r="H1" s="237">
        <f>IF(L1&lt;16,VLOOKUP(L1,清單!E3:G17,3,FALSE),L3)</f>
        <v>46023</v>
      </c>
      <c r="I1" s="237">
        <f>IF(L1&lt;16,VLOOKUP(L1,清單!E3:H17,4,FALSE),L4)</f>
        <v>46387</v>
      </c>
      <c r="J1" s="238"/>
      <c r="K1" s="238"/>
      <c r="L1" s="237">
        <f>MATCH(L2,清單!F3:F18,0)</f>
        <v>15</v>
      </c>
      <c r="N1" s="239" t="str">
        <f>IF(G1&gt;500,"注意！資料筆數超過單次可列印上限500筆，請分期間列印","")</f>
        <v/>
      </c>
    </row>
    <row r="2" spans="1:14" ht="20" customHeight="1" thickBot="1">
      <c r="A2" s="56" t="str">
        <f>公司名稱</f>
        <v>社團法人OOO協會</v>
      </c>
      <c r="B2" s="181"/>
      <c r="C2" s="181"/>
      <c r="D2" s="56"/>
      <c r="E2" s="56"/>
      <c r="F2" s="56"/>
      <c r="G2" s="56"/>
      <c r="H2" s="56"/>
      <c r="I2" s="56"/>
      <c r="J2" s="56"/>
      <c r="K2" s="245" t="s">
        <v>162</v>
      </c>
      <c r="L2" s="245" t="s">
        <v>163</v>
      </c>
    </row>
    <row r="3" spans="1:14" ht="20" customHeight="1" thickBot="1">
      <c r="A3" s="56" t="str">
        <f>IF(OR(K2="全部",K2=""),"總分類帳","專案分類帳 - "&amp;VLOOKUP(K2,專案清單!B5:C50,2,FALSE))</f>
        <v>總分類帳</v>
      </c>
      <c r="B3" s="56"/>
      <c r="C3" s="56"/>
      <c r="D3" s="56"/>
      <c r="E3" s="56"/>
      <c r="F3" s="56"/>
      <c r="G3" s="56"/>
      <c r="H3" s="56"/>
      <c r="I3" s="56"/>
      <c r="J3" s="56"/>
      <c r="K3" s="230" t="str">
        <f>HYPERLINK("#$A$8","第一筆")</f>
        <v>第一筆</v>
      </c>
      <c r="L3" s="279">
        <v>46023</v>
      </c>
    </row>
    <row r="4" spans="1:14" ht="20" customHeight="1" thickBot="1">
      <c r="A4" s="184" t="str">
        <f>YEAR(H1)&amp;"年"&amp;MONTH(H1)&amp;"月"&amp;DAY(H1)&amp;"日～"&amp;YEAR(I1)&amp;"年"&amp;MONTH(I1)&amp;"月"&amp;DAY(I1)&amp;"日"</f>
        <v>2026年1月1日～2026年12月31日</v>
      </c>
      <c r="B4" s="232"/>
      <c r="C4" s="232"/>
      <c r="D4" s="26"/>
      <c r="E4" s="26"/>
      <c r="F4" s="75"/>
      <c r="G4" s="76"/>
      <c r="H4" s="33"/>
      <c r="I4" s="76"/>
      <c r="K4" s="253" t="str">
        <f>HYPERLINK("#$A$"&amp;MATCH("",B8:B514,0)+6,"最末筆")</f>
        <v>最末筆</v>
      </c>
      <c r="L4" s="280">
        <v>46387</v>
      </c>
    </row>
    <row r="5" spans="1:14" ht="20" customHeight="1" thickBot="1">
      <c r="A5" s="423" t="s">
        <v>414</v>
      </c>
      <c r="B5" s="424"/>
      <c r="C5" s="424"/>
      <c r="D5" s="424"/>
      <c r="E5" s="275"/>
      <c r="F5" s="6"/>
      <c r="G5" s="5"/>
      <c r="H5" s="7"/>
      <c r="I5" s="90" t="str">
        <f>日記簿!N4</f>
        <v>幣別：新台幣</v>
      </c>
      <c r="J5" s="231"/>
    </row>
    <row r="6" spans="1:14" ht="20" customHeight="1" thickBot="1">
      <c r="A6" s="8" t="s">
        <v>0</v>
      </c>
      <c r="B6" s="9" t="s">
        <v>1</v>
      </c>
      <c r="C6" s="9" t="s">
        <v>151</v>
      </c>
      <c r="D6" s="10" t="s">
        <v>2</v>
      </c>
      <c r="E6" s="10"/>
      <c r="F6" s="11"/>
      <c r="G6" s="8" t="s">
        <v>26</v>
      </c>
      <c r="H6" s="12" t="s">
        <v>27</v>
      </c>
      <c r="I6" s="12" t="s">
        <v>29</v>
      </c>
      <c r="J6" s="55"/>
    </row>
    <row r="7" spans="1:14">
      <c r="A7" s="53"/>
      <c r="B7" s="54"/>
      <c r="C7" s="264"/>
      <c r="D7" s="428" t="str">
        <f>IF(LEFT(E1,1)&gt;="4",0,IF(I7&gt;0,"【期初餘額】",""))</f>
        <v/>
      </c>
      <c r="E7" s="429"/>
      <c r="F7" s="429"/>
      <c r="G7" s="53"/>
      <c r="H7" s="55"/>
      <c r="I7" s="166">
        <f>IF(LEFT(E1,1)&gt;="4",0,IF($F$1="借",SUMIFS(傳票借方,傳票日期,"&lt;"&amp;分起日,傳票科目,$E1)-SUMIFS(傳票貸方,傳票日期,"&lt;"&amp;分起日,傳票科目,$E1),SUMIFS(傳票貸方,傳票日期,"&lt;"&amp;分起日,傳票科目,$E1)-SUMIFS(傳票借方,傳票日期,"&lt;"&amp;分起日,傳票科目,$E1)))</f>
        <v>0</v>
      </c>
      <c r="J7" s="166"/>
    </row>
    <row r="8" spans="1:14">
      <c r="A8" s="233">
        <f t="shared" ref="A8:A71" si="0">IF(ROW()-7&lt;=筆數,VLOOKUP(ROW()-7,日記表,3,FALSE),"")</f>
        <v>2601001</v>
      </c>
      <c r="B8" s="234">
        <f t="shared" ref="B8:B71" si="1">IF(ROW()-7&lt;=筆數,VLOOKUP(ROW()-7,日記表,4,FALSE),"")</f>
        <v>46023</v>
      </c>
      <c r="C8" s="265">
        <f t="shared" ref="C8:C71" si="2">IF(ROW()-7&lt;=筆數,VLOOKUP(ROW()-7,日記表,10,FALSE),"")</f>
        <v>0</v>
      </c>
      <c r="D8" s="425" t="str">
        <f t="shared" ref="D8:D71" si="3">IF(ROW()-7&lt;=筆數,VLOOKUP(ROW()-7,日記表,12,FALSE),"")</f>
        <v>上期結轉</v>
      </c>
      <c r="E8" s="426"/>
      <c r="F8" s="426"/>
      <c r="G8" s="235">
        <f t="shared" ref="G8:G71" si="4">IF(ROW()-7&lt;=筆數,VLOOKUP(ROW()-7,日記表,13,FALSE),"")</f>
        <v>200000</v>
      </c>
      <c r="H8" s="235">
        <f t="shared" ref="H8:H71" si="5">IF(ROW()-7&lt;=筆數,VLOOKUP(ROW()-7,日記表,14,FALSE),"")</f>
        <v>0</v>
      </c>
      <c r="I8" s="235">
        <f t="shared" ref="I8:I71" si="6">IF(A8="","",IF(DC="借",I7+G8-H8,I7+H8-G8))</f>
        <v>200000</v>
      </c>
      <c r="J8" s="166"/>
    </row>
    <row r="9" spans="1:14">
      <c r="A9" s="233">
        <f t="shared" si="0"/>
        <v>2601002</v>
      </c>
      <c r="B9" s="234">
        <f t="shared" si="1"/>
        <v>46027</v>
      </c>
      <c r="C9" s="265">
        <f t="shared" si="2"/>
        <v>0</v>
      </c>
      <c r="D9" s="425" t="str">
        <f t="shared" si="3"/>
        <v>王大明入會</v>
      </c>
      <c r="E9" s="426"/>
      <c r="F9" s="426"/>
      <c r="G9" s="235">
        <f t="shared" si="4"/>
        <v>3000</v>
      </c>
      <c r="H9" s="235">
        <f t="shared" si="5"/>
        <v>0</v>
      </c>
      <c r="I9" s="235">
        <f t="shared" si="6"/>
        <v>203000</v>
      </c>
      <c r="J9" s="166"/>
    </row>
    <row r="10" spans="1:14">
      <c r="A10" s="233">
        <f t="shared" si="0"/>
        <v>2601003</v>
      </c>
      <c r="B10" s="234">
        <f t="shared" si="1"/>
        <v>46028</v>
      </c>
      <c r="C10" s="265" t="str">
        <f t="shared" si="2"/>
        <v>台灣燈節</v>
      </c>
      <c r="D10" s="425" t="str">
        <f t="shared" si="3"/>
        <v>補助款</v>
      </c>
      <c r="E10" s="426"/>
      <c r="F10" s="426"/>
      <c r="G10" s="235">
        <f t="shared" si="4"/>
        <v>100000</v>
      </c>
      <c r="H10" s="235">
        <f t="shared" si="5"/>
        <v>0</v>
      </c>
      <c r="I10" s="235">
        <f t="shared" si="6"/>
        <v>303000</v>
      </c>
      <c r="J10" s="166"/>
    </row>
    <row r="11" spans="1:14">
      <c r="A11" s="233" t="str">
        <f t="shared" si="0"/>
        <v/>
      </c>
      <c r="B11" s="234" t="str">
        <f t="shared" si="1"/>
        <v/>
      </c>
      <c r="C11" s="265" t="str">
        <f t="shared" si="2"/>
        <v/>
      </c>
      <c r="D11" s="425" t="str">
        <f t="shared" si="3"/>
        <v/>
      </c>
      <c r="E11" s="426"/>
      <c r="F11" s="426"/>
      <c r="G11" s="235" t="str">
        <f t="shared" si="4"/>
        <v/>
      </c>
      <c r="H11" s="235" t="str">
        <f t="shared" si="5"/>
        <v/>
      </c>
      <c r="I11" s="235" t="str">
        <f t="shared" si="6"/>
        <v/>
      </c>
      <c r="J11" s="166"/>
    </row>
    <row r="12" spans="1:14">
      <c r="A12" s="233" t="str">
        <f t="shared" si="0"/>
        <v/>
      </c>
      <c r="B12" s="234" t="str">
        <f t="shared" si="1"/>
        <v/>
      </c>
      <c r="C12" s="265" t="str">
        <f t="shared" si="2"/>
        <v/>
      </c>
      <c r="D12" s="425" t="str">
        <f t="shared" si="3"/>
        <v/>
      </c>
      <c r="E12" s="426"/>
      <c r="F12" s="426"/>
      <c r="G12" s="235" t="str">
        <f t="shared" si="4"/>
        <v/>
      </c>
      <c r="H12" s="235" t="str">
        <f t="shared" si="5"/>
        <v/>
      </c>
      <c r="I12" s="235" t="str">
        <f t="shared" si="6"/>
        <v/>
      </c>
      <c r="J12" s="166"/>
    </row>
    <row r="13" spans="1:14">
      <c r="A13" s="233" t="str">
        <f t="shared" si="0"/>
        <v/>
      </c>
      <c r="B13" s="234" t="str">
        <f t="shared" si="1"/>
        <v/>
      </c>
      <c r="C13" s="265" t="str">
        <f t="shared" si="2"/>
        <v/>
      </c>
      <c r="D13" s="425" t="str">
        <f t="shared" si="3"/>
        <v/>
      </c>
      <c r="E13" s="426"/>
      <c r="F13" s="426"/>
      <c r="G13" s="235" t="str">
        <f t="shared" si="4"/>
        <v/>
      </c>
      <c r="H13" s="235" t="str">
        <f t="shared" si="5"/>
        <v/>
      </c>
      <c r="I13" s="235" t="str">
        <f t="shared" si="6"/>
        <v/>
      </c>
      <c r="J13" s="166"/>
    </row>
    <row r="14" spans="1:14">
      <c r="A14" s="233" t="str">
        <f t="shared" si="0"/>
        <v/>
      </c>
      <c r="B14" s="234" t="str">
        <f t="shared" si="1"/>
        <v/>
      </c>
      <c r="C14" s="265" t="str">
        <f t="shared" si="2"/>
        <v/>
      </c>
      <c r="D14" s="425" t="str">
        <f t="shared" si="3"/>
        <v/>
      </c>
      <c r="E14" s="426"/>
      <c r="F14" s="426"/>
      <c r="G14" s="235" t="str">
        <f t="shared" si="4"/>
        <v/>
      </c>
      <c r="H14" s="235" t="str">
        <f t="shared" si="5"/>
        <v/>
      </c>
      <c r="I14" s="235" t="str">
        <f t="shared" si="6"/>
        <v/>
      </c>
      <c r="J14" s="166"/>
    </row>
    <row r="15" spans="1:14">
      <c r="A15" s="233" t="str">
        <f t="shared" si="0"/>
        <v/>
      </c>
      <c r="B15" s="234" t="str">
        <f t="shared" si="1"/>
        <v/>
      </c>
      <c r="C15" s="265" t="str">
        <f t="shared" si="2"/>
        <v/>
      </c>
      <c r="D15" s="425" t="str">
        <f t="shared" si="3"/>
        <v/>
      </c>
      <c r="E15" s="426"/>
      <c r="F15" s="426"/>
      <c r="G15" s="235" t="str">
        <f t="shared" si="4"/>
        <v/>
      </c>
      <c r="H15" s="235" t="str">
        <f t="shared" si="5"/>
        <v/>
      </c>
      <c r="I15" s="235" t="str">
        <f t="shared" si="6"/>
        <v/>
      </c>
      <c r="J15" s="166"/>
    </row>
    <row r="16" spans="1:14">
      <c r="A16" s="233" t="str">
        <f t="shared" si="0"/>
        <v/>
      </c>
      <c r="B16" s="234" t="str">
        <f t="shared" si="1"/>
        <v/>
      </c>
      <c r="C16" s="265" t="str">
        <f t="shared" si="2"/>
        <v/>
      </c>
      <c r="D16" s="425" t="str">
        <f t="shared" si="3"/>
        <v/>
      </c>
      <c r="E16" s="426"/>
      <c r="F16" s="426"/>
      <c r="G16" s="235" t="str">
        <f t="shared" si="4"/>
        <v/>
      </c>
      <c r="H16" s="235" t="str">
        <f t="shared" si="5"/>
        <v/>
      </c>
      <c r="I16" s="235" t="str">
        <f t="shared" si="6"/>
        <v/>
      </c>
      <c r="J16" s="166"/>
    </row>
    <row r="17" spans="1:10" ht="17" customHeight="1">
      <c r="A17" s="233" t="str">
        <f t="shared" si="0"/>
        <v/>
      </c>
      <c r="B17" s="234" t="str">
        <f t="shared" si="1"/>
        <v/>
      </c>
      <c r="C17" s="265" t="str">
        <f t="shared" si="2"/>
        <v/>
      </c>
      <c r="D17" s="425" t="str">
        <f t="shared" si="3"/>
        <v/>
      </c>
      <c r="E17" s="426"/>
      <c r="F17" s="426"/>
      <c r="G17" s="235" t="str">
        <f t="shared" si="4"/>
        <v/>
      </c>
      <c r="H17" s="235" t="str">
        <f t="shared" si="5"/>
        <v/>
      </c>
      <c r="I17" s="235" t="str">
        <f t="shared" si="6"/>
        <v/>
      </c>
      <c r="J17" s="166"/>
    </row>
    <row r="18" spans="1:10" ht="17" customHeight="1">
      <c r="A18" s="233" t="str">
        <f t="shared" si="0"/>
        <v/>
      </c>
      <c r="B18" s="234" t="str">
        <f t="shared" si="1"/>
        <v/>
      </c>
      <c r="C18" s="265" t="str">
        <f t="shared" si="2"/>
        <v/>
      </c>
      <c r="D18" s="425" t="str">
        <f t="shared" si="3"/>
        <v/>
      </c>
      <c r="E18" s="426"/>
      <c r="F18" s="426"/>
      <c r="G18" s="235" t="str">
        <f t="shared" si="4"/>
        <v/>
      </c>
      <c r="H18" s="235" t="str">
        <f t="shared" si="5"/>
        <v/>
      </c>
      <c r="I18" s="235" t="str">
        <f t="shared" si="6"/>
        <v/>
      </c>
      <c r="J18" s="166"/>
    </row>
    <row r="19" spans="1:10" ht="17" customHeight="1">
      <c r="A19" s="233" t="str">
        <f t="shared" si="0"/>
        <v/>
      </c>
      <c r="B19" s="234" t="str">
        <f t="shared" si="1"/>
        <v/>
      </c>
      <c r="C19" s="265" t="str">
        <f t="shared" si="2"/>
        <v/>
      </c>
      <c r="D19" s="425" t="str">
        <f t="shared" si="3"/>
        <v/>
      </c>
      <c r="E19" s="426"/>
      <c r="F19" s="426"/>
      <c r="G19" s="235" t="str">
        <f t="shared" si="4"/>
        <v/>
      </c>
      <c r="H19" s="235" t="str">
        <f t="shared" si="5"/>
        <v/>
      </c>
      <c r="I19" s="235" t="str">
        <f t="shared" si="6"/>
        <v/>
      </c>
      <c r="J19" s="166"/>
    </row>
    <row r="20" spans="1:10" ht="17" customHeight="1">
      <c r="A20" s="233" t="str">
        <f t="shared" si="0"/>
        <v/>
      </c>
      <c r="B20" s="234" t="str">
        <f t="shared" si="1"/>
        <v/>
      </c>
      <c r="C20" s="265" t="str">
        <f t="shared" si="2"/>
        <v/>
      </c>
      <c r="D20" s="425" t="str">
        <f t="shared" si="3"/>
        <v/>
      </c>
      <c r="E20" s="426"/>
      <c r="F20" s="426"/>
      <c r="G20" s="235" t="str">
        <f t="shared" si="4"/>
        <v/>
      </c>
      <c r="H20" s="235" t="str">
        <f t="shared" si="5"/>
        <v/>
      </c>
      <c r="I20" s="235" t="str">
        <f t="shared" si="6"/>
        <v/>
      </c>
      <c r="J20" s="166"/>
    </row>
    <row r="21" spans="1:10" ht="17" customHeight="1">
      <c r="A21" s="233" t="str">
        <f t="shared" si="0"/>
        <v/>
      </c>
      <c r="B21" s="234" t="str">
        <f t="shared" si="1"/>
        <v/>
      </c>
      <c r="C21" s="265" t="str">
        <f t="shared" si="2"/>
        <v/>
      </c>
      <c r="D21" s="425" t="str">
        <f t="shared" si="3"/>
        <v/>
      </c>
      <c r="E21" s="426"/>
      <c r="F21" s="426"/>
      <c r="G21" s="235" t="str">
        <f t="shared" si="4"/>
        <v/>
      </c>
      <c r="H21" s="235" t="str">
        <f t="shared" si="5"/>
        <v/>
      </c>
      <c r="I21" s="235" t="str">
        <f t="shared" si="6"/>
        <v/>
      </c>
      <c r="J21" s="166"/>
    </row>
    <row r="22" spans="1:10" ht="17" customHeight="1">
      <c r="A22" s="233" t="str">
        <f t="shared" si="0"/>
        <v/>
      </c>
      <c r="B22" s="234" t="str">
        <f t="shared" si="1"/>
        <v/>
      </c>
      <c r="C22" s="265" t="str">
        <f t="shared" si="2"/>
        <v/>
      </c>
      <c r="D22" s="425" t="str">
        <f t="shared" si="3"/>
        <v/>
      </c>
      <c r="E22" s="426"/>
      <c r="F22" s="426"/>
      <c r="G22" s="235" t="str">
        <f t="shared" si="4"/>
        <v/>
      </c>
      <c r="H22" s="235" t="str">
        <f t="shared" si="5"/>
        <v/>
      </c>
      <c r="I22" s="235" t="str">
        <f t="shared" si="6"/>
        <v/>
      </c>
      <c r="J22" s="166"/>
    </row>
    <row r="23" spans="1:10" ht="17" customHeight="1">
      <c r="A23" s="233" t="str">
        <f t="shared" si="0"/>
        <v/>
      </c>
      <c r="B23" s="234" t="str">
        <f t="shared" si="1"/>
        <v/>
      </c>
      <c r="C23" s="265" t="str">
        <f t="shared" si="2"/>
        <v/>
      </c>
      <c r="D23" s="425" t="str">
        <f t="shared" si="3"/>
        <v/>
      </c>
      <c r="E23" s="426"/>
      <c r="F23" s="426"/>
      <c r="G23" s="235" t="str">
        <f t="shared" si="4"/>
        <v/>
      </c>
      <c r="H23" s="235" t="str">
        <f t="shared" si="5"/>
        <v/>
      </c>
      <c r="I23" s="235" t="str">
        <f t="shared" si="6"/>
        <v/>
      </c>
      <c r="J23" s="166"/>
    </row>
    <row r="24" spans="1:10" ht="17" customHeight="1">
      <c r="A24" s="233" t="str">
        <f t="shared" si="0"/>
        <v/>
      </c>
      <c r="B24" s="234" t="str">
        <f t="shared" si="1"/>
        <v/>
      </c>
      <c r="C24" s="265" t="str">
        <f t="shared" si="2"/>
        <v/>
      </c>
      <c r="D24" s="425" t="str">
        <f t="shared" si="3"/>
        <v/>
      </c>
      <c r="E24" s="426"/>
      <c r="F24" s="426"/>
      <c r="G24" s="235" t="str">
        <f t="shared" si="4"/>
        <v/>
      </c>
      <c r="H24" s="235" t="str">
        <f t="shared" si="5"/>
        <v/>
      </c>
      <c r="I24" s="235" t="str">
        <f t="shared" si="6"/>
        <v/>
      </c>
      <c r="J24" s="166"/>
    </row>
    <row r="25" spans="1:10" ht="17" customHeight="1">
      <c r="A25" s="233" t="str">
        <f t="shared" si="0"/>
        <v/>
      </c>
      <c r="B25" s="234" t="str">
        <f t="shared" si="1"/>
        <v/>
      </c>
      <c r="C25" s="265" t="str">
        <f t="shared" si="2"/>
        <v/>
      </c>
      <c r="D25" s="425" t="str">
        <f t="shared" si="3"/>
        <v/>
      </c>
      <c r="E25" s="426"/>
      <c r="F25" s="426"/>
      <c r="G25" s="235" t="str">
        <f t="shared" si="4"/>
        <v/>
      </c>
      <c r="H25" s="235" t="str">
        <f t="shared" si="5"/>
        <v/>
      </c>
      <c r="I25" s="235" t="str">
        <f t="shared" si="6"/>
        <v/>
      </c>
      <c r="J25" s="166"/>
    </row>
    <row r="26" spans="1:10" ht="17" customHeight="1">
      <c r="A26" s="233" t="str">
        <f t="shared" si="0"/>
        <v/>
      </c>
      <c r="B26" s="234" t="str">
        <f t="shared" si="1"/>
        <v/>
      </c>
      <c r="C26" s="265" t="str">
        <f t="shared" si="2"/>
        <v/>
      </c>
      <c r="D26" s="425" t="str">
        <f t="shared" si="3"/>
        <v/>
      </c>
      <c r="E26" s="426"/>
      <c r="F26" s="426"/>
      <c r="G26" s="235" t="str">
        <f t="shared" si="4"/>
        <v/>
      </c>
      <c r="H26" s="235" t="str">
        <f t="shared" si="5"/>
        <v/>
      </c>
      <c r="I26" s="235" t="str">
        <f t="shared" si="6"/>
        <v/>
      </c>
      <c r="J26" s="166"/>
    </row>
    <row r="27" spans="1:10" ht="17" customHeight="1">
      <c r="A27" s="233" t="str">
        <f t="shared" si="0"/>
        <v/>
      </c>
      <c r="B27" s="234" t="str">
        <f t="shared" si="1"/>
        <v/>
      </c>
      <c r="C27" s="265" t="str">
        <f t="shared" si="2"/>
        <v/>
      </c>
      <c r="D27" s="425" t="str">
        <f t="shared" si="3"/>
        <v/>
      </c>
      <c r="E27" s="426"/>
      <c r="F27" s="426"/>
      <c r="G27" s="235" t="str">
        <f t="shared" si="4"/>
        <v/>
      </c>
      <c r="H27" s="235" t="str">
        <f t="shared" si="5"/>
        <v/>
      </c>
      <c r="I27" s="235" t="str">
        <f t="shared" si="6"/>
        <v/>
      </c>
      <c r="J27" s="166"/>
    </row>
    <row r="28" spans="1:10" ht="17" customHeight="1">
      <c r="A28" s="233" t="str">
        <f t="shared" si="0"/>
        <v/>
      </c>
      <c r="B28" s="234" t="str">
        <f t="shared" si="1"/>
        <v/>
      </c>
      <c r="C28" s="265" t="str">
        <f t="shared" si="2"/>
        <v/>
      </c>
      <c r="D28" s="425" t="str">
        <f t="shared" si="3"/>
        <v/>
      </c>
      <c r="E28" s="426"/>
      <c r="F28" s="426"/>
      <c r="G28" s="235" t="str">
        <f t="shared" si="4"/>
        <v/>
      </c>
      <c r="H28" s="235" t="str">
        <f t="shared" si="5"/>
        <v/>
      </c>
      <c r="I28" s="235" t="str">
        <f t="shared" si="6"/>
        <v/>
      </c>
      <c r="J28" s="166"/>
    </row>
    <row r="29" spans="1:10" ht="17" customHeight="1">
      <c r="A29" s="233" t="str">
        <f t="shared" si="0"/>
        <v/>
      </c>
      <c r="B29" s="234" t="str">
        <f t="shared" si="1"/>
        <v/>
      </c>
      <c r="C29" s="265" t="str">
        <f t="shared" si="2"/>
        <v/>
      </c>
      <c r="D29" s="425" t="str">
        <f t="shared" si="3"/>
        <v/>
      </c>
      <c r="E29" s="426"/>
      <c r="F29" s="426"/>
      <c r="G29" s="235" t="str">
        <f t="shared" si="4"/>
        <v/>
      </c>
      <c r="H29" s="235" t="str">
        <f t="shared" si="5"/>
        <v/>
      </c>
      <c r="I29" s="235" t="str">
        <f t="shared" si="6"/>
        <v/>
      </c>
      <c r="J29" s="166"/>
    </row>
    <row r="30" spans="1:10" ht="17" customHeight="1">
      <c r="A30" s="233" t="str">
        <f t="shared" si="0"/>
        <v/>
      </c>
      <c r="B30" s="234" t="str">
        <f t="shared" si="1"/>
        <v/>
      </c>
      <c r="C30" s="265" t="str">
        <f t="shared" si="2"/>
        <v/>
      </c>
      <c r="D30" s="425" t="str">
        <f t="shared" si="3"/>
        <v/>
      </c>
      <c r="E30" s="426"/>
      <c r="F30" s="426"/>
      <c r="G30" s="235" t="str">
        <f t="shared" si="4"/>
        <v/>
      </c>
      <c r="H30" s="235" t="str">
        <f t="shared" si="5"/>
        <v/>
      </c>
      <c r="I30" s="235" t="str">
        <f t="shared" si="6"/>
        <v/>
      </c>
      <c r="J30" s="166"/>
    </row>
    <row r="31" spans="1:10" ht="17" customHeight="1">
      <c r="A31" s="233" t="str">
        <f t="shared" si="0"/>
        <v/>
      </c>
      <c r="B31" s="234" t="str">
        <f t="shared" si="1"/>
        <v/>
      </c>
      <c r="C31" s="265" t="str">
        <f t="shared" si="2"/>
        <v/>
      </c>
      <c r="D31" s="425" t="str">
        <f t="shared" si="3"/>
        <v/>
      </c>
      <c r="E31" s="426"/>
      <c r="F31" s="426"/>
      <c r="G31" s="235" t="str">
        <f t="shared" si="4"/>
        <v/>
      </c>
      <c r="H31" s="235" t="str">
        <f t="shared" si="5"/>
        <v/>
      </c>
      <c r="I31" s="235" t="str">
        <f t="shared" si="6"/>
        <v/>
      </c>
      <c r="J31" s="166"/>
    </row>
    <row r="32" spans="1:10" ht="17" customHeight="1">
      <c r="A32" s="233" t="str">
        <f t="shared" si="0"/>
        <v/>
      </c>
      <c r="B32" s="234" t="str">
        <f t="shared" si="1"/>
        <v/>
      </c>
      <c r="C32" s="265" t="str">
        <f t="shared" si="2"/>
        <v/>
      </c>
      <c r="D32" s="425" t="str">
        <f t="shared" si="3"/>
        <v/>
      </c>
      <c r="E32" s="426"/>
      <c r="F32" s="426"/>
      <c r="G32" s="235" t="str">
        <f t="shared" si="4"/>
        <v/>
      </c>
      <c r="H32" s="235" t="str">
        <f t="shared" si="5"/>
        <v/>
      </c>
      <c r="I32" s="235" t="str">
        <f t="shared" si="6"/>
        <v/>
      </c>
      <c r="J32" s="166"/>
    </row>
    <row r="33" spans="1:10" ht="17" customHeight="1">
      <c r="A33" s="233" t="str">
        <f t="shared" si="0"/>
        <v/>
      </c>
      <c r="B33" s="234" t="str">
        <f t="shared" si="1"/>
        <v/>
      </c>
      <c r="C33" s="265" t="str">
        <f t="shared" si="2"/>
        <v/>
      </c>
      <c r="D33" s="425" t="str">
        <f t="shared" si="3"/>
        <v/>
      </c>
      <c r="E33" s="426"/>
      <c r="F33" s="426"/>
      <c r="G33" s="235" t="str">
        <f t="shared" si="4"/>
        <v/>
      </c>
      <c r="H33" s="235" t="str">
        <f t="shared" si="5"/>
        <v/>
      </c>
      <c r="I33" s="235" t="str">
        <f t="shared" si="6"/>
        <v/>
      </c>
      <c r="J33" s="166"/>
    </row>
    <row r="34" spans="1:10" ht="17" customHeight="1">
      <c r="A34" s="233" t="str">
        <f t="shared" si="0"/>
        <v/>
      </c>
      <c r="B34" s="234" t="str">
        <f t="shared" si="1"/>
        <v/>
      </c>
      <c r="C34" s="265" t="str">
        <f t="shared" si="2"/>
        <v/>
      </c>
      <c r="D34" s="425" t="str">
        <f t="shared" si="3"/>
        <v/>
      </c>
      <c r="E34" s="426"/>
      <c r="F34" s="426"/>
      <c r="G34" s="235" t="str">
        <f t="shared" si="4"/>
        <v/>
      </c>
      <c r="H34" s="235" t="str">
        <f t="shared" si="5"/>
        <v/>
      </c>
      <c r="I34" s="235" t="str">
        <f t="shared" si="6"/>
        <v/>
      </c>
      <c r="J34" s="166"/>
    </row>
    <row r="35" spans="1:10" ht="17" customHeight="1">
      <c r="A35" s="233" t="str">
        <f t="shared" si="0"/>
        <v/>
      </c>
      <c r="B35" s="234" t="str">
        <f t="shared" si="1"/>
        <v/>
      </c>
      <c r="C35" s="265" t="str">
        <f t="shared" si="2"/>
        <v/>
      </c>
      <c r="D35" s="425" t="str">
        <f t="shared" si="3"/>
        <v/>
      </c>
      <c r="E35" s="426"/>
      <c r="F35" s="426"/>
      <c r="G35" s="235" t="str">
        <f t="shared" si="4"/>
        <v/>
      </c>
      <c r="H35" s="235" t="str">
        <f t="shared" si="5"/>
        <v/>
      </c>
      <c r="I35" s="235" t="str">
        <f t="shared" si="6"/>
        <v/>
      </c>
      <c r="J35" s="166"/>
    </row>
    <row r="36" spans="1:10" ht="17" customHeight="1">
      <c r="A36" s="233" t="str">
        <f t="shared" si="0"/>
        <v/>
      </c>
      <c r="B36" s="234" t="str">
        <f t="shared" si="1"/>
        <v/>
      </c>
      <c r="C36" s="265" t="str">
        <f t="shared" si="2"/>
        <v/>
      </c>
      <c r="D36" s="425" t="str">
        <f t="shared" si="3"/>
        <v/>
      </c>
      <c r="E36" s="426"/>
      <c r="F36" s="426"/>
      <c r="G36" s="235" t="str">
        <f t="shared" si="4"/>
        <v/>
      </c>
      <c r="H36" s="235" t="str">
        <f t="shared" si="5"/>
        <v/>
      </c>
      <c r="I36" s="235" t="str">
        <f t="shared" si="6"/>
        <v/>
      </c>
      <c r="J36" s="166"/>
    </row>
    <row r="37" spans="1:10" ht="17" customHeight="1">
      <c r="A37" s="233" t="str">
        <f t="shared" si="0"/>
        <v/>
      </c>
      <c r="B37" s="234" t="str">
        <f t="shared" si="1"/>
        <v/>
      </c>
      <c r="C37" s="265" t="str">
        <f t="shared" si="2"/>
        <v/>
      </c>
      <c r="D37" s="425" t="str">
        <f t="shared" si="3"/>
        <v/>
      </c>
      <c r="E37" s="426"/>
      <c r="F37" s="426"/>
      <c r="G37" s="235" t="str">
        <f t="shared" si="4"/>
        <v/>
      </c>
      <c r="H37" s="235" t="str">
        <f t="shared" si="5"/>
        <v/>
      </c>
      <c r="I37" s="235" t="str">
        <f t="shared" si="6"/>
        <v/>
      </c>
      <c r="J37" s="166"/>
    </row>
    <row r="38" spans="1:10" ht="17" customHeight="1">
      <c r="A38" s="233" t="str">
        <f t="shared" si="0"/>
        <v/>
      </c>
      <c r="B38" s="234" t="str">
        <f t="shared" si="1"/>
        <v/>
      </c>
      <c r="C38" s="265" t="str">
        <f t="shared" si="2"/>
        <v/>
      </c>
      <c r="D38" s="425" t="str">
        <f t="shared" si="3"/>
        <v/>
      </c>
      <c r="E38" s="426"/>
      <c r="F38" s="426"/>
      <c r="G38" s="235" t="str">
        <f t="shared" si="4"/>
        <v/>
      </c>
      <c r="H38" s="235" t="str">
        <f t="shared" si="5"/>
        <v/>
      </c>
      <c r="I38" s="235" t="str">
        <f t="shared" si="6"/>
        <v/>
      </c>
      <c r="J38" s="166"/>
    </row>
    <row r="39" spans="1:10" ht="17" customHeight="1">
      <c r="A39" s="233" t="str">
        <f t="shared" si="0"/>
        <v/>
      </c>
      <c r="B39" s="234" t="str">
        <f t="shared" si="1"/>
        <v/>
      </c>
      <c r="C39" s="265" t="str">
        <f t="shared" si="2"/>
        <v/>
      </c>
      <c r="D39" s="425" t="str">
        <f t="shared" si="3"/>
        <v/>
      </c>
      <c r="E39" s="426"/>
      <c r="F39" s="426"/>
      <c r="G39" s="235" t="str">
        <f t="shared" si="4"/>
        <v/>
      </c>
      <c r="H39" s="235" t="str">
        <f t="shared" si="5"/>
        <v/>
      </c>
      <c r="I39" s="235" t="str">
        <f t="shared" si="6"/>
        <v/>
      </c>
      <c r="J39" s="166"/>
    </row>
    <row r="40" spans="1:10" ht="17" customHeight="1">
      <c r="A40" s="233" t="str">
        <f t="shared" si="0"/>
        <v/>
      </c>
      <c r="B40" s="234" t="str">
        <f t="shared" si="1"/>
        <v/>
      </c>
      <c r="C40" s="265" t="str">
        <f t="shared" si="2"/>
        <v/>
      </c>
      <c r="D40" s="425" t="str">
        <f t="shared" si="3"/>
        <v/>
      </c>
      <c r="E40" s="426"/>
      <c r="F40" s="426"/>
      <c r="G40" s="235" t="str">
        <f t="shared" si="4"/>
        <v/>
      </c>
      <c r="H40" s="235" t="str">
        <f t="shared" si="5"/>
        <v/>
      </c>
      <c r="I40" s="235" t="str">
        <f t="shared" si="6"/>
        <v/>
      </c>
      <c r="J40" s="166"/>
    </row>
    <row r="41" spans="1:10" ht="17" customHeight="1">
      <c r="A41" s="233" t="str">
        <f t="shared" si="0"/>
        <v/>
      </c>
      <c r="B41" s="234" t="str">
        <f t="shared" si="1"/>
        <v/>
      </c>
      <c r="C41" s="265" t="str">
        <f t="shared" si="2"/>
        <v/>
      </c>
      <c r="D41" s="425" t="str">
        <f t="shared" si="3"/>
        <v/>
      </c>
      <c r="E41" s="426"/>
      <c r="F41" s="426"/>
      <c r="G41" s="235" t="str">
        <f t="shared" si="4"/>
        <v/>
      </c>
      <c r="H41" s="235" t="str">
        <f t="shared" si="5"/>
        <v/>
      </c>
      <c r="I41" s="235" t="str">
        <f t="shared" si="6"/>
        <v/>
      </c>
      <c r="J41" s="166"/>
    </row>
    <row r="42" spans="1:10">
      <c r="A42" s="233" t="str">
        <f t="shared" si="0"/>
        <v/>
      </c>
      <c r="B42" s="234" t="str">
        <f t="shared" si="1"/>
        <v/>
      </c>
      <c r="C42" s="265" t="str">
        <f t="shared" si="2"/>
        <v/>
      </c>
      <c r="D42" s="425" t="str">
        <f t="shared" si="3"/>
        <v/>
      </c>
      <c r="E42" s="426"/>
      <c r="F42" s="426"/>
      <c r="G42" s="235" t="str">
        <f t="shared" si="4"/>
        <v/>
      </c>
      <c r="H42" s="235" t="str">
        <f t="shared" si="5"/>
        <v/>
      </c>
      <c r="I42" s="235" t="str">
        <f t="shared" si="6"/>
        <v/>
      </c>
      <c r="J42" s="166"/>
    </row>
    <row r="43" spans="1:10">
      <c r="A43" s="233" t="str">
        <f t="shared" si="0"/>
        <v/>
      </c>
      <c r="B43" s="234" t="str">
        <f t="shared" si="1"/>
        <v/>
      </c>
      <c r="C43" s="265" t="str">
        <f t="shared" si="2"/>
        <v/>
      </c>
      <c r="D43" s="425" t="str">
        <f t="shared" si="3"/>
        <v/>
      </c>
      <c r="E43" s="426"/>
      <c r="F43" s="426"/>
      <c r="G43" s="235" t="str">
        <f t="shared" si="4"/>
        <v/>
      </c>
      <c r="H43" s="235" t="str">
        <f t="shared" si="5"/>
        <v/>
      </c>
      <c r="I43" s="235" t="str">
        <f t="shared" si="6"/>
        <v/>
      </c>
      <c r="J43" s="166"/>
    </row>
    <row r="44" spans="1:10">
      <c r="A44" s="233" t="str">
        <f t="shared" si="0"/>
        <v/>
      </c>
      <c r="B44" s="234" t="str">
        <f t="shared" si="1"/>
        <v/>
      </c>
      <c r="C44" s="265" t="str">
        <f t="shared" si="2"/>
        <v/>
      </c>
      <c r="D44" s="425" t="str">
        <f t="shared" si="3"/>
        <v/>
      </c>
      <c r="E44" s="426"/>
      <c r="F44" s="426"/>
      <c r="G44" s="235" t="str">
        <f t="shared" si="4"/>
        <v/>
      </c>
      <c r="H44" s="235" t="str">
        <f t="shared" si="5"/>
        <v/>
      </c>
      <c r="I44" s="235" t="str">
        <f t="shared" si="6"/>
        <v/>
      </c>
      <c r="J44" s="166"/>
    </row>
    <row r="45" spans="1:10">
      <c r="A45" s="233" t="str">
        <f t="shared" si="0"/>
        <v/>
      </c>
      <c r="B45" s="234" t="str">
        <f t="shared" si="1"/>
        <v/>
      </c>
      <c r="C45" s="265" t="str">
        <f t="shared" si="2"/>
        <v/>
      </c>
      <c r="D45" s="425" t="str">
        <f t="shared" si="3"/>
        <v/>
      </c>
      <c r="E45" s="426"/>
      <c r="F45" s="426"/>
      <c r="G45" s="235" t="str">
        <f t="shared" si="4"/>
        <v/>
      </c>
      <c r="H45" s="235" t="str">
        <f t="shared" si="5"/>
        <v/>
      </c>
      <c r="I45" s="235" t="str">
        <f t="shared" si="6"/>
        <v/>
      </c>
      <c r="J45" s="166"/>
    </row>
    <row r="46" spans="1:10">
      <c r="A46" s="233" t="str">
        <f t="shared" si="0"/>
        <v/>
      </c>
      <c r="B46" s="234" t="str">
        <f t="shared" si="1"/>
        <v/>
      </c>
      <c r="C46" s="265" t="str">
        <f t="shared" si="2"/>
        <v/>
      </c>
      <c r="D46" s="425" t="str">
        <f t="shared" si="3"/>
        <v/>
      </c>
      <c r="E46" s="426"/>
      <c r="F46" s="426"/>
      <c r="G46" s="235" t="str">
        <f t="shared" si="4"/>
        <v/>
      </c>
      <c r="H46" s="235" t="str">
        <f t="shared" si="5"/>
        <v/>
      </c>
      <c r="I46" s="235" t="str">
        <f t="shared" si="6"/>
        <v/>
      </c>
      <c r="J46" s="166"/>
    </row>
    <row r="47" spans="1:10">
      <c r="A47" s="233" t="str">
        <f t="shared" si="0"/>
        <v/>
      </c>
      <c r="B47" s="234" t="str">
        <f t="shared" si="1"/>
        <v/>
      </c>
      <c r="C47" s="265" t="str">
        <f t="shared" si="2"/>
        <v/>
      </c>
      <c r="D47" s="425" t="str">
        <f t="shared" si="3"/>
        <v/>
      </c>
      <c r="E47" s="426"/>
      <c r="F47" s="426"/>
      <c r="G47" s="235" t="str">
        <f t="shared" si="4"/>
        <v/>
      </c>
      <c r="H47" s="235" t="str">
        <f t="shared" si="5"/>
        <v/>
      </c>
      <c r="I47" s="235" t="str">
        <f t="shared" si="6"/>
        <v/>
      </c>
      <c r="J47" s="166"/>
    </row>
    <row r="48" spans="1:10">
      <c r="A48" s="233" t="str">
        <f t="shared" si="0"/>
        <v/>
      </c>
      <c r="B48" s="234" t="str">
        <f t="shared" si="1"/>
        <v/>
      </c>
      <c r="C48" s="265" t="str">
        <f t="shared" si="2"/>
        <v/>
      </c>
      <c r="D48" s="425" t="str">
        <f t="shared" si="3"/>
        <v/>
      </c>
      <c r="E48" s="426"/>
      <c r="F48" s="426"/>
      <c r="G48" s="235" t="str">
        <f t="shared" si="4"/>
        <v/>
      </c>
      <c r="H48" s="235" t="str">
        <f t="shared" si="5"/>
        <v/>
      </c>
      <c r="I48" s="235" t="str">
        <f t="shared" si="6"/>
        <v/>
      </c>
      <c r="J48" s="166"/>
    </row>
    <row r="49" spans="1:10">
      <c r="A49" s="233" t="str">
        <f t="shared" si="0"/>
        <v/>
      </c>
      <c r="B49" s="234" t="str">
        <f t="shared" si="1"/>
        <v/>
      </c>
      <c r="C49" s="265" t="str">
        <f t="shared" si="2"/>
        <v/>
      </c>
      <c r="D49" s="425" t="str">
        <f t="shared" si="3"/>
        <v/>
      </c>
      <c r="E49" s="426"/>
      <c r="F49" s="426"/>
      <c r="G49" s="235" t="str">
        <f t="shared" si="4"/>
        <v/>
      </c>
      <c r="H49" s="235" t="str">
        <f t="shared" si="5"/>
        <v/>
      </c>
      <c r="I49" s="235" t="str">
        <f t="shared" si="6"/>
        <v/>
      </c>
      <c r="J49" s="166"/>
    </row>
    <row r="50" spans="1:10">
      <c r="A50" s="233" t="str">
        <f t="shared" si="0"/>
        <v/>
      </c>
      <c r="B50" s="234" t="str">
        <f t="shared" si="1"/>
        <v/>
      </c>
      <c r="C50" s="265" t="str">
        <f t="shared" si="2"/>
        <v/>
      </c>
      <c r="D50" s="425" t="str">
        <f t="shared" si="3"/>
        <v/>
      </c>
      <c r="E50" s="426"/>
      <c r="F50" s="426"/>
      <c r="G50" s="235" t="str">
        <f t="shared" si="4"/>
        <v/>
      </c>
      <c r="H50" s="235" t="str">
        <f t="shared" si="5"/>
        <v/>
      </c>
      <c r="I50" s="235" t="str">
        <f t="shared" si="6"/>
        <v/>
      </c>
      <c r="J50" s="166"/>
    </row>
    <row r="51" spans="1:10">
      <c r="A51" s="233" t="str">
        <f t="shared" si="0"/>
        <v/>
      </c>
      <c r="B51" s="234" t="str">
        <f t="shared" si="1"/>
        <v/>
      </c>
      <c r="C51" s="265" t="str">
        <f t="shared" si="2"/>
        <v/>
      </c>
      <c r="D51" s="425" t="str">
        <f t="shared" si="3"/>
        <v/>
      </c>
      <c r="E51" s="426"/>
      <c r="F51" s="426"/>
      <c r="G51" s="235" t="str">
        <f t="shared" si="4"/>
        <v/>
      </c>
      <c r="H51" s="235" t="str">
        <f t="shared" si="5"/>
        <v/>
      </c>
      <c r="I51" s="235" t="str">
        <f t="shared" si="6"/>
        <v/>
      </c>
      <c r="J51" s="166"/>
    </row>
    <row r="52" spans="1:10">
      <c r="A52" s="233" t="str">
        <f t="shared" si="0"/>
        <v/>
      </c>
      <c r="B52" s="234" t="str">
        <f t="shared" si="1"/>
        <v/>
      </c>
      <c r="C52" s="265" t="str">
        <f t="shared" si="2"/>
        <v/>
      </c>
      <c r="D52" s="425" t="str">
        <f t="shared" si="3"/>
        <v/>
      </c>
      <c r="E52" s="426"/>
      <c r="F52" s="426"/>
      <c r="G52" s="235" t="str">
        <f t="shared" si="4"/>
        <v/>
      </c>
      <c r="H52" s="235" t="str">
        <f t="shared" si="5"/>
        <v/>
      </c>
      <c r="I52" s="235" t="str">
        <f t="shared" si="6"/>
        <v/>
      </c>
      <c r="J52" s="166"/>
    </row>
    <row r="53" spans="1:10">
      <c r="A53" s="233" t="str">
        <f t="shared" si="0"/>
        <v/>
      </c>
      <c r="B53" s="234" t="str">
        <f t="shared" si="1"/>
        <v/>
      </c>
      <c r="C53" s="265" t="str">
        <f t="shared" si="2"/>
        <v/>
      </c>
      <c r="D53" s="425" t="str">
        <f t="shared" si="3"/>
        <v/>
      </c>
      <c r="E53" s="426"/>
      <c r="F53" s="426"/>
      <c r="G53" s="235" t="str">
        <f t="shared" si="4"/>
        <v/>
      </c>
      <c r="H53" s="235" t="str">
        <f t="shared" si="5"/>
        <v/>
      </c>
      <c r="I53" s="235" t="str">
        <f t="shared" si="6"/>
        <v/>
      </c>
      <c r="J53" s="166"/>
    </row>
    <row r="54" spans="1:10">
      <c r="A54" s="233" t="str">
        <f t="shared" si="0"/>
        <v/>
      </c>
      <c r="B54" s="234" t="str">
        <f t="shared" si="1"/>
        <v/>
      </c>
      <c r="C54" s="265" t="str">
        <f t="shared" si="2"/>
        <v/>
      </c>
      <c r="D54" s="425" t="str">
        <f t="shared" si="3"/>
        <v/>
      </c>
      <c r="E54" s="426"/>
      <c r="F54" s="426"/>
      <c r="G54" s="235" t="str">
        <f t="shared" si="4"/>
        <v/>
      </c>
      <c r="H54" s="235" t="str">
        <f t="shared" si="5"/>
        <v/>
      </c>
      <c r="I54" s="235" t="str">
        <f t="shared" si="6"/>
        <v/>
      </c>
      <c r="J54" s="166"/>
    </row>
    <row r="55" spans="1:10">
      <c r="A55" s="233" t="str">
        <f t="shared" si="0"/>
        <v/>
      </c>
      <c r="B55" s="234" t="str">
        <f t="shared" si="1"/>
        <v/>
      </c>
      <c r="C55" s="265" t="str">
        <f t="shared" si="2"/>
        <v/>
      </c>
      <c r="D55" s="425" t="str">
        <f t="shared" si="3"/>
        <v/>
      </c>
      <c r="E55" s="426"/>
      <c r="F55" s="426"/>
      <c r="G55" s="235" t="str">
        <f t="shared" si="4"/>
        <v/>
      </c>
      <c r="H55" s="235" t="str">
        <f t="shared" si="5"/>
        <v/>
      </c>
      <c r="I55" s="235" t="str">
        <f t="shared" si="6"/>
        <v/>
      </c>
      <c r="J55" s="166"/>
    </row>
    <row r="56" spans="1:10">
      <c r="A56" s="233" t="str">
        <f t="shared" si="0"/>
        <v/>
      </c>
      <c r="B56" s="234" t="str">
        <f t="shared" si="1"/>
        <v/>
      </c>
      <c r="C56" s="265" t="str">
        <f t="shared" si="2"/>
        <v/>
      </c>
      <c r="D56" s="425" t="str">
        <f t="shared" si="3"/>
        <v/>
      </c>
      <c r="E56" s="426"/>
      <c r="F56" s="426"/>
      <c r="G56" s="235" t="str">
        <f t="shared" si="4"/>
        <v/>
      </c>
      <c r="H56" s="235" t="str">
        <f t="shared" si="5"/>
        <v/>
      </c>
      <c r="I56" s="235" t="str">
        <f t="shared" si="6"/>
        <v/>
      </c>
      <c r="J56" s="166"/>
    </row>
    <row r="57" spans="1:10">
      <c r="A57" s="233" t="str">
        <f t="shared" si="0"/>
        <v/>
      </c>
      <c r="B57" s="234" t="str">
        <f t="shared" si="1"/>
        <v/>
      </c>
      <c r="C57" s="265" t="str">
        <f t="shared" si="2"/>
        <v/>
      </c>
      <c r="D57" s="425" t="str">
        <f t="shared" si="3"/>
        <v/>
      </c>
      <c r="E57" s="426"/>
      <c r="F57" s="426"/>
      <c r="G57" s="235" t="str">
        <f t="shared" si="4"/>
        <v/>
      </c>
      <c r="H57" s="235" t="str">
        <f t="shared" si="5"/>
        <v/>
      </c>
      <c r="I57" s="235" t="str">
        <f t="shared" si="6"/>
        <v/>
      </c>
      <c r="J57" s="166"/>
    </row>
    <row r="58" spans="1:10">
      <c r="A58" s="233" t="str">
        <f t="shared" si="0"/>
        <v/>
      </c>
      <c r="B58" s="234" t="str">
        <f t="shared" si="1"/>
        <v/>
      </c>
      <c r="C58" s="265" t="str">
        <f t="shared" si="2"/>
        <v/>
      </c>
      <c r="D58" s="425" t="str">
        <f t="shared" si="3"/>
        <v/>
      </c>
      <c r="E58" s="426"/>
      <c r="F58" s="426"/>
      <c r="G58" s="235" t="str">
        <f t="shared" si="4"/>
        <v/>
      </c>
      <c r="H58" s="235" t="str">
        <f t="shared" si="5"/>
        <v/>
      </c>
      <c r="I58" s="235" t="str">
        <f t="shared" si="6"/>
        <v/>
      </c>
      <c r="J58" s="166"/>
    </row>
    <row r="59" spans="1:10">
      <c r="A59" s="233" t="str">
        <f t="shared" si="0"/>
        <v/>
      </c>
      <c r="B59" s="234" t="str">
        <f t="shared" si="1"/>
        <v/>
      </c>
      <c r="C59" s="265" t="str">
        <f t="shared" si="2"/>
        <v/>
      </c>
      <c r="D59" s="425" t="str">
        <f t="shared" si="3"/>
        <v/>
      </c>
      <c r="E59" s="426"/>
      <c r="F59" s="426"/>
      <c r="G59" s="235" t="str">
        <f t="shared" si="4"/>
        <v/>
      </c>
      <c r="H59" s="235" t="str">
        <f t="shared" si="5"/>
        <v/>
      </c>
      <c r="I59" s="235" t="str">
        <f t="shared" si="6"/>
        <v/>
      </c>
      <c r="J59" s="166"/>
    </row>
    <row r="60" spans="1:10">
      <c r="A60" s="233" t="str">
        <f t="shared" si="0"/>
        <v/>
      </c>
      <c r="B60" s="234" t="str">
        <f t="shared" si="1"/>
        <v/>
      </c>
      <c r="C60" s="265" t="str">
        <f t="shared" si="2"/>
        <v/>
      </c>
      <c r="D60" s="425" t="str">
        <f t="shared" si="3"/>
        <v/>
      </c>
      <c r="E60" s="426"/>
      <c r="F60" s="426"/>
      <c r="G60" s="235" t="str">
        <f t="shared" si="4"/>
        <v/>
      </c>
      <c r="H60" s="235" t="str">
        <f t="shared" si="5"/>
        <v/>
      </c>
      <c r="I60" s="235" t="str">
        <f t="shared" si="6"/>
        <v/>
      </c>
      <c r="J60" s="166"/>
    </row>
    <row r="61" spans="1:10">
      <c r="A61" s="233" t="str">
        <f t="shared" si="0"/>
        <v/>
      </c>
      <c r="B61" s="234" t="str">
        <f t="shared" si="1"/>
        <v/>
      </c>
      <c r="C61" s="265" t="str">
        <f t="shared" si="2"/>
        <v/>
      </c>
      <c r="D61" s="425" t="str">
        <f t="shared" si="3"/>
        <v/>
      </c>
      <c r="E61" s="426"/>
      <c r="F61" s="426"/>
      <c r="G61" s="235" t="str">
        <f t="shared" si="4"/>
        <v/>
      </c>
      <c r="H61" s="235" t="str">
        <f t="shared" si="5"/>
        <v/>
      </c>
      <c r="I61" s="235" t="str">
        <f t="shared" si="6"/>
        <v/>
      </c>
      <c r="J61" s="166"/>
    </row>
    <row r="62" spans="1:10">
      <c r="A62" s="233" t="str">
        <f t="shared" si="0"/>
        <v/>
      </c>
      <c r="B62" s="234" t="str">
        <f t="shared" si="1"/>
        <v/>
      </c>
      <c r="C62" s="265" t="str">
        <f t="shared" si="2"/>
        <v/>
      </c>
      <c r="D62" s="425" t="str">
        <f t="shared" si="3"/>
        <v/>
      </c>
      <c r="E62" s="426"/>
      <c r="F62" s="426"/>
      <c r="G62" s="235" t="str">
        <f t="shared" si="4"/>
        <v/>
      </c>
      <c r="H62" s="235" t="str">
        <f t="shared" si="5"/>
        <v/>
      </c>
      <c r="I62" s="235" t="str">
        <f t="shared" si="6"/>
        <v/>
      </c>
      <c r="J62" s="166"/>
    </row>
    <row r="63" spans="1:10">
      <c r="A63" s="233" t="str">
        <f t="shared" si="0"/>
        <v/>
      </c>
      <c r="B63" s="234" t="str">
        <f t="shared" si="1"/>
        <v/>
      </c>
      <c r="C63" s="265" t="str">
        <f t="shared" si="2"/>
        <v/>
      </c>
      <c r="D63" s="425" t="str">
        <f t="shared" si="3"/>
        <v/>
      </c>
      <c r="E63" s="426"/>
      <c r="F63" s="426"/>
      <c r="G63" s="235" t="str">
        <f t="shared" si="4"/>
        <v/>
      </c>
      <c r="H63" s="235" t="str">
        <f t="shared" si="5"/>
        <v/>
      </c>
      <c r="I63" s="235" t="str">
        <f t="shared" si="6"/>
        <v/>
      </c>
      <c r="J63" s="166"/>
    </row>
    <row r="64" spans="1:10">
      <c r="A64" s="233" t="str">
        <f t="shared" si="0"/>
        <v/>
      </c>
      <c r="B64" s="234" t="str">
        <f t="shared" si="1"/>
        <v/>
      </c>
      <c r="C64" s="265" t="str">
        <f t="shared" si="2"/>
        <v/>
      </c>
      <c r="D64" s="425" t="str">
        <f t="shared" si="3"/>
        <v/>
      </c>
      <c r="E64" s="426"/>
      <c r="F64" s="426"/>
      <c r="G64" s="235" t="str">
        <f t="shared" si="4"/>
        <v/>
      </c>
      <c r="H64" s="235" t="str">
        <f t="shared" si="5"/>
        <v/>
      </c>
      <c r="I64" s="235" t="str">
        <f t="shared" si="6"/>
        <v/>
      </c>
      <c r="J64" s="166"/>
    </row>
    <row r="65" spans="1:10">
      <c r="A65" s="233" t="str">
        <f t="shared" si="0"/>
        <v/>
      </c>
      <c r="B65" s="234" t="str">
        <f t="shared" si="1"/>
        <v/>
      </c>
      <c r="C65" s="265" t="str">
        <f t="shared" si="2"/>
        <v/>
      </c>
      <c r="D65" s="425" t="str">
        <f t="shared" si="3"/>
        <v/>
      </c>
      <c r="E65" s="426"/>
      <c r="F65" s="426"/>
      <c r="G65" s="235" t="str">
        <f t="shared" si="4"/>
        <v/>
      </c>
      <c r="H65" s="235" t="str">
        <f t="shared" si="5"/>
        <v/>
      </c>
      <c r="I65" s="235" t="str">
        <f t="shared" si="6"/>
        <v/>
      </c>
      <c r="J65" s="166"/>
    </row>
    <row r="66" spans="1:10">
      <c r="A66" s="233" t="str">
        <f t="shared" si="0"/>
        <v/>
      </c>
      <c r="B66" s="234" t="str">
        <f t="shared" si="1"/>
        <v/>
      </c>
      <c r="C66" s="265" t="str">
        <f t="shared" si="2"/>
        <v/>
      </c>
      <c r="D66" s="425" t="str">
        <f t="shared" si="3"/>
        <v/>
      </c>
      <c r="E66" s="426"/>
      <c r="F66" s="426"/>
      <c r="G66" s="235" t="str">
        <f t="shared" si="4"/>
        <v/>
      </c>
      <c r="H66" s="235" t="str">
        <f t="shared" si="5"/>
        <v/>
      </c>
      <c r="I66" s="235" t="str">
        <f t="shared" si="6"/>
        <v/>
      </c>
      <c r="J66" s="166"/>
    </row>
    <row r="67" spans="1:10">
      <c r="A67" s="233" t="str">
        <f t="shared" si="0"/>
        <v/>
      </c>
      <c r="B67" s="234" t="str">
        <f t="shared" si="1"/>
        <v/>
      </c>
      <c r="C67" s="265" t="str">
        <f t="shared" si="2"/>
        <v/>
      </c>
      <c r="D67" s="425" t="str">
        <f t="shared" si="3"/>
        <v/>
      </c>
      <c r="E67" s="426"/>
      <c r="F67" s="426"/>
      <c r="G67" s="235" t="str">
        <f t="shared" si="4"/>
        <v/>
      </c>
      <c r="H67" s="235" t="str">
        <f t="shared" si="5"/>
        <v/>
      </c>
      <c r="I67" s="235" t="str">
        <f t="shared" si="6"/>
        <v/>
      </c>
      <c r="J67" s="166"/>
    </row>
    <row r="68" spans="1:10">
      <c r="A68" s="233" t="str">
        <f t="shared" si="0"/>
        <v/>
      </c>
      <c r="B68" s="234" t="str">
        <f t="shared" si="1"/>
        <v/>
      </c>
      <c r="C68" s="265" t="str">
        <f t="shared" si="2"/>
        <v/>
      </c>
      <c r="D68" s="425" t="str">
        <f t="shared" si="3"/>
        <v/>
      </c>
      <c r="E68" s="426"/>
      <c r="F68" s="426"/>
      <c r="G68" s="235" t="str">
        <f t="shared" si="4"/>
        <v/>
      </c>
      <c r="H68" s="235" t="str">
        <f t="shared" si="5"/>
        <v/>
      </c>
      <c r="I68" s="235" t="str">
        <f t="shared" si="6"/>
        <v/>
      </c>
      <c r="J68" s="166"/>
    </row>
    <row r="69" spans="1:10">
      <c r="A69" s="233" t="str">
        <f t="shared" si="0"/>
        <v/>
      </c>
      <c r="B69" s="234" t="str">
        <f t="shared" si="1"/>
        <v/>
      </c>
      <c r="C69" s="265" t="str">
        <f t="shared" si="2"/>
        <v/>
      </c>
      <c r="D69" s="425" t="str">
        <f t="shared" si="3"/>
        <v/>
      </c>
      <c r="E69" s="426"/>
      <c r="F69" s="426"/>
      <c r="G69" s="235" t="str">
        <f t="shared" si="4"/>
        <v/>
      </c>
      <c r="H69" s="235" t="str">
        <f t="shared" si="5"/>
        <v/>
      </c>
      <c r="I69" s="235" t="str">
        <f t="shared" si="6"/>
        <v/>
      </c>
      <c r="J69" s="166"/>
    </row>
    <row r="70" spans="1:10">
      <c r="A70" s="233" t="str">
        <f t="shared" si="0"/>
        <v/>
      </c>
      <c r="B70" s="234" t="str">
        <f t="shared" si="1"/>
        <v/>
      </c>
      <c r="C70" s="265" t="str">
        <f t="shared" si="2"/>
        <v/>
      </c>
      <c r="D70" s="425" t="str">
        <f t="shared" si="3"/>
        <v/>
      </c>
      <c r="E70" s="426"/>
      <c r="F70" s="426"/>
      <c r="G70" s="235" t="str">
        <f t="shared" si="4"/>
        <v/>
      </c>
      <c r="H70" s="235" t="str">
        <f t="shared" si="5"/>
        <v/>
      </c>
      <c r="I70" s="235" t="str">
        <f t="shared" si="6"/>
        <v/>
      </c>
      <c r="J70" s="166"/>
    </row>
    <row r="71" spans="1:10">
      <c r="A71" s="233" t="str">
        <f t="shared" si="0"/>
        <v/>
      </c>
      <c r="B71" s="234" t="str">
        <f t="shared" si="1"/>
        <v/>
      </c>
      <c r="C71" s="265" t="str">
        <f t="shared" si="2"/>
        <v/>
      </c>
      <c r="D71" s="425" t="str">
        <f t="shared" si="3"/>
        <v/>
      </c>
      <c r="E71" s="426"/>
      <c r="F71" s="426"/>
      <c r="G71" s="235" t="str">
        <f t="shared" si="4"/>
        <v/>
      </c>
      <c r="H71" s="235" t="str">
        <f t="shared" si="5"/>
        <v/>
      </c>
      <c r="I71" s="235" t="str">
        <f t="shared" si="6"/>
        <v/>
      </c>
      <c r="J71" s="166"/>
    </row>
    <row r="72" spans="1:10">
      <c r="A72" s="233" t="str">
        <f t="shared" ref="A72:A135" si="7">IF(ROW()-7&lt;=筆數,VLOOKUP(ROW()-7,日記表,3,FALSE),"")</f>
        <v/>
      </c>
      <c r="B72" s="234" t="str">
        <f t="shared" ref="B72:B135" si="8">IF(ROW()-7&lt;=筆數,VLOOKUP(ROW()-7,日記表,4,FALSE),"")</f>
        <v/>
      </c>
      <c r="C72" s="265" t="str">
        <f t="shared" ref="C72:C135" si="9">IF(ROW()-7&lt;=筆數,VLOOKUP(ROW()-7,日記表,10,FALSE),"")</f>
        <v/>
      </c>
      <c r="D72" s="425" t="str">
        <f t="shared" ref="D72:D135" si="10">IF(ROW()-7&lt;=筆數,VLOOKUP(ROW()-7,日記表,12,FALSE),"")</f>
        <v/>
      </c>
      <c r="E72" s="426"/>
      <c r="F72" s="426"/>
      <c r="G72" s="235" t="str">
        <f t="shared" ref="G72:G135" si="11">IF(ROW()-7&lt;=筆數,VLOOKUP(ROW()-7,日記表,13,FALSE),"")</f>
        <v/>
      </c>
      <c r="H72" s="235" t="str">
        <f t="shared" ref="H72:H135" si="12">IF(ROW()-7&lt;=筆數,VLOOKUP(ROW()-7,日記表,14,FALSE),"")</f>
        <v/>
      </c>
      <c r="I72" s="235" t="str">
        <f t="shared" ref="I72:I135" si="13">IF(A72="","",IF(DC="借",I71+G72-H72,I71+H72-G72))</f>
        <v/>
      </c>
      <c r="J72" s="166"/>
    </row>
    <row r="73" spans="1:10">
      <c r="A73" s="233" t="str">
        <f t="shared" si="7"/>
        <v/>
      </c>
      <c r="B73" s="234" t="str">
        <f t="shared" si="8"/>
        <v/>
      </c>
      <c r="C73" s="265" t="str">
        <f t="shared" si="9"/>
        <v/>
      </c>
      <c r="D73" s="425" t="str">
        <f t="shared" si="10"/>
        <v/>
      </c>
      <c r="E73" s="426"/>
      <c r="F73" s="426"/>
      <c r="G73" s="235" t="str">
        <f t="shared" si="11"/>
        <v/>
      </c>
      <c r="H73" s="235" t="str">
        <f t="shared" si="12"/>
        <v/>
      </c>
      <c r="I73" s="235" t="str">
        <f t="shared" si="13"/>
        <v/>
      </c>
      <c r="J73" s="166"/>
    </row>
    <row r="74" spans="1:10">
      <c r="A74" s="233" t="str">
        <f t="shared" si="7"/>
        <v/>
      </c>
      <c r="B74" s="234" t="str">
        <f t="shared" si="8"/>
        <v/>
      </c>
      <c r="C74" s="265" t="str">
        <f t="shared" si="9"/>
        <v/>
      </c>
      <c r="D74" s="425" t="str">
        <f t="shared" si="10"/>
        <v/>
      </c>
      <c r="E74" s="426"/>
      <c r="F74" s="426"/>
      <c r="G74" s="235" t="str">
        <f t="shared" si="11"/>
        <v/>
      </c>
      <c r="H74" s="235" t="str">
        <f t="shared" si="12"/>
        <v/>
      </c>
      <c r="I74" s="235" t="str">
        <f t="shared" si="13"/>
        <v/>
      </c>
      <c r="J74" s="166"/>
    </row>
    <row r="75" spans="1:10">
      <c r="A75" s="233" t="str">
        <f t="shared" si="7"/>
        <v/>
      </c>
      <c r="B75" s="234" t="str">
        <f t="shared" si="8"/>
        <v/>
      </c>
      <c r="C75" s="265" t="str">
        <f t="shared" si="9"/>
        <v/>
      </c>
      <c r="D75" s="425" t="str">
        <f t="shared" si="10"/>
        <v/>
      </c>
      <c r="E75" s="426"/>
      <c r="F75" s="426"/>
      <c r="G75" s="235" t="str">
        <f t="shared" si="11"/>
        <v/>
      </c>
      <c r="H75" s="235" t="str">
        <f t="shared" si="12"/>
        <v/>
      </c>
      <c r="I75" s="235" t="str">
        <f t="shared" si="13"/>
        <v/>
      </c>
      <c r="J75" s="166"/>
    </row>
    <row r="76" spans="1:10">
      <c r="A76" s="233" t="str">
        <f t="shared" si="7"/>
        <v/>
      </c>
      <c r="B76" s="234" t="str">
        <f t="shared" si="8"/>
        <v/>
      </c>
      <c r="C76" s="265" t="str">
        <f t="shared" si="9"/>
        <v/>
      </c>
      <c r="D76" s="425" t="str">
        <f t="shared" si="10"/>
        <v/>
      </c>
      <c r="E76" s="426"/>
      <c r="F76" s="426"/>
      <c r="G76" s="235" t="str">
        <f t="shared" si="11"/>
        <v/>
      </c>
      <c r="H76" s="235" t="str">
        <f t="shared" si="12"/>
        <v/>
      </c>
      <c r="I76" s="235" t="str">
        <f t="shared" si="13"/>
        <v/>
      </c>
      <c r="J76" s="166"/>
    </row>
    <row r="77" spans="1:10">
      <c r="A77" s="233" t="str">
        <f t="shared" si="7"/>
        <v/>
      </c>
      <c r="B77" s="234" t="str">
        <f t="shared" si="8"/>
        <v/>
      </c>
      <c r="C77" s="265" t="str">
        <f t="shared" si="9"/>
        <v/>
      </c>
      <c r="D77" s="425" t="str">
        <f t="shared" si="10"/>
        <v/>
      </c>
      <c r="E77" s="426"/>
      <c r="F77" s="426"/>
      <c r="G77" s="235" t="str">
        <f t="shared" si="11"/>
        <v/>
      </c>
      <c r="H77" s="235" t="str">
        <f t="shared" si="12"/>
        <v/>
      </c>
      <c r="I77" s="235" t="str">
        <f t="shared" si="13"/>
        <v/>
      </c>
      <c r="J77" s="166"/>
    </row>
    <row r="78" spans="1:10">
      <c r="A78" s="233" t="str">
        <f t="shared" si="7"/>
        <v/>
      </c>
      <c r="B78" s="234" t="str">
        <f t="shared" si="8"/>
        <v/>
      </c>
      <c r="C78" s="265" t="str">
        <f t="shared" si="9"/>
        <v/>
      </c>
      <c r="D78" s="425" t="str">
        <f t="shared" si="10"/>
        <v/>
      </c>
      <c r="E78" s="426"/>
      <c r="F78" s="426"/>
      <c r="G78" s="235" t="str">
        <f t="shared" si="11"/>
        <v/>
      </c>
      <c r="H78" s="235" t="str">
        <f t="shared" si="12"/>
        <v/>
      </c>
      <c r="I78" s="235" t="str">
        <f t="shared" si="13"/>
        <v/>
      </c>
      <c r="J78" s="166"/>
    </row>
    <row r="79" spans="1:10">
      <c r="A79" s="233" t="str">
        <f t="shared" si="7"/>
        <v/>
      </c>
      <c r="B79" s="234" t="str">
        <f t="shared" si="8"/>
        <v/>
      </c>
      <c r="C79" s="265" t="str">
        <f t="shared" si="9"/>
        <v/>
      </c>
      <c r="D79" s="425" t="str">
        <f t="shared" si="10"/>
        <v/>
      </c>
      <c r="E79" s="426"/>
      <c r="F79" s="426"/>
      <c r="G79" s="235" t="str">
        <f t="shared" si="11"/>
        <v/>
      </c>
      <c r="H79" s="235" t="str">
        <f t="shared" si="12"/>
        <v/>
      </c>
      <c r="I79" s="235" t="str">
        <f t="shared" si="13"/>
        <v/>
      </c>
      <c r="J79" s="166"/>
    </row>
    <row r="80" spans="1:10">
      <c r="A80" s="233" t="str">
        <f t="shared" si="7"/>
        <v/>
      </c>
      <c r="B80" s="234" t="str">
        <f t="shared" si="8"/>
        <v/>
      </c>
      <c r="C80" s="265" t="str">
        <f t="shared" si="9"/>
        <v/>
      </c>
      <c r="D80" s="425" t="str">
        <f t="shared" si="10"/>
        <v/>
      </c>
      <c r="E80" s="426"/>
      <c r="F80" s="426"/>
      <c r="G80" s="235" t="str">
        <f t="shared" si="11"/>
        <v/>
      </c>
      <c r="H80" s="235" t="str">
        <f t="shared" si="12"/>
        <v/>
      </c>
      <c r="I80" s="235" t="str">
        <f t="shared" si="13"/>
        <v/>
      </c>
      <c r="J80" s="166"/>
    </row>
    <row r="81" spans="1:10">
      <c r="A81" s="233" t="str">
        <f t="shared" si="7"/>
        <v/>
      </c>
      <c r="B81" s="234" t="str">
        <f t="shared" si="8"/>
        <v/>
      </c>
      <c r="C81" s="265" t="str">
        <f t="shared" si="9"/>
        <v/>
      </c>
      <c r="D81" s="425" t="str">
        <f t="shared" si="10"/>
        <v/>
      </c>
      <c r="E81" s="426"/>
      <c r="F81" s="426"/>
      <c r="G81" s="235" t="str">
        <f t="shared" si="11"/>
        <v/>
      </c>
      <c r="H81" s="235" t="str">
        <f t="shared" si="12"/>
        <v/>
      </c>
      <c r="I81" s="235" t="str">
        <f t="shared" si="13"/>
        <v/>
      </c>
      <c r="J81" s="166"/>
    </row>
    <row r="82" spans="1:10">
      <c r="A82" s="233" t="str">
        <f t="shared" si="7"/>
        <v/>
      </c>
      <c r="B82" s="234" t="str">
        <f t="shared" si="8"/>
        <v/>
      </c>
      <c r="C82" s="265" t="str">
        <f t="shared" si="9"/>
        <v/>
      </c>
      <c r="D82" s="425" t="str">
        <f t="shared" si="10"/>
        <v/>
      </c>
      <c r="E82" s="426"/>
      <c r="F82" s="426"/>
      <c r="G82" s="235" t="str">
        <f t="shared" si="11"/>
        <v/>
      </c>
      <c r="H82" s="235" t="str">
        <f t="shared" si="12"/>
        <v/>
      </c>
      <c r="I82" s="235" t="str">
        <f t="shared" si="13"/>
        <v/>
      </c>
      <c r="J82" s="166"/>
    </row>
    <row r="83" spans="1:10">
      <c r="A83" s="233" t="str">
        <f t="shared" si="7"/>
        <v/>
      </c>
      <c r="B83" s="234" t="str">
        <f t="shared" si="8"/>
        <v/>
      </c>
      <c r="C83" s="265" t="str">
        <f t="shared" si="9"/>
        <v/>
      </c>
      <c r="D83" s="425" t="str">
        <f t="shared" si="10"/>
        <v/>
      </c>
      <c r="E83" s="426"/>
      <c r="F83" s="426"/>
      <c r="G83" s="235" t="str">
        <f t="shared" si="11"/>
        <v/>
      </c>
      <c r="H83" s="235" t="str">
        <f t="shared" si="12"/>
        <v/>
      </c>
      <c r="I83" s="235" t="str">
        <f t="shared" si="13"/>
        <v/>
      </c>
      <c r="J83" s="166"/>
    </row>
    <row r="84" spans="1:10">
      <c r="A84" s="233" t="str">
        <f t="shared" si="7"/>
        <v/>
      </c>
      <c r="B84" s="234" t="str">
        <f t="shared" si="8"/>
        <v/>
      </c>
      <c r="C84" s="265" t="str">
        <f t="shared" si="9"/>
        <v/>
      </c>
      <c r="D84" s="425" t="str">
        <f t="shared" si="10"/>
        <v/>
      </c>
      <c r="E84" s="426"/>
      <c r="F84" s="426"/>
      <c r="G84" s="235" t="str">
        <f t="shared" si="11"/>
        <v/>
      </c>
      <c r="H84" s="235" t="str">
        <f t="shared" si="12"/>
        <v/>
      </c>
      <c r="I84" s="235" t="str">
        <f t="shared" si="13"/>
        <v/>
      </c>
      <c r="J84" s="166"/>
    </row>
    <row r="85" spans="1:10">
      <c r="A85" s="233" t="str">
        <f t="shared" si="7"/>
        <v/>
      </c>
      <c r="B85" s="234" t="str">
        <f t="shared" si="8"/>
        <v/>
      </c>
      <c r="C85" s="265" t="str">
        <f t="shared" si="9"/>
        <v/>
      </c>
      <c r="D85" s="425" t="str">
        <f t="shared" si="10"/>
        <v/>
      </c>
      <c r="E85" s="426"/>
      <c r="F85" s="426"/>
      <c r="G85" s="235" t="str">
        <f t="shared" si="11"/>
        <v/>
      </c>
      <c r="H85" s="235" t="str">
        <f t="shared" si="12"/>
        <v/>
      </c>
      <c r="I85" s="235" t="str">
        <f t="shared" si="13"/>
        <v/>
      </c>
      <c r="J85" s="166"/>
    </row>
    <row r="86" spans="1:10">
      <c r="A86" s="233" t="str">
        <f t="shared" si="7"/>
        <v/>
      </c>
      <c r="B86" s="234" t="str">
        <f t="shared" si="8"/>
        <v/>
      </c>
      <c r="C86" s="265" t="str">
        <f t="shared" si="9"/>
        <v/>
      </c>
      <c r="D86" s="425" t="str">
        <f t="shared" si="10"/>
        <v/>
      </c>
      <c r="E86" s="426"/>
      <c r="F86" s="426"/>
      <c r="G86" s="235" t="str">
        <f t="shared" si="11"/>
        <v/>
      </c>
      <c r="H86" s="235" t="str">
        <f t="shared" si="12"/>
        <v/>
      </c>
      <c r="I86" s="235" t="str">
        <f t="shared" si="13"/>
        <v/>
      </c>
      <c r="J86" s="166"/>
    </row>
    <row r="87" spans="1:10">
      <c r="A87" s="233" t="str">
        <f t="shared" si="7"/>
        <v/>
      </c>
      <c r="B87" s="234" t="str">
        <f t="shared" si="8"/>
        <v/>
      </c>
      <c r="C87" s="265" t="str">
        <f t="shared" si="9"/>
        <v/>
      </c>
      <c r="D87" s="425" t="str">
        <f t="shared" si="10"/>
        <v/>
      </c>
      <c r="E87" s="426"/>
      <c r="F87" s="426"/>
      <c r="G87" s="235" t="str">
        <f t="shared" si="11"/>
        <v/>
      </c>
      <c r="H87" s="235" t="str">
        <f t="shared" si="12"/>
        <v/>
      </c>
      <c r="I87" s="235" t="str">
        <f t="shared" si="13"/>
        <v/>
      </c>
      <c r="J87" s="166"/>
    </row>
    <row r="88" spans="1:10">
      <c r="A88" s="233" t="str">
        <f t="shared" si="7"/>
        <v/>
      </c>
      <c r="B88" s="234" t="str">
        <f t="shared" si="8"/>
        <v/>
      </c>
      <c r="C88" s="265" t="str">
        <f t="shared" si="9"/>
        <v/>
      </c>
      <c r="D88" s="425" t="str">
        <f t="shared" si="10"/>
        <v/>
      </c>
      <c r="E88" s="426"/>
      <c r="F88" s="426"/>
      <c r="G88" s="235" t="str">
        <f t="shared" si="11"/>
        <v/>
      </c>
      <c r="H88" s="235" t="str">
        <f t="shared" si="12"/>
        <v/>
      </c>
      <c r="I88" s="235" t="str">
        <f t="shared" si="13"/>
        <v/>
      </c>
      <c r="J88" s="166"/>
    </row>
    <row r="89" spans="1:10">
      <c r="A89" s="233" t="str">
        <f t="shared" si="7"/>
        <v/>
      </c>
      <c r="B89" s="234" t="str">
        <f t="shared" si="8"/>
        <v/>
      </c>
      <c r="C89" s="265" t="str">
        <f t="shared" si="9"/>
        <v/>
      </c>
      <c r="D89" s="425" t="str">
        <f t="shared" si="10"/>
        <v/>
      </c>
      <c r="E89" s="426"/>
      <c r="F89" s="426"/>
      <c r="G89" s="235" t="str">
        <f t="shared" si="11"/>
        <v/>
      </c>
      <c r="H89" s="235" t="str">
        <f t="shared" si="12"/>
        <v/>
      </c>
      <c r="I89" s="235" t="str">
        <f t="shared" si="13"/>
        <v/>
      </c>
      <c r="J89" s="166"/>
    </row>
    <row r="90" spans="1:10">
      <c r="A90" s="233" t="str">
        <f t="shared" si="7"/>
        <v/>
      </c>
      <c r="B90" s="234" t="str">
        <f t="shared" si="8"/>
        <v/>
      </c>
      <c r="C90" s="265" t="str">
        <f t="shared" si="9"/>
        <v/>
      </c>
      <c r="D90" s="425" t="str">
        <f t="shared" si="10"/>
        <v/>
      </c>
      <c r="E90" s="426"/>
      <c r="F90" s="426"/>
      <c r="G90" s="235" t="str">
        <f t="shared" si="11"/>
        <v/>
      </c>
      <c r="H90" s="235" t="str">
        <f t="shared" si="12"/>
        <v/>
      </c>
      <c r="I90" s="235" t="str">
        <f t="shared" si="13"/>
        <v/>
      </c>
      <c r="J90" s="166"/>
    </row>
    <row r="91" spans="1:10">
      <c r="A91" s="233" t="str">
        <f t="shared" si="7"/>
        <v/>
      </c>
      <c r="B91" s="234" t="str">
        <f t="shared" si="8"/>
        <v/>
      </c>
      <c r="C91" s="265" t="str">
        <f t="shared" si="9"/>
        <v/>
      </c>
      <c r="D91" s="425" t="str">
        <f t="shared" si="10"/>
        <v/>
      </c>
      <c r="E91" s="426"/>
      <c r="F91" s="426"/>
      <c r="G91" s="235" t="str">
        <f t="shared" si="11"/>
        <v/>
      </c>
      <c r="H91" s="235" t="str">
        <f t="shared" si="12"/>
        <v/>
      </c>
      <c r="I91" s="235" t="str">
        <f t="shared" si="13"/>
        <v/>
      </c>
      <c r="J91" s="166"/>
    </row>
    <row r="92" spans="1:10">
      <c r="A92" s="233" t="str">
        <f t="shared" si="7"/>
        <v/>
      </c>
      <c r="B92" s="234" t="str">
        <f t="shared" si="8"/>
        <v/>
      </c>
      <c r="C92" s="265" t="str">
        <f t="shared" si="9"/>
        <v/>
      </c>
      <c r="D92" s="425" t="str">
        <f t="shared" si="10"/>
        <v/>
      </c>
      <c r="E92" s="426"/>
      <c r="F92" s="426"/>
      <c r="G92" s="235" t="str">
        <f t="shared" si="11"/>
        <v/>
      </c>
      <c r="H92" s="235" t="str">
        <f t="shared" si="12"/>
        <v/>
      </c>
      <c r="I92" s="235" t="str">
        <f t="shared" si="13"/>
        <v/>
      </c>
      <c r="J92" s="166"/>
    </row>
    <row r="93" spans="1:10">
      <c r="A93" s="233" t="str">
        <f t="shared" si="7"/>
        <v/>
      </c>
      <c r="B93" s="234" t="str">
        <f t="shared" si="8"/>
        <v/>
      </c>
      <c r="C93" s="265" t="str">
        <f t="shared" si="9"/>
        <v/>
      </c>
      <c r="D93" s="425" t="str">
        <f t="shared" si="10"/>
        <v/>
      </c>
      <c r="E93" s="426"/>
      <c r="F93" s="426"/>
      <c r="G93" s="235" t="str">
        <f t="shared" si="11"/>
        <v/>
      </c>
      <c r="H93" s="235" t="str">
        <f t="shared" si="12"/>
        <v/>
      </c>
      <c r="I93" s="235" t="str">
        <f t="shared" si="13"/>
        <v/>
      </c>
      <c r="J93" s="166"/>
    </row>
    <row r="94" spans="1:10">
      <c r="A94" s="233" t="str">
        <f t="shared" si="7"/>
        <v/>
      </c>
      <c r="B94" s="234" t="str">
        <f t="shared" si="8"/>
        <v/>
      </c>
      <c r="C94" s="265" t="str">
        <f t="shared" si="9"/>
        <v/>
      </c>
      <c r="D94" s="425" t="str">
        <f t="shared" si="10"/>
        <v/>
      </c>
      <c r="E94" s="426"/>
      <c r="F94" s="426"/>
      <c r="G94" s="235" t="str">
        <f t="shared" si="11"/>
        <v/>
      </c>
      <c r="H94" s="235" t="str">
        <f t="shared" si="12"/>
        <v/>
      </c>
      <c r="I94" s="235" t="str">
        <f t="shared" si="13"/>
        <v/>
      </c>
      <c r="J94" s="166"/>
    </row>
    <row r="95" spans="1:10">
      <c r="A95" s="233" t="str">
        <f t="shared" si="7"/>
        <v/>
      </c>
      <c r="B95" s="234" t="str">
        <f t="shared" si="8"/>
        <v/>
      </c>
      <c r="C95" s="265" t="str">
        <f t="shared" si="9"/>
        <v/>
      </c>
      <c r="D95" s="425" t="str">
        <f t="shared" si="10"/>
        <v/>
      </c>
      <c r="E95" s="426"/>
      <c r="F95" s="426"/>
      <c r="G95" s="235" t="str">
        <f t="shared" si="11"/>
        <v/>
      </c>
      <c r="H95" s="235" t="str">
        <f t="shared" si="12"/>
        <v/>
      </c>
      <c r="I95" s="235" t="str">
        <f t="shared" si="13"/>
        <v/>
      </c>
      <c r="J95" s="166"/>
    </row>
    <row r="96" spans="1:10">
      <c r="A96" s="233" t="str">
        <f t="shared" si="7"/>
        <v/>
      </c>
      <c r="B96" s="234" t="str">
        <f t="shared" si="8"/>
        <v/>
      </c>
      <c r="C96" s="265" t="str">
        <f t="shared" si="9"/>
        <v/>
      </c>
      <c r="D96" s="425" t="str">
        <f t="shared" si="10"/>
        <v/>
      </c>
      <c r="E96" s="426"/>
      <c r="F96" s="426"/>
      <c r="G96" s="235" t="str">
        <f t="shared" si="11"/>
        <v/>
      </c>
      <c r="H96" s="235" t="str">
        <f t="shared" si="12"/>
        <v/>
      </c>
      <c r="I96" s="235" t="str">
        <f t="shared" si="13"/>
        <v/>
      </c>
      <c r="J96" s="166"/>
    </row>
    <row r="97" spans="1:10">
      <c r="A97" s="233" t="str">
        <f t="shared" si="7"/>
        <v/>
      </c>
      <c r="B97" s="234" t="str">
        <f t="shared" si="8"/>
        <v/>
      </c>
      <c r="C97" s="265" t="str">
        <f t="shared" si="9"/>
        <v/>
      </c>
      <c r="D97" s="425" t="str">
        <f t="shared" si="10"/>
        <v/>
      </c>
      <c r="E97" s="426"/>
      <c r="F97" s="426"/>
      <c r="G97" s="235" t="str">
        <f t="shared" si="11"/>
        <v/>
      </c>
      <c r="H97" s="235" t="str">
        <f t="shared" si="12"/>
        <v/>
      </c>
      <c r="I97" s="235" t="str">
        <f t="shared" si="13"/>
        <v/>
      </c>
      <c r="J97" s="166"/>
    </row>
    <row r="98" spans="1:10">
      <c r="A98" s="233" t="str">
        <f t="shared" si="7"/>
        <v/>
      </c>
      <c r="B98" s="234" t="str">
        <f t="shared" si="8"/>
        <v/>
      </c>
      <c r="C98" s="265" t="str">
        <f t="shared" si="9"/>
        <v/>
      </c>
      <c r="D98" s="425" t="str">
        <f t="shared" si="10"/>
        <v/>
      </c>
      <c r="E98" s="426"/>
      <c r="F98" s="426"/>
      <c r="G98" s="235" t="str">
        <f t="shared" si="11"/>
        <v/>
      </c>
      <c r="H98" s="235" t="str">
        <f t="shared" si="12"/>
        <v/>
      </c>
      <c r="I98" s="235" t="str">
        <f t="shared" si="13"/>
        <v/>
      </c>
      <c r="J98" s="166"/>
    </row>
    <row r="99" spans="1:10">
      <c r="A99" s="233" t="str">
        <f t="shared" si="7"/>
        <v/>
      </c>
      <c r="B99" s="234" t="str">
        <f t="shared" si="8"/>
        <v/>
      </c>
      <c r="C99" s="265" t="str">
        <f t="shared" si="9"/>
        <v/>
      </c>
      <c r="D99" s="425" t="str">
        <f t="shared" si="10"/>
        <v/>
      </c>
      <c r="E99" s="426"/>
      <c r="F99" s="426"/>
      <c r="G99" s="235" t="str">
        <f t="shared" si="11"/>
        <v/>
      </c>
      <c r="H99" s="235" t="str">
        <f t="shared" si="12"/>
        <v/>
      </c>
      <c r="I99" s="235" t="str">
        <f t="shared" si="13"/>
        <v/>
      </c>
      <c r="J99" s="166"/>
    </row>
    <row r="100" spans="1:10">
      <c r="A100" s="233" t="str">
        <f t="shared" si="7"/>
        <v/>
      </c>
      <c r="B100" s="234" t="str">
        <f t="shared" si="8"/>
        <v/>
      </c>
      <c r="C100" s="265" t="str">
        <f t="shared" si="9"/>
        <v/>
      </c>
      <c r="D100" s="425" t="str">
        <f t="shared" si="10"/>
        <v/>
      </c>
      <c r="E100" s="426"/>
      <c r="F100" s="426"/>
      <c r="G100" s="235" t="str">
        <f t="shared" si="11"/>
        <v/>
      </c>
      <c r="H100" s="235" t="str">
        <f t="shared" si="12"/>
        <v/>
      </c>
      <c r="I100" s="235" t="str">
        <f t="shared" si="13"/>
        <v/>
      </c>
      <c r="J100" s="166"/>
    </row>
    <row r="101" spans="1:10">
      <c r="A101" s="233" t="str">
        <f t="shared" si="7"/>
        <v/>
      </c>
      <c r="B101" s="234" t="str">
        <f t="shared" si="8"/>
        <v/>
      </c>
      <c r="C101" s="265" t="str">
        <f t="shared" si="9"/>
        <v/>
      </c>
      <c r="D101" s="425" t="str">
        <f t="shared" si="10"/>
        <v/>
      </c>
      <c r="E101" s="426"/>
      <c r="F101" s="426"/>
      <c r="G101" s="235" t="str">
        <f t="shared" si="11"/>
        <v/>
      </c>
      <c r="H101" s="235" t="str">
        <f t="shared" si="12"/>
        <v/>
      </c>
      <c r="I101" s="235" t="str">
        <f t="shared" si="13"/>
        <v/>
      </c>
      <c r="J101" s="166"/>
    </row>
    <row r="102" spans="1:10">
      <c r="A102" s="233" t="str">
        <f t="shared" si="7"/>
        <v/>
      </c>
      <c r="B102" s="234" t="str">
        <f t="shared" si="8"/>
        <v/>
      </c>
      <c r="C102" s="265" t="str">
        <f t="shared" si="9"/>
        <v/>
      </c>
      <c r="D102" s="425" t="str">
        <f t="shared" si="10"/>
        <v/>
      </c>
      <c r="E102" s="426"/>
      <c r="F102" s="426"/>
      <c r="G102" s="235" t="str">
        <f t="shared" si="11"/>
        <v/>
      </c>
      <c r="H102" s="235" t="str">
        <f t="shared" si="12"/>
        <v/>
      </c>
      <c r="I102" s="235" t="str">
        <f t="shared" si="13"/>
        <v/>
      </c>
      <c r="J102" s="166"/>
    </row>
    <row r="103" spans="1:10">
      <c r="A103" s="233" t="str">
        <f t="shared" si="7"/>
        <v/>
      </c>
      <c r="B103" s="234" t="str">
        <f t="shared" si="8"/>
        <v/>
      </c>
      <c r="C103" s="265" t="str">
        <f t="shared" si="9"/>
        <v/>
      </c>
      <c r="D103" s="425" t="str">
        <f t="shared" si="10"/>
        <v/>
      </c>
      <c r="E103" s="426"/>
      <c r="F103" s="426"/>
      <c r="G103" s="235" t="str">
        <f t="shared" si="11"/>
        <v/>
      </c>
      <c r="H103" s="235" t="str">
        <f t="shared" si="12"/>
        <v/>
      </c>
      <c r="I103" s="235" t="str">
        <f t="shared" si="13"/>
        <v/>
      </c>
      <c r="J103" s="166"/>
    </row>
    <row r="104" spans="1:10">
      <c r="A104" s="233" t="str">
        <f t="shared" si="7"/>
        <v/>
      </c>
      <c r="B104" s="234" t="str">
        <f t="shared" si="8"/>
        <v/>
      </c>
      <c r="C104" s="265" t="str">
        <f t="shared" si="9"/>
        <v/>
      </c>
      <c r="D104" s="425" t="str">
        <f t="shared" si="10"/>
        <v/>
      </c>
      <c r="E104" s="426"/>
      <c r="F104" s="426"/>
      <c r="G104" s="235" t="str">
        <f t="shared" si="11"/>
        <v/>
      </c>
      <c r="H104" s="235" t="str">
        <f t="shared" si="12"/>
        <v/>
      </c>
      <c r="I104" s="235" t="str">
        <f t="shared" si="13"/>
        <v/>
      </c>
      <c r="J104" s="166"/>
    </row>
    <row r="105" spans="1:10">
      <c r="A105" s="233" t="str">
        <f t="shared" si="7"/>
        <v/>
      </c>
      <c r="B105" s="234" t="str">
        <f t="shared" si="8"/>
        <v/>
      </c>
      <c r="C105" s="265" t="str">
        <f t="shared" si="9"/>
        <v/>
      </c>
      <c r="D105" s="425" t="str">
        <f t="shared" si="10"/>
        <v/>
      </c>
      <c r="E105" s="426"/>
      <c r="F105" s="426"/>
      <c r="G105" s="235" t="str">
        <f t="shared" si="11"/>
        <v/>
      </c>
      <c r="H105" s="235" t="str">
        <f t="shared" si="12"/>
        <v/>
      </c>
      <c r="I105" s="235" t="str">
        <f t="shared" si="13"/>
        <v/>
      </c>
      <c r="J105" s="166"/>
    </row>
    <row r="106" spans="1:10">
      <c r="A106" s="233" t="str">
        <f t="shared" si="7"/>
        <v/>
      </c>
      <c r="B106" s="234" t="str">
        <f t="shared" si="8"/>
        <v/>
      </c>
      <c r="C106" s="265" t="str">
        <f t="shared" si="9"/>
        <v/>
      </c>
      <c r="D106" s="425" t="str">
        <f t="shared" si="10"/>
        <v/>
      </c>
      <c r="E106" s="426"/>
      <c r="F106" s="426"/>
      <c r="G106" s="235" t="str">
        <f t="shared" si="11"/>
        <v/>
      </c>
      <c r="H106" s="235" t="str">
        <f t="shared" si="12"/>
        <v/>
      </c>
      <c r="I106" s="235" t="str">
        <f t="shared" si="13"/>
        <v/>
      </c>
      <c r="J106" s="166"/>
    </row>
    <row r="107" spans="1:10">
      <c r="A107" s="233" t="str">
        <f t="shared" si="7"/>
        <v/>
      </c>
      <c r="B107" s="234" t="str">
        <f t="shared" si="8"/>
        <v/>
      </c>
      <c r="C107" s="265" t="str">
        <f t="shared" si="9"/>
        <v/>
      </c>
      <c r="D107" s="425" t="str">
        <f t="shared" si="10"/>
        <v/>
      </c>
      <c r="E107" s="426"/>
      <c r="F107" s="426"/>
      <c r="G107" s="235" t="str">
        <f t="shared" si="11"/>
        <v/>
      </c>
      <c r="H107" s="235" t="str">
        <f t="shared" si="12"/>
        <v/>
      </c>
      <c r="I107" s="235" t="str">
        <f t="shared" si="13"/>
        <v/>
      </c>
      <c r="J107" s="166"/>
    </row>
    <row r="108" spans="1:10">
      <c r="A108" s="233" t="str">
        <f t="shared" si="7"/>
        <v/>
      </c>
      <c r="B108" s="234" t="str">
        <f t="shared" si="8"/>
        <v/>
      </c>
      <c r="C108" s="265" t="str">
        <f t="shared" si="9"/>
        <v/>
      </c>
      <c r="D108" s="425" t="str">
        <f t="shared" si="10"/>
        <v/>
      </c>
      <c r="E108" s="426"/>
      <c r="F108" s="426"/>
      <c r="G108" s="235" t="str">
        <f t="shared" si="11"/>
        <v/>
      </c>
      <c r="H108" s="235" t="str">
        <f t="shared" si="12"/>
        <v/>
      </c>
      <c r="I108" s="235" t="str">
        <f t="shared" si="13"/>
        <v/>
      </c>
      <c r="J108" s="166"/>
    </row>
    <row r="109" spans="1:10">
      <c r="A109" s="233" t="str">
        <f t="shared" si="7"/>
        <v/>
      </c>
      <c r="B109" s="234" t="str">
        <f t="shared" si="8"/>
        <v/>
      </c>
      <c r="C109" s="265" t="str">
        <f t="shared" si="9"/>
        <v/>
      </c>
      <c r="D109" s="425" t="str">
        <f t="shared" si="10"/>
        <v/>
      </c>
      <c r="E109" s="426"/>
      <c r="F109" s="426"/>
      <c r="G109" s="235" t="str">
        <f t="shared" si="11"/>
        <v/>
      </c>
      <c r="H109" s="235" t="str">
        <f t="shared" si="12"/>
        <v/>
      </c>
      <c r="I109" s="235" t="str">
        <f t="shared" si="13"/>
        <v/>
      </c>
      <c r="J109" s="166"/>
    </row>
    <row r="110" spans="1:10">
      <c r="A110" s="233" t="str">
        <f t="shared" si="7"/>
        <v/>
      </c>
      <c r="B110" s="234" t="str">
        <f t="shared" si="8"/>
        <v/>
      </c>
      <c r="C110" s="265" t="str">
        <f t="shared" si="9"/>
        <v/>
      </c>
      <c r="D110" s="425" t="str">
        <f t="shared" si="10"/>
        <v/>
      </c>
      <c r="E110" s="426"/>
      <c r="F110" s="426"/>
      <c r="G110" s="235" t="str">
        <f t="shared" si="11"/>
        <v/>
      </c>
      <c r="H110" s="235" t="str">
        <f t="shared" si="12"/>
        <v/>
      </c>
      <c r="I110" s="235" t="str">
        <f t="shared" si="13"/>
        <v/>
      </c>
      <c r="J110" s="166"/>
    </row>
    <row r="111" spans="1:10">
      <c r="A111" s="233" t="str">
        <f t="shared" si="7"/>
        <v/>
      </c>
      <c r="B111" s="234" t="str">
        <f t="shared" si="8"/>
        <v/>
      </c>
      <c r="C111" s="265" t="str">
        <f t="shared" si="9"/>
        <v/>
      </c>
      <c r="D111" s="425" t="str">
        <f t="shared" si="10"/>
        <v/>
      </c>
      <c r="E111" s="426"/>
      <c r="F111" s="426"/>
      <c r="G111" s="235" t="str">
        <f t="shared" si="11"/>
        <v/>
      </c>
      <c r="H111" s="235" t="str">
        <f t="shared" si="12"/>
        <v/>
      </c>
      <c r="I111" s="235" t="str">
        <f t="shared" si="13"/>
        <v/>
      </c>
      <c r="J111" s="166"/>
    </row>
    <row r="112" spans="1:10">
      <c r="A112" s="233" t="str">
        <f t="shared" si="7"/>
        <v/>
      </c>
      <c r="B112" s="234" t="str">
        <f t="shared" si="8"/>
        <v/>
      </c>
      <c r="C112" s="265" t="str">
        <f t="shared" si="9"/>
        <v/>
      </c>
      <c r="D112" s="425" t="str">
        <f t="shared" si="10"/>
        <v/>
      </c>
      <c r="E112" s="426"/>
      <c r="F112" s="426"/>
      <c r="G112" s="235" t="str">
        <f t="shared" si="11"/>
        <v/>
      </c>
      <c r="H112" s="235" t="str">
        <f t="shared" si="12"/>
        <v/>
      </c>
      <c r="I112" s="235" t="str">
        <f t="shared" si="13"/>
        <v/>
      </c>
      <c r="J112" s="166"/>
    </row>
    <row r="113" spans="1:10">
      <c r="A113" s="233" t="str">
        <f t="shared" si="7"/>
        <v/>
      </c>
      <c r="B113" s="234" t="str">
        <f t="shared" si="8"/>
        <v/>
      </c>
      <c r="C113" s="265" t="str">
        <f t="shared" si="9"/>
        <v/>
      </c>
      <c r="D113" s="425" t="str">
        <f t="shared" si="10"/>
        <v/>
      </c>
      <c r="E113" s="426"/>
      <c r="F113" s="426"/>
      <c r="G113" s="235" t="str">
        <f t="shared" si="11"/>
        <v/>
      </c>
      <c r="H113" s="235" t="str">
        <f t="shared" si="12"/>
        <v/>
      </c>
      <c r="I113" s="235" t="str">
        <f t="shared" si="13"/>
        <v/>
      </c>
      <c r="J113" s="166"/>
    </row>
    <row r="114" spans="1:10">
      <c r="A114" s="233" t="str">
        <f t="shared" si="7"/>
        <v/>
      </c>
      <c r="B114" s="234" t="str">
        <f t="shared" si="8"/>
        <v/>
      </c>
      <c r="C114" s="265" t="str">
        <f t="shared" si="9"/>
        <v/>
      </c>
      <c r="D114" s="425" t="str">
        <f t="shared" si="10"/>
        <v/>
      </c>
      <c r="E114" s="426"/>
      <c r="F114" s="426"/>
      <c r="G114" s="235" t="str">
        <f t="shared" si="11"/>
        <v/>
      </c>
      <c r="H114" s="235" t="str">
        <f t="shared" si="12"/>
        <v/>
      </c>
      <c r="I114" s="235" t="str">
        <f t="shared" si="13"/>
        <v/>
      </c>
      <c r="J114" s="166"/>
    </row>
    <row r="115" spans="1:10">
      <c r="A115" s="233" t="str">
        <f t="shared" si="7"/>
        <v/>
      </c>
      <c r="B115" s="234" t="str">
        <f t="shared" si="8"/>
        <v/>
      </c>
      <c r="C115" s="265" t="str">
        <f t="shared" si="9"/>
        <v/>
      </c>
      <c r="D115" s="425" t="str">
        <f t="shared" si="10"/>
        <v/>
      </c>
      <c r="E115" s="426"/>
      <c r="F115" s="426"/>
      <c r="G115" s="235" t="str">
        <f t="shared" si="11"/>
        <v/>
      </c>
      <c r="H115" s="235" t="str">
        <f t="shared" si="12"/>
        <v/>
      </c>
      <c r="I115" s="235" t="str">
        <f t="shared" si="13"/>
        <v/>
      </c>
      <c r="J115" s="166"/>
    </row>
    <row r="116" spans="1:10">
      <c r="A116" s="233" t="str">
        <f t="shared" si="7"/>
        <v/>
      </c>
      <c r="B116" s="234" t="str">
        <f t="shared" si="8"/>
        <v/>
      </c>
      <c r="C116" s="265" t="str">
        <f t="shared" si="9"/>
        <v/>
      </c>
      <c r="D116" s="425" t="str">
        <f t="shared" si="10"/>
        <v/>
      </c>
      <c r="E116" s="426"/>
      <c r="F116" s="426"/>
      <c r="G116" s="235" t="str">
        <f t="shared" si="11"/>
        <v/>
      </c>
      <c r="H116" s="235" t="str">
        <f t="shared" si="12"/>
        <v/>
      </c>
      <c r="I116" s="235" t="str">
        <f t="shared" si="13"/>
        <v/>
      </c>
      <c r="J116" s="166"/>
    </row>
    <row r="117" spans="1:10">
      <c r="A117" s="233" t="str">
        <f t="shared" si="7"/>
        <v/>
      </c>
      <c r="B117" s="234" t="str">
        <f t="shared" si="8"/>
        <v/>
      </c>
      <c r="C117" s="265" t="str">
        <f t="shared" si="9"/>
        <v/>
      </c>
      <c r="D117" s="425" t="str">
        <f t="shared" si="10"/>
        <v/>
      </c>
      <c r="E117" s="426"/>
      <c r="F117" s="426"/>
      <c r="G117" s="235" t="str">
        <f t="shared" si="11"/>
        <v/>
      </c>
      <c r="H117" s="235" t="str">
        <f t="shared" si="12"/>
        <v/>
      </c>
      <c r="I117" s="235" t="str">
        <f t="shared" si="13"/>
        <v/>
      </c>
      <c r="J117" s="166"/>
    </row>
    <row r="118" spans="1:10">
      <c r="A118" s="233" t="str">
        <f t="shared" si="7"/>
        <v/>
      </c>
      <c r="B118" s="234" t="str">
        <f t="shared" si="8"/>
        <v/>
      </c>
      <c r="C118" s="265" t="str">
        <f t="shared" si="9"/>
        <v/>
      </c>
      <c r="D118" s="425" t="str">
        <f t="shared" si="10"/>
        <v/>
      </c>
      <c r="E118" s="426"/>
      <c r="F118" s="426"/>
      <c r="G118" s="235" t="str">
        <f t="shared" si="11"/>
        <v/>
      </c>
      <c r="H118" s="235" t="str">
        <f t="shared" si="12"/>
        <v/>
      </c>
      <c r="I118" s="235" t="str">
        <f t="shared" si="13"/>
        <v/>
      </c>
      <c r="J118" s="166"/>
    </row>
    <row r="119" spans="1:10">
      <c r="A119" s="233" t="str">
        <f t="shared" si="7"/>
        <v/>
      </c>
      <c r="B119" s="234" t="str">
        <f t="shared" si="8"/>
        <v/>
      </c>
      <c r="C119" s="265" t="str">
        <f t="shared" si="9"/>
        <v/>
      </c>
      <c r="D119" s="425" t="str">
        <f t="shared" si="10"/>
        <v/>
      </c>
      <c r="E119" s="426"/>
      <c r="F119" s="426"/>
      <c r="G119" s="235" t="str">
        <f t="shared" si="11"/>
        <v/>
      </c>
      <c r="H119" s="235" t="str">
        <f t="shared" si="12"/>
        <v/>
      </c>
      <c r="I119" s="235" t="str">
        <f t="shared" si="13"/>
        <v/>
      </c>
      <c r="J119" s="166"/>
    </row>
    <row r="120" spans="1:10">
      <c r="A120" s="233" t="str">
        <f t="shared" si="7"/>
        <v/>
      </c>
      <c r="B120" s="234" t="str">
        <f t="shared" si="8"/>
        <v/>
      </c>
      <c r="C120" s="265" t="str">
        <f t="shared" si="9"/>
        <v/>
      </c>
      <c r="D120" s="425" t="str">
        <f t="shared" si="10"/>
        <v/>
      </c>
      <c r="E120" s="426"/>
      <c r="F120" s="426"/>
      <c r="G120" s="235" t="str">
        <f t="shared" si="11"/>
        <v/>
      </c>
      <c r="H120" s="235" t="str">
        <f t="shared" si="12"/>
        <v/>
      </c>
      <c r="I120" s="235" t="str">
        <f t="shared" si="13"/>
        <v/>
      </c>
      <c r="J120" s="166"/>
    </row>
    <row r="121" spans="1:10">
      <c r="A121" s="233" t="str">
        <f t="shared" si="7"/>
        <v/>
      </c>
      <c r="B121" s="234" t="str">
        <f t="shared" si="8"/>
        <v/>
      </c>
      <c r="C121" s="265" t="str">
        <f t="shared" si="9"/>
        <v/>
      </c>
      <c r="D121" s="425" t="str">
        <f t="shared" si="10"/>
        <v/>
      </c>
      <c r="E121" s="426"/>
      <c r="F121" s="426"/>
      <c r="G121" s="235" t="str">
        <f t="shared" si="11"/>
        <v/>
      </c>
      <c r="H121" s="235" t="str">
        <f t="shared" si="12"/>
        <v/>
      </c>
      <c r="I121" s="235" t="str">
        <f t="shared" si="13"/>
        <v/>
      </c>
      <c r="J121" s="166"/>
    </row>
    <row r="122" spans="1:10">
      <c r="A122" s="233" t="str">
        <f t="shared" si="7"/>
        <v/>
      </c>
      <c r="B122" s="234" t="str">
        <f t="shared" si="8"/>
        <v/>
      </c>
      <c r="C122" s="265" t="str">
        <f t="shared" si="9"/>
        <v/>
      </c>
      <c r="D122" s="425" t="str">
        <f t="shared" si="10"/>
        <v/>
      </c>
      <c r="E122" s="426"/>
      <c r="F122" s="426"/>
      <c r="G122" s="235" t="str">
        <f t="shared" si="11"/>
        <v/>
      </c>
      <c r="H122" s="235" t="str">
        <f t="shared" si="12"/>
        <v/>
      </c>
      <c r="I122" s="235" t="str">
        <f t="shared" si="13"/>
        <v/>
      </c>
      <c r="J122" s="166"/>
    </row>
    <row r="123" spans="1:10">
      <c r="A123" s="233" t="str">
        <f t="shared" si="7"/>
        <v/>
      </c>
      <c r="B123" s="234" t="str">
        <f t="shared" si="8"/>
        <v/>
      </c>
      <c r="C123" s="265" t="str">
        <f t="shared" si="9"/>
        <v/>
      </c>
      <c r="D123" s="425" t="str">
        <f t="shared" si="10"/>
        <v/>
      </c>
      <c r="E123" s="426"/>
      <c r="F123" s="426"/>
      <c r="G123" s="235" t="str">
        <f t="shared" si="11"/>
        <v/>
      </c>
      <c r="H123" s="235" t="str">
        <f t="shared" si="12"/>
        <v/>
      </c>
      <c r="I123" s="235" t="str">
        <f t="shared" si="13"/>
        <v/>
      </c>
      <c r="J123" s="166"/>
    </row>
    <row r="124" spans="1:10">
      <c r="A124" s="233" t="str">
        <f t="shared" si="7"/>
        <v/>
      </c>
      <c r="B124" s="234" t="str">
        <f t="shared" si="8"/>
        <v/>
      </c>
      <c r="C124" s="265" t="str">
        <f t="shared" si="9"/>
        <v/>
      </c>
      <c r="D124" s="425" t="str">
        <f t="shared" si="10"/>
        <v/>
      </c>
      <c r="E124" s="426"/>
      <c r="F124" s="426"/>
      <c r="G124" s="235" t="str">
        <f t="shared" si="11"/>
        <v/>
      </c>
      <c r="H124" s="235" t="str">
        <f t="shared" si="12"/>
        <v/>
      </c>
      <c r="I124" s="235" t="str">
        <f t="shared" si="13"/>
        <v/>
      </c>
      <c r="J124" s="166"/>
    </row>
    <row r="125" spans="1:10">
      <c r="A125" s="233" t="str">
        <f t="shared" si="7"/>
        <v/>
      </c>
      <c r="B125" s="234" t="str">
        <f t="shared" si="8"/>
        <v/>
      </c>
      <c r="C125" s="265" t="str">
        <f t="shared" si="9"/>
        <v/>
      </c>
      <c r="D125" s="425" t="str">
        <f t="shared" si="10"/>
        <v/>
      </c>
      <c r="E125" s="426"/>
      <c r="F125" s="426"/>
      <c r="G125" s="235" t="str">
        <f t="shared" si="11"/>
        <v/>
      </c>
      <c r="H125" s="235" t="str">
        <f t="shared" si="12"/>
        <v/>
      </c>
      <c r="I125" s="235" t="str">
        <f t="shared" si="13"/>
        <v/>
      </c>
      <c r="J125" s="166"/>
    </row>
    <row r="126" spans="1:10">
      <c r="A126" s="233" t="str">
        <f t="shared" si="7"/>
        <v/>
      </c>
      <c r="B126" s="234" t="str">
        <f t="shared" si="8"/>
        <v/>
      </c>
      <c r="C126" s="265" t="str">
        <f t="shared" si="9"/>
        <v/>
      </c>
      <c r="D126" s="425" t="str">
        <f t="shared" si="10"/>
        <v/>
      </c>
      <c r="E126" s="426"/>
      <c r="F126" s="426"/>
      <c r="G126" s="235" t="str">
        <f t="shared" si="11"/>
        <v/>
      </c>
      <c r="H126" s="235" t="str">
        <f t="shared" si="12"/>
        <v/>
      </c>
      <c r="I126" s="235" t="str">
        <f t="shared" si="13"/>
        <v/>
      </c>
      <c r="J126" s="166"/>
    </row>
    <row r="127" spans="1:10">
      <c r="A127" s="233" t="str">
        <f t="shared" si="7"/>
        <v/>
      </c>
      <c r="B127" s="234" t="str">
        <f t="shared" si="8"/>
        <v/>
      </c>
      <c r="C127" s="265" t="str">
        <f t="shared" si="9"/>
        <v/>
      </c>
      <c r="D127" s="425" t="str">
        <f t="shared" si="10"/>
        <v/>
      </c>
      <c r="E127" s="426"/>
      <c r="F127" s="426"/>
      <c r="G127" s="235" t="str">
        <f t="shared" si="11"/>
        <v/>
      </c>
      <c r="H127" s="235" t="str">
        <f t="shared" si="12"/>
        <v/>
      </c>
      <c r="I127" s="235" t="str">
        <f t="shared" si="13"/>
        <v/>
      </c>
      <c r="J127" s="166"/>
    </row>
    <row r="128" spans="1:10">
      <c r="A128" s="233" t="str">
        <f t="shared" si="7"/>
        <v/>
      </c>
      <c r="B128" s="234" t="str">
        <f t="shared" si="8"/>
        <v/>
      </c>
      <c r="C128" s="265" t="str">
        <f t="shared" si="9"/>
        <v/>
      </c>
      <c r="D128" s="425" t="str">
        <f t="shared" si="10"/>
        <v/>
      </c>
      <c r="E128" s="426"/>
      <c r="F128" s="426"/>
      <c r="G128" s="235" t="str">
        <f t="shared" si="11"/>
        <v/>
      </c>
      <c r="H128" s="235" t="str">
        <f t="shared" si="12"/>
        <v/>
      </c>
      <c r="I128" s="235" t="str">
        <f t="shared" si="13"/>
        <v/>
      </c>
      <c r="J128" s="166"/>
    </row>
    <row r="129" spans="1:10">
      <c r="A129" s="233" t="str">
        <f t="shared" si="7"/>
        <v/>
      </c>
      <c r="B129" s="234" t="str">
        <f t="shared" si="8"/>
        <v/>
      </c>
      <c r="C129" s="265" t="str">
        <f t="shared" si="9"/>
        <v/>
      </c>
      <c r="D129" s="425" t="str">
        <f t="shared" si="10"/>
        <v/>
      </c>
      <c r="E129" s="426"/>
      <c r="F129" s="426"/>
      <c r="G129" s="235" t="str">
        <f t="shared" si="11"/>
        <v/>
      </c>
      <c r="H129" s="235" t="str">
        <f t="shared" si="12"/>
        <v/>
      </c>
      <c r="I129" s="235" t="str">
        <f t="shared" si="13"/>
        <v/>
      </c>
      <c r="J129" s="166"/>
    </row>
    <row r="130" spans="1:10">
      <c r="A130" s="233" t="str">
        <f t="shared" si="7"/>
        <v/>
      </c>
      <c r="B130" s="234" t="str">
        <f t="shared" si="8"/>
        <v/>
      </c>
      <c r="C130" s="265" t="str">
        <f t="shared" si="9"/>
        <v/>
      </c>
      <c r="D130" s="425" t="str">
        <f t="shared" si="10"/>
        <v/>
      </c>
      <c r="E130" s="426"/>
      <c r="F130" s="426"/>
      <c r="G130" s="235" t="str">
        <f t="shared" si="11"/>
        <v/>
      </c>
      <c r="H130" s="235" t="str">
        <f t="shared" si="12"/>
        <v/>
      </c>
      <c r="I130" s="235" t="str">
        <f t="shared" si="13"/>
        <v/>
      </c>
      <c r="J130" s="166"/>
    </row>
    <row r="131" spans="1:10">
      <c r="A131" s="233" t="str">
        <f t="shared" si="7"/>
        <v/>
      </c>
      <c r="B131" s="234" t="str">
        <f t="shared" si="8"/>
        <v/>
      </c>
      <c r="C131" s="265" t="str">
        <f t="shared" si="9"/>
        <v/>
      </c>
      <c r="D131" s="425" t="str">
        <f t="shared" si="10"/>
        <v/>
      </c>
      <c r="E131" s="426"/>
      <c r="F131" s="426"/>
      <c r="G131" s="235" t="str">
        <f t="shared" si="11"/>
        <v/>
      </c>
      <c r="H131" s="235" t="str">
        <f t="shared" si="12"/>
        <v/>
      </c>
      <c r="I131" s="235" t="str">
        <f t="shared" si="13"/>
        <v/>
      </c>
      <c r="J131" s="166"/>
    </row>
    <row r="132" spans="1:10">
      <c r="A132" s="233" t="str">
        <f t="shared" si="7"/>
        <v/>
      </c>
      <c r="B132" s="234" t="str">
        <f t="shared" si="8"/>
        <v/>
      </c>
      <c r="C132" s="265" t="str">
        <f t="shared" si="9"/>
        <v/>
      </c>
      <c r="D132" s="425" t="str">
        <f t="shared" si="10"/>
        <v/>
      </c>
      <c r="E132" s="426"/>
      <c r="F132" s="426"/>
      <c r="G132" s="235" t="str">
        <f t="shared" si="11"/>
        <v/>
      </c>
      <c r="H132" s="235" t="str">
        <f t="shared" si="12"/>
        <v/>
      </c>
      <c r="I132" s="235" t="str">
        <f t="shared" si="13"/>
        <v/>
      </c>
      <c r="J132" s="166"/>
    </row>
    <row r="133" spans="1:10">
      <c r="A133" s="233" t="str">
        <f t="shared" si="7"/>
        <v/>
      </c>
      <c r="B133" s="234" t="str">
        <f t="shared" si="8"/>
        <v/>
      </c>
      <c r="C133" s="265" t="str">
        <f t="shared" si="9"/>
        <v/>
      </c>
      <c r="D133" s="425" t="str">
        <f t="shared" si="10"/>
        <v/>
      </c>
      <c r="E133" s="426"/>
      <c r="F133" s="426"/>
      <c r="G133" s="235" t="str">
        <f t="shared" si="11"/>
        <v/>
      </c>
      <c r="H133" s="235" t="str">
        <f t="shared" si="12"/>
        <v/>
      </c>
      <c r="I133" s="235" t="str">
        <f t="shared" si="13"/>
        <v/>
      </c>
      <c r="J133" s="166"/>
    </row>
    <row r="134" spans="1:10">
      <c r="A134" s="233" t="str">
        <f t="shared" si="7"/>
        <v/>
      </c>
      <c r="B134" s="234" t="str">
        <f t="shared" si="8"/>
        <v/>
      </c>
      <c r="C134" s="265" t="str">
        <f t="shared" si="9"/>
        <v/>
      </c>
      <c r="D134" s="425" t="str">
        <f t="shared" si="10"/>
        <v/>
      </c>
      <c r="E134" s="426"/>
      <c r="F134" s="426"/>
      <c r="G134" s="235" t="str">
        <f t="shared" si="11"/>
        <v/>
      </c>
      <c r="H134" s="235" t="str">
        <f t="shared" si="12"/>
        <v/>
      </c>
      <c r="I134" s="235" t="str">
        <f t="shared" si="13"/>
        <v/>
      </c>
      <c r="J134" s="166"/>
    </row>
    <row r="135" spans="1:10">
      <c r="A135" s="233" t="str">
        <f t="shared" si="7"/>
        <v/>
      </c>
      <c r="B135" s="234" t="str">
        <f t="shared" si="8"/>
        <v/>
      </c>
      <c r="C135" s="265" t="str">
        <f t="shared" si="9"/>
        <v/>
      </c>
      <c r="D135" s="425" t="str">
        <f t="shared" si="10"/>
        <v/>
      </c>
      <c r="E135" s="426"/>
      <c r="F135" s="426"/>
      <c r="G135" s="235" t="str">
        <f t="shared" si="11"/>
        <v/>
      </c>
      <c r="H135" s="235" t="str">
        <f t="shared" si="12"/>
        <v/>
      </c>
      <c r="I135" s="235" t="str">
        <f t="shared" si="13"/>
        <v/>
      </c>
      <c r="J135" s="166"/>
    </row>
    <row r="136" spans="1:10">
      <c r="A136" s="233" t="str">
        <f t="shared" ref="A136:A199" si="14">IF(ROW()-7&lt;=筆數,VLOOKUP(ROW()-7,日記表,3,FALSE),"")</f>
        <v/>
      </c>
      <c r="B136" s="234" t="str">
        <f t="shared" ref="B136:B199" si="15">IF(ROW()-7&lt;=筆數,VLOOKUP(ROW()-7,日記表,4,FALSE),"")</f>
        <v/>
      </c>
      <c r="C136" s="265" t="str">
        <f t="shared" ref="C136:C199" si="16">IF(ROW()-7&lt;=筆數,VLOOKUP(ROW()-7,日記表,10,FALSE),"")</f>
        <v/>
      </c>
      <c r="D136" s="425" t="str">
        <f t="shared" ref="D136:D199" si="17">IF(ROW()-7&lt;=筆數,VLOOKUP(ROW()-7,日記表,12,FALSE),"")</f>
        <v/>
      </c>
      <c r="E136" s="426"/>
      <c r="F136" s="426"/>
      <c r="G136" s="235" t="str">
        <f t="shared" ref="G136:G199" si="18">IF(ROW()-7&lt;=筆數,VLOOKUP(ROW()-7,日記表,13,FALSE),"")</f>
        <v/>
      </c>
      <c r="H136" s="235" t="str">
        <f t="shared" ref="H136:H199" si="19">IF(ROW()-7&lt;=筆數,VLOOKUP(ROW()-7,日記表,14,FALSE),"")</f>
        <v/>
      </c>
      <c r="I136" s="235" t="str">
        <f t="shared" ref="I136:I199" si="20">IF(A136="","",IF(DC="借",I135+G136-H136,I135+H136-G136))</f>
        <v/>
      </c>
      <c r="J136" s="166"/>
    </row>
    <row r="137" spans="1:10">
      <c r="A137" s="233" t="str">
        <f t="shared" si="14"/>
        <v/>
      </c>
      <c r="B137" s="234" t="str">
        <f t="shared" si="15"/>
        <v/>
      </c>
      <c r="C137" s="265" t="str">
        <f t="shared" si="16"/>
        <v/>
      </c>
      <c r="D137" s="425" t="str">
        <f t="shared" si="17"/>
        <v/>
      </c>
      <c r="E137" s="426"/>
      <c r="F137" s="426"/>
      <c r="G137" s="235" t="str">
        <f t="shared" si="18"/>
        <v/>
      </c>
      <c r="H137" s="235" t="str">
        <f t="shared" si="19"/>
        <v/>
      </c>
      <c r="I137" s="235" t="str">
        <f t="shared" si="20"/>
        <v/>
      </c>
      <c r="J137" s="166"/>
    </row>
    <row r="138" spans="1:10">
      <c r="A138" s="233" t="str">
        <f t="shared" si="14"/>
        <v/>
      </c>
      <c r="B138" s="234" t="str">
        <f t="shared" si="15"/>
        <v/>
      </c>
      <c r="C138" s="265" t="str">
        <f t="shared" si="16"/>
        <v/>
      </c>
      <c r="D138" s="425" t="str">
        <f t="shared" si="17"/>
        <v/>
      </c>
      <c r="E138" s="426"/>
      <c r="F138" s="426"/>
      <c r="G138" s="235" t="str">
        <f t="shared" si="18"/>
        <v/>
      </c>
      <c r="H138" s="235" t="str">
        <f t="shared" si="19"/>
        <v/>
      </c>
      <c r="I138" s="235" t="str">
        <f t="shared" si="20"/>
        <v/>
      </c>
      <c r="J138" s="166"/>
    </row>
    <row r="139" spans="1:10">
      <c r="A139" s="233" t="str">
        <f t="shared" si="14"/>
        <v/>
      </c>
      <c r="B139" s="234" t="str">
        <f t="shared" si="15"/>
        <v/>
      </c>
      <c r="C139" s="265" t="str">
        <f t="shared" si="16"/>
        <v/>
      </c>
      <c r="D139" s="425" t="str">
        <f t="shared" si="17"/>
        <v/>
      </c>
      <c r="E139" s="426"/>
      <c r="F139" s="426"/>
      <c r="G139" s="235" t="str">
        <f t="shared" si="18"/>
        <v/>
      </c>
      <c r="H139" s="235" t="str">
        <f t="shared" si="19"/>
        <v/>
      </c>
      <c r="I139" s="235" t="str">
        <f t="shared" si="20"/>
        <v/>
      </c>
      <c r="J139" s="166"/>
    </row>
    <row r="140" spans="1:10">
      <c r="A140" s="233" t="str">
        <f t="shared" si="14"/>
        <v/>
      </c>
      <c r="B140" s="234" t="str">
        <f t="shared" si="15"/>
        <v/>
      </c>
      <c r="C140" s="265" t="str">
        <f t="shared" si="16"/>
        <v/>
      </c>
      <c r="D140" s="425" t="str">
        <f t="shared" si="17"/>
        <v/>
      </c>
      <c r="E140" s="426"/>
      <c r="F140" s="426"/>
      <c r="G140" s="235" t="str">
        <f t="shared" si="18"/>
        <v/>
      </c>
      <c r="H140" s="235" t="str">
        <f t="shared" si="19"/>
        <v/>
      </c>
      <c r="I140" s="235" t="str">
        <f t="shared" si="20"/>
        <v/>
      </c>
      <c r="J140" s="166"/>
    </row>
    <row r="141" spans="1:10">
      <c r="A141" s="233" t="str">
        <f t="shared" si="14"/>
        <v/>
      </c>
      <c r="B141" s="234" t="str">
        <f t="shared" si="15"/>
        <v/>
      </c>
      <c r="C141" s="265" t="str">
        <f t="shared" si="16"/>
        <v/>
      </c>
      <c r="D141" s="425" t="str">
        <f t="shared" si="17"/>
        <v/>
      </c>
      <c r="E141" s="426"/>
      <c r="F141" s="426"/>
      <c r="G141" s="235" t="str">
        <f t="shared" si="18"/>
        <v/>
      </c>
      <c r="H141" s="235" t="str">
        <f t="shared" si="19"/>
        <v/>
      </c>
      <c r="I141" s="235" t="str">
        <f t="shared" si="20"/>
        <v/>
      </c>
      <c r="J141" s="166"/>
    </row>
    <row r="142" spans="1:10">
      <c r="A142" s="233" t="str">
        <f t="shared" si="14"/>
        <v/>
      </c>
      <c r="B142" s="234" t="str">
        <f t="shared" si="15"/>
        <v/>
      </c>
      <c r="C142" s="265" t="str">
        <f t="shared" si="16"/>
        <v/>
      </c>
      <c r="D142" s="425" t="str">
        <f t="shared" si="17"/>
        <v/>
      </c>
      <c r="E142" s="426"/>
      <c r="F142" s="426"/>
      <c r="G142" s="235" t="str">
        <f t="shared" si="18"/>
        <v/>
      </c>
      <c r="H142" s="235" t="str">
        <f t="shared" si="19"/>
        <v/>
      </c>
      <c r="I142" s="235" t="str">
        <f t="shared" si="20"/>
        <v/>
      </c>
      <c r="J142" s="166"/>
    </row>
    <row r="143" spans="1:10">
      <c r="A143" s="233" t="str">
        <f t="shared" si="14"/>
        <v/>
      </c>
      <c r="B143" s="234" t="str">
        <f t="shared" si="15"/>
        <v/>
      </c>
      <c r="C143" s="265" t="str">
        <f t="shared" si="16"/>
        <v/>
      </c>
      <c r="D143" s="425" t="str">
        <f t="shared" si="17"/>
        <v/>
      </c>
      <c r="E143" s="426"/>
      <c r="F143" s="426"/>
      <c r="G143" s="235" t="str">
        <f t="shared" si="18"/>
        <v/>
      </c>
      <c r="H143" s="235" t="str">
        <f t="shared" si="19"/>
        <v/>
      </c>
      <c r="I143" s="235" t="str">
        <f t="shared" si="20"/>
        <v/>
      </c>
      <c r="J143" s="166"/>
    </row>
    <row r="144" spans="1:10">
      <c r="A144" s="233" t="str">
        <f t="shared" si="14"/>
        <v/>
      </c>
      <c r="B144" s="234" t="str">
        <f t="shared" si="15"/>
        <v/>
      </c>
      <c r="C144" s="265" t="str">
        <f t="shared" si="16"/>
        <v/>
      </c>
      <c r="D144" s="425" t="str">
        <f t="shared" si="17"/>
        <v/>
      </c>
      <c r="E144" s="426"/>
      <c r="F144" s="426"/>
      <c r="G144" s="235" t="str">
        <f t="shared" si="18"/>
        <v/>
      </c>
      <c r="H144" s="235" t="str">
        <f t="shared" si="19"/>
        <v/>
      </c>
      <c r="I144" s="235" t="str">
        <f t="shared" si="20"/>
        <v/>
      </c>
      <c r="J144" s="166"/>
    </row>
    <row r="145" spans="1:10">
      <c r="A145" s="233" t="str">
        <f t="shared" si="14"/>
        <v/>
      </c>
      <c r="B145" s="234" t="str">
        <f t="shared" si="15"/>
        <v/>
      </c>
      <c r="C145" s="265" t="str">
        <f t="shared" si="16"/>
        <v/>
      </c>
      <c r="D145" s="425" t="str">
        <f t="shared" si="17"/>
        <v/>
      </c>
      <c r="E145" s="426"/>
      <c r="F145" s="426"/>
      <c r="G145" s="235" t="str">
        <f t="shared" si="18"/>
        <v/>
      </c>
      <c r="H145" s="235" t="str">
        <f t="shared" si="19"/>
        <v/>
      </c>
      <c r="I145" s="235" t="str">
        <f t="shared" si="20"/>
        <v/>
      </c>
      <c r="J145" s="166"/>
    </row>
    <row r="146" spans="1:10">
      <c r="A146" s="233" t="str">
        <f t="shared" si="14"/>
        <v/>
      </c>
      <c r="B146" s="234" t="str">
        <f t="shared" si="15"/>
        <v/>
      </c>
      <c r="C146" s="265" t="str">
        <f t="shared" si="16"/>
        <v/>
      </c>
      <c r="D146" s="425" t="str">
        <f t="shared" si="17"/>
        <v/>
      </c>
      <c r="E146" s="426"/>
      <c r="F146" s="426"/>
      <c r="G146" s="235" t="str">
        <f t="shared" si="18"/>
        <v/>
      </c>
      <c r="H146" s="235" t="str">
        <f t="shared" si="19"/>
        <v/>
      </c>
      <c r="I146" s="235" t="str">
        <f t="shared" si="20"/>
        <v/>
      </c>
      <c r="J146" s="166"/>
    </row>
    <row r="147" spans="1:10">
      <c r="A147" s="233" t="str">
        <f t="shared" si="14"/>
        <v/>
      </c>
      <c r="B147" s="234" t="str">
        <f t="shared" si="15"/>
        <v/>
      </c>
      <c r="C147" s="265" t="str">
        <f t="shared" si="16"/>
        <v/>
      </c>
      <c r="D147" s="425" t="str">
        <f t="shared" si="17"/>
        <v/>
      </c>
      <c r="E147" s="426"/>
      <c r="F147" s="426"/>
      <c r="G147" s="235" t="str">
        <f t="shared" si="18"/>
        <v/>
      </c>
      <c r="H147" s="235" t="str">
        <f t="shared" si="19"/>
        <v/>
      </c>
      <c r="I147" s="235" t="str">
        <f t="shared" si="20"/>
        <v/>
      </c>
      <c r="J147" s="166"/>
    </row>
    <row r="148" spans="1:10">
      <c r="A148" s="233" t="str">
        <f t="shared" si="14"/>
        <v/>
      </c>
      <c r="B148" s="234" t="str">
        <f t="shared" si="15"/>
        <v/>
      </c>
      <c r="C148" s="265" t="str">
        <f t="shared" si="16"/>
        <v/>
      </c>
      <c r="D148" s="425" t="str">
        <f t="shared" si="17"/>
        <v/>
      </c>
      <c r="E148" s="426"/>
      <c r="F148" s="426"/>
      <c r="G148" s="235" t="str">
        <f t="shared" si="18"/>
        <v/>
      </c>
      <c r="H148" s="235" t="str">
        <f t="shared" si="19"/>
        <v/>
      </c>
      <c r="I148" s="235" t="str">
        <f t="shared" si="20"/>
        <v/>
      </c>
      <c r="J148" s="166"/>
    </row>
    <row r="149" spans="1:10">
      <c r="A149" s="233" t="str">
        <f t="shared" si="14"/>
        <v/>
      </c>
      <c r="B149" s="234" t="str">
        <f t="shared" si="15"/>
        <v/>
      </c>
      <c r="C149" s="265" t="str">
        <f t="shared" si="16"/>
        <v/>
      </c>
      <c r="D149" s="425" t="str">
        <f t="shared" si="17"/>
        <v/>
      </c>
      <c r="E149" s="426"/>
      <c r="F149" s="426"/>
      <c r="G149" s="235" t="str">
        <f t="shared" si="18"/>
        <v/>
      </c>
      <c r="H149" s="235" t="str">
        <f t="shared" si="19"/>
        <v/>
      </c>
      <c r="I149" s="235" t="str">
        <f t="shared" si="20"/>
        <v/>
      </c>
      <c r="J149" s="166"/>
    </row>
    <row r="150" spans="1:10">
      <c r="A150" s="233" t="str">
        <f t="shared" si="14"/>
        <v/>
      </c>
      <c r="B150" s="234" t="str">
        <f t="shared" si="15"/>
        <v/>
      </c>
      <c r="C150" s="265" t="str">
        <f t="shared" si="16"/>
        <v/>
      </c>
      <c r="D150" s="425" t="str">
        <f t="shared" si="17"/>
        <v/>
      </c>
      <c r="E150" s="426"/>
      <c r="F150" s="426"/>
      <c r="G150" s="235" t="str">
        <f t="shared" si="18"/>
        <v/>
      </c>
      <c r="H150" s="235" t="str">
        <f t="shared" si="19"/>
        <v/>
      </c>
      <c r="I150" s="235" t="str">
        <f t="shared" si="20"/>
        <v/>
      </c>
      <c r="J150" s="166"/>
    </row>
    <row r="151" spans="1:10">
      <c r="A151" s="233" t="str">
        <f t="shared" si="14"/>
        <v/>
      </c>
      <c r="B151" s="234" t="str">
        <f t="shared" si="15"/>
        <v/>
      </c>
      <c r="C151" s="265" t="str">
        <f t="shared" si="16"/>
        <v/>
      </c>
      <c r="D151" s="425" t="str">
        <f t="shared" si="17"/>
        <v/>
      </c>
      <c r="E151" s="426"/>
      <c r="F151" s="426"/>
      <c r="G151" s="235" t="str">
        <f t="shared" si="18"/>
        <v/>
      </c>
      <c r="H151" s="235" t="str">
        <f t="shared" si="19"/>
        <v/>
      </c>
      <c r="I151" s="235" t="str">
        <f t="shared" si="20"/>
        <v/>
      </c>
      <c r="J151" s="166"/>
    </row>
    <row r="152" spans="1:10">
      <c r="A152" s="233" t="str">
        <f t="shared" si="14"/>
        <v/>
      </c>
      <c r="B152" s="234" t="str">
        <f t="shared" si="15"/>
        <v/>
      </c>
      <c r="C152" s="265" t="str">
        <f t="shared" si="16"/>
        <v/>
      </c>
      <c r="D152" s="425" t="str">
        <f t="shared" si="17"/>
        <v/>
      </c>
      <c r="E152" s="426"/>
      <c r="F152" s="426"/>
      <c r="G152" s="235" t="str">
        <f t="shared" si="18"/>
        <v/>
      </c>
      <c r="H152" s="235" t="str">
        <f t="shared" si="19"/>
        <v/>
      </c>
      <c r="I152" s="235" t="str">
        <f t="shared" si="20"/>
        <v/>
      </c>
      <c r="J152" s="166"/>
    </row>
    <row r="153" spans="1:10">
      <c r="A153" s="233" t="str">
        <f t="shared" si="14"/>
        <v/>
      </c>
      <c r="B153" s="234" t="str">
        <f t="shared" si="15"/>
        <v/>
      </c>
      <c r="C153" s="265" t="str">
        <f t="shared" si="16"/>
        <v/>
      </c>
      <c r="D153" s="425" t="str">
        <f t="shared" si="17"/>
        <v/>
      </c>
      <c r="E153" s="426"/>
      <c r="F153" s="426"/>
      <c r="G153" s="235" t="str">
        <f t="shared" si="18"/>
        <v/>
      </c>
      <c r="H153" s="235" t="str">
        <f t="shared" si="19"/>
        <v/>
      </c>
      <c r="I153" s="235" t="str">
        <f t="shared" si="20"/>
        <v/>
      </c>
      <c r="J153" s="166"/>
    </row>
    <row r="154" spans="1:10">
      <c r="A154" s="233" t="str">
        <f t="shared" si="14"/>
        <v/>
      </c>
      <c r="B154" s="234" t="str">
        <f t="shared" si="15"/>
        <v/>
      </c>
      <c r="C154" s="265" t="str">
        <f t="shared" si="16"/>
        <v/>
      </c>
      <c r="D154" s="425" t="str">
        <f t="shared" si="17"/>
        <v/>
      </c>
      <c r="E154" s="426"/>
      <c r="F154" s="426"/>
      <c r="G154" s="235" t="str">
        <f t="shared" si="18"/>
        <v/>
      </c>
      <c r="H154" s="235" t="str">
        <f t="shared" si="19"/>
        <v/>
      </c>
      <c r="I154" s="235" t="str">
        <f t="shared" si="20"/>
        <v/>
      </c>
      <c r="J154" s="166"/>
    </row>
    <row r="155" spans="1:10">
      <c r="A155" s="233" t="str">
        <f t="shared" si="14"/>
        <v/>
      </c>
      <c r="B155" s="234" t="str">
        <f t="shared" si="15"/>
        <v/>
      </c>
      <c r="C155" s="265" t="str">
        <f t="shared" si="16"/>
        <v/>
      </c>
      <c r="D155" s="425" t="str">
        <f t="shared" si="17"/>
        <v/>
      </c>
      <c r="E155" s="426"/>
      <c r="F155" s="426"/>
      <c r="G155" s="235" t="str">
        <f t="shared" si="18"/>
        <v/>
      </c>
      <c r="H155" s="235" t="str">
        <f t="shared" si="19"/>
        <v/>
      </c>
      <c r="I155" s="235" t="str">
        <f t="shared" si="20"/>
        <v/>
      </c>
      <c r="J155" s="166"/>
    </row>
    <row r="156" spans="1:10">
      <c r="A156" s="233" t="str">
        <f t="shared" si="14"/>
        <v/>
      </c>
      <c r="B156" s="234" t="str">
        <f t="shared" si="15"/>
        <v/>
      </c>
      <c r="C156" s="265" t="str">
        <f t="shared" si="16"/>
        <v/>
      </c>
      <c r="D156" s="425" t="str">
        <f t="shared" si="17"/>
        <v/>
      </c>
      <c r="E156" s="426"/>
      <c r="F156" s="426"/>
      <c r="G156" s="235" t="str">
        <f t="shared" si="18"/>
        <v/>
      </c>
      <c r="H156" s="235" t="str">
        <f t="shared" si="19"/>
        <v/>
      </c>
      <c r="I156" s="235" t="str">
        <f t="shared" si="20"/>
        <v/>
      </c>
      <c r="J156" s="166"/>
    </row>
    <row r="157" spans="1:10">
      <c r="A157" s="233" t="str">
        <f t="shared" si="14"/>
        <v/>
      </c>
      <c r="B157" s="234" t="str">
        <f t="shared" si="15"/>
        <v/>
      </c>
      <c r="C157" s="265" t="str">
        <f t="shared" si="16"/>
        <v/>
      </c>
      <c r="D157" s="425" t="str">
        <f t="shared" si="17"/>
        <v/>
      </c>
      <c r="E157" s="426"/>
      <c r="F157" s="426"/>
      <c r="G157" s="235" t="str">
        <f t="shared" si="18"/>
        <v/>
      </c>
      <c r="H157" s="235" t="str">
        <f t="shared" si="19"/>
        <v/>
      </c>
      <c r="I157" s="235" t="str">
        <f t="shared" si="20"/>
        <v/>
      </c>
      <c r="J157" s="166"/>
    </row>
    <row r="158" spans="1:10">
      <c r="A158" s="233" t="str">
        <f t="shared" si="14"/>
        <v/>
      </c>
      <c r="B158" s="234" t="str">
        <f t="shared" si="15"/>
        <v/>
      </c>
      <c r="C158" s="265" t="str">
        <f t="shared" si="16"/>
        <v/>
      </c>
      <c r="D158" s="425" t="str">
        <f t="shared" si="17"/>
        <v/>
      </c>
      <c r="E158" s="426"/>
      <c r="F158" s="426"/>
      <c r="G158" s="235" t="str">
        <f t="shared" si="18"/>
        <v/>
      </c>
      <c r="H158" s="235" t="str">
        <f t="shared" si="19"/>
        <v/>
      </c>
      <c r="I158" s="235" t="str">
        <f t="shared" si="20"/>
        <v/>
      </c>
      <c r="J158" s="166"/>
    </row>
    <row r="159" spans="1:10">
      <c r="A159" s="233" t="str">
        <f t="shared" si="14"/>
        <v/>
      </c>
      <c r="B159" s="234" t="str">
        <f t="shared" si="15"/>
        <v/>
      </c>
      <c r="C159" s="265" t="str">
        <f t="shared" si="16"/>
        <v/>
      </c>
      <c r="D159" s="425" t="str">
        <f t="shared" si="17"/>
        <v/>
      </c>
      <c r="E159" s="426"/>
      <c r="F159" s="426"/>
      <c r="G159" s="235" t="str">
        <f t="shared" si="18"/>
        <v/>
      </c>
      <c r="H159" s="235" t="str">
        <f t="shared" si="19"/>
        <v/>
      </c>
      <c r="I159" s="235" t="str">
        <f t="shared" si="20"/>
        <v/>
      </c>
      <c r="J159" s="166"/>
    </row>
    <row r="160" spans="1:10">
      <c r="A160" s="233" t="str">
        <f t="shared" si="14"/>
        <v/>
      </c>
      <c r="B160" s="234" t="str">
        <f t="shared" si="15"/>
        <v/>
      </c>
      <c r="C160" s="265" t="str">
        <f t="shared" si="16"/>
        <v/>
      </c>
      <c r="D160" s="425" t="str">
        <f t="shared" si="17"/>
        <v/>
      </c>
      <c r="E160" s="426"/>
      <c r="F160" s="426"/>
      <c r="G160" s="235" t="str">
        <f t="shared" si="18"/>
        <v/>
      </c>
      <c r="H160" s="235" t="str">
        <f t="shared" si="19"/>
        <v/>
      </c>
      <c r="I160" s="235" t="str">
        <f t="shared" si="20"/>
        <v/>
      </c>
      <c r="J160" s="166"/>
    </row>
    <row r="161" spans="1:10">
      <c r="A161" s="233" t="str">
        <f t="shared" si="14"/>
        <v/>
      </c>
      <c r="B161" s="234" t="str">
        <f t="shared" si="15"/>
        <v/>
      </c>
      <c r="C161" s="265" t="str">
        <f t="shared" si="16"/>
        <v/>
      </c>
      <c r="D161" s="425" t="str">
        <f t="shared" si="17"/>
        <v/>
      </c>
      <c r="E161" s="426"/>
      <c r="F161" s="426"/>
      <c r="G161" s="235" t="str">
        <f t="shared" si="18"/>
        <v/>
      </c>
      <c r="H161" s="235" t="str">
        <f t="shared" si="19"/>
        <v/>
      </c>
      <c r="I161" s="235" t="str">
        <f t="shared" si="20"/>
        <v/>
      </c>
      <c r="J161" s="166"/>
    </row>
    <row r="162" spans="1:10">
      <c r="A162" s="233" t="str">
        <f t="shared" si="14"/>
        <v/>
      </c>
      <c r="B162" s="234" t="str">
        <f t="shared" si="15"/>
        <v/>
      </c>
      <c r="C162" s="265" t="str">
        <f t="shared" si="16"/>
        <v/>
      </c>
      <c r="D162" s="425" t="str">
        <f t="shared" si="17"/>
        <v/>
      </c>
      <c r="E162" s="426"/>
      <c r="F162" s="426"/>
      <c r="G162" s="235" t="str">
        <f t="shared" si="18"/>
        <v/>
      </c>
      <c r="H162" s="235" t="str">
        <f t="shared" si="19"/>
        <v/>
      </c>
      <c r="I162" s="235" t="str">
        <f t="shared" si="20"/>
        <v/>
      </c>
      <c r="J162" s="166"/>
    </row>
    <row r="163" spans="1:10">
      <c r="A163" s="233" t="str">
        <f t="shared" si="14"/>
        <v/>
      </c>
      <c r="B163" s="234" t="str">
        <f t="shared" si="15"/>
        <v/>
      </c>
      <c r="C163" s="265" t="str">
        <f t="shared" si="16"/>
        <v/>
      </c>
      <c r="D163" s="425" t="str">
        <f t="shared" si="17"/>
        <v/>
      </c>
      <c r="E163" s="426"/>
      <c r="F163" s="426"/>
      <c r="G163" s="235" t="str">
        <f t="shared" si="18"/>
        <v/>
      </c>
      <c r="H163" s="235" t="str">
        <f t="shared" si="19"/>
        <v/>
      </c>
      <c r="I163" s="235" t="str">
        <f t="shared" si="20"/>
        <v/>
      </c>
      <c r="J163" s="166"/>
    </row>
    <row r="164" spans="1:10">
      <c r="A164" s="233" t="str">
        <f t="shared" si="14"/>
        <v/>
      </c>
      <c r="B164" s="234" t="str">
        <f t="shared" si="15"/>
        <v/>
      </c>
      <c r="C164" s="265" t="str">
        <f t="shared" si="16"/>
        <v/>
      </c>
      <c r="D164" s="425" t="str">
        <f t="shared" si="17"/>
        <v/>
      </c>
      <c r="E164" s="426"/>
      <c r="F164" s="426"/>
      <c r="G164" s="235" t="str">
        <f t="shared" si="18"/>
        <v/>
      </c>
      <c r="H164" s="235" t="str">
        <f t="shared" si="19"/>
        <v/>
      </c>
      <c r="I164" s="235" t="str">
        <f t="shared" si="20"/>
        <v/>
      </c>
      <c r="J164" s="166"/>
    </row>
    <row r="165" spans="1:10">
      <c r="A165" s="233" t="str">
        <f t="shared" si="14"/>
        <v/>
      </c>
      <c r="B165" s="234" t="str">
        <f t="shared" si="15"/>
        <v/>
      </c>
      <c r="C165" s="265" t="str">
        <f t="shared" si="16"/>
        <v/>
      </c>
      <c r="D165" s="425" t="str">
        <f t="shared" si="17"/>
        <v/>
      </c>
      <c r="E165" s="426"/>
      <c r="F165" s="426"/>
      <c r="G165" s="235" t="str">
        <f t="shared" si="18"/>
        <v/>
      </c>
      <c r="H165" s="235" t="str">
        <f t="shared" si="19"/>
        <v/>
      </c>
      <c r="I165" s="235" t="str">
        <f t="shared" si="20"/>
        <v/>
      </c>
      <c r="J165" s="166"/>
    </row>
    <row r="166" spans="1:10">
      <c r="A166" s="233" t="str">
        <f t="shared" si="14"/>
        <v/>
      </c>
      <c r="B166" s="234" t="str">
        <f t="shared" si="15"/>
        <v/>
      </c>
      <c r="C166" s="265" t="str">
        <f t="shared" si="16"/>
        <v/>
      </c>
      <c r="D166" s="425" t="str">
        <f t="shared" si="17"/>
        <v/>
      </c>
      <c r="E166" s="426"/>
      <c r="F166" s="426"/>
      <c r="G166" s="235" t="str">
        <f t="shared" si="18"/>
        <v/>
      </c>
      <c r="H166" s="235" t="str">
        <f t="shared" si="19"/>
        <v/>
      </c>
      <c r="I166" s="235" t="str">
        <f t="shared" si="20"/>
        <v/>
      </c>
      <c r="J166" s="166"/>
    </row>
    <row r="167" spans="1:10">
      <c r="A167" s="233" t="str">
        <f t="shared" si="14"/>
        <v/>
      </c>
      <c r="B167" s="234" t="str">
        <f t="shared" si="15"/>
        <v/>
      </c>
      <c r="C167" s="265" t="str">
        <f t="shared" si="16"/>
        <v/>
      </c>
      <c r="D167" s="425" t="str">
        <f t="shared" si="17"/>
        <v/>
      </c>
      <c r="E167" s="426"/>
      <c r="F167" s="426"/>
      <c r="G167" s="235" t="str">
        <f t="shared" si="18"/>
        <v/>
      </c>
      <c r="H167" s="235" t="str">
        <f t="shared" si="19"/>
        <v/>
      </c>
      <c r="I167" s="235" t="str">
        <f t="shared" si="20"/>
        <v/>
      </c>
      <c r="J167" s="166"/>
    </row>
    <row r="168" spans="1:10">
      <c r="A168" s="233" t="str">
        <f t="shared" si="14"/>
        <v/>
      </c>
      <c r="B168" s="234" t="str">
        <f t="shared" si="15"/>
        <v/>
      </c>
      <c r="C168" s="265" t="str">
        <f t="shared" si="16"/>
        <v/>
      </c>
      <c r="D168" s="425" t="str">
        <f t="shared" si="17"/>
        <v/>
      </c>
      <c r="E168" s="426"/>
      <c r="F168" s="426"/>
      <c r="G168" s="235" t="str">
        <f t="shared" si="18"/>
        <v/>
      </c>
      <c r="H168" s="235" t="str">
        <f t="shared" si="19"/>
        <v/>
      </c>
      <c r="I168" s="235" t="str">
        <f t="shared" si="20"/>
        <v/>
      </c>
      <c r="J168" s="166"/>
    </row>
    <row r="169" spans="1:10">
      <c r="A169" s="233" t="str">
        <f t="shared" si="14"/>
        <v/>
      </c>
      <c r="B169" s="234" t="str">
        <f t="shared" si="15"/>
        <v/>
      </c>
      <c r="C169" s="265" t="str">
        <f t="shared" si="16"/>
        <v/>
      </c>
      <c r="D169" s="425" t="str">
        <f t="shared" si="17"/>
        <v/>
      </c>
      <c r="E169" s="426"/>
      <c r="F169" s="426"/>
      <c r="G169" s="235" t="str">
        <f t="shared" si="18"/>
        <v/>
      </c>
      <c r="H169" s="235" t="str">
        <f t="shared" si="19"/>
        <v/>
      </c>
      <c r="I169" s="235" t="str">
        <f t="shared" si="20"/>
        <v/>
      </c>
      <c r="J169" s="166"/>
    </row>
    <row r="170" spans="1:10">
      <c r="A170" s="233" t="str">
        <f t="shared" si="14"/>
        <v/>
      </c>
      <c r="B170" s="234" t="str">
        <f t="shared" si="15"/>
        <v/>
      </c>
      <c r="C170" s="265" t="str">
        <f t="shared" si="16"/>
        <v/>
      </c>
      <c r="D170" s="425" t="str">
        <f t="shared" si="17"/>
        <v/>
      </c>
      <c r="E170" s="426"/>
      <c r="F170" s="426"/>
      <c r="G170" s="235" t="str">
        <f t="shared" si="18"/>
        <v/>
      </c>
      <c r="H170" s="235" t="str">
        <f t="shared" si="19"/>
        <v/>
      </c>
      <c r="I170" s="235" t="str">
        <f t="shared" si="20"/>
        <v/>
      </c>
      <c r="J170" s="166"/>
    </row>
    <row r="171" spans="1:10">
      <c r="A171" s="233" t="str">
        <f t="shared" si="14"/>
        <v/>
      </c>
      <c r="B171" s="234" t="str">
        <f t="shared" si="15"/>
        <v/>
      </c>
      <c r="C171" s="265" t="str">
        <f t="shared" si="16"/>
        <v/>
      </c>
      <c r="D171" s="425" t="str">
        <f t="shared" si="17"/>
        <v/>
      </c>
      <c r="E171" s="426"/>
      <c r="F171" s="426"/>
      <c r="G171" s="235" t="str">
        <f t="shared" si="18"/>
        <v/>
      </c>
      <c r="H171" s="235" t="str">
        <f t="shared" si="19"/>
        <v/>
      </c>
      <c r="I171" s="235" t="str">
        <f t="shared" si="20"/>
        <v/>
      </c>
      <c r="J171" s="166"/>
    </row>
    <row r="172" spans="1:10">
      <c r="A172" s="233" t="str">
        <f t="shared" si="14"/>
        <v/>
      </c>
      <c r="B172" s="234" t="str">
        <f t="shared" si="15"/>
        <v/>
      </c>
      <c r="C172" s="265" t="str">
        <f t="shared" si="16"/>
        <v/>
      </c>
      <c r="D172" s="425" t="str">
        <f t="shared" si="17"/>
        <v/>
      </c>
      <c r="E172" s="426"/>
      <c r="F172" s="426"/>
      <c r="G172" s="235" t="str">
        <f t="shared" si="18"/>
        <v/>
      </c>
      <c r="H172" s="235" t="str">
        <f t="shared" si="19"/>
        <v/>
      </c>
      <c r="I172" s="235" t="str">
        <f t="shared" si="20"/>
        <v/>
      </c>
      <c r="J172" s="166"/>
    </row>
    <row r="173" spans="1:10">
      <c r="A173" s="233" t="str">
        <f t="shared" si="14"/>
        <v/>
      </c>
      <c r="B173" s="234" t="str">
        <f t="shared" si="15"/>
        <v/>
      </c>
      <c r="C173" s="265" t="str">
        <f t="shared" si="16"/>
        <v/>
      </c>
      <c r="D173" s="425" t="str">
        <f t="shared" si="17"/>
        <v/>
      </c>
      <c r="E173" s="426"/>
      <c r="F173" s="426"/>
      <c r="G173" s="235" t="str">
        <f t="shared" si="18"/>
        <v/>
      </c>
      <c r="H173" s="235" t="str">
        <f t="shared" si="19"/>
        <v/>
      </c>
      <c r="I173" s="235" t="str">
        <f t="shared" si="20"/>
        <v/>
      </c>
      <c r="J173" s="166"/>
    </row>
    <row r="174" spans="1:10">
      <c r="A174" s="233" t="str">
        <f t="shared" si="14"/>
        <v/>
      </c>
      <c r="B174" s="234" t="str">
        <f t="shared" si="15"/>
        <v/>
      </c>
      <c r="C174" s="265" t="str">
        <f t="shared" si="16"/>
        <v/>
      </c>
      <c r="D174" s="425" t="str">
        <f t="shared" si="17"/>
        <v/>
      </c>
      <c r="E174" s="426"/>
      <c r="F174" s="426"/>
      <c r="G174" s="235" t="str">
        <f t="shared" si="18"/>
        <v/>
      </c>
      <c r="H174" s="235" t="str">
        <f t="shared" si="19"/>
        <v/>
      </c>
      <c r="I174" s="235" t="str">
        <f t="shared" si="20"/>
        <v/>
      </c>
      <c r="J174" s="166"/>
    </row>
    <row r="175" spans="1:10">
      <c r="A175" s="233" t="str">
        <f t="shared" si="14"/>
        <v/>
      </c>
      <c r="B175" s="234" t="str">
        <f t="shared" si="15"/>
        <v/>
      </c>
      <c r="C175" s="265" t="str">
        <f t="shared" si="16"/>
        <v/>
      </c>
      <c r="D175" s="425" t="str">
        <f t="shared" si="17"/>
        <v/>
      </c>
      <c r="E175" s="426"/>
      <c r="F175" s="426"/>
      <c r="G175" s="235" t="str">
        <f t="shared" si="18"/>
        <v/>
      </c>
      <c r="H175" s="235" t="str">
        <f t="shared" si="19"/>
        <v/>
      </c>
      <c r="I175" s="235" t="str">
        <f t="shared" si="20"/>
        <v/>
      </c>
      <c r="J175" s="166"/>
    </row>
    <row r="176" spans="1:10">
      <c r="A176" s="233" t="str">
        <f t="shared" si="14"/>
        <v/>
      </c>
      <c r="B176" s="234" t="str">
        <f t="shared" si="15"/>
        <v/>
      </c>
      <c r="C176" s="265" t="str">
        <f t="shared" si="16"/>
        <v/>
      </c>
      <c r="D176" s="425" t="str">
        <f t="shared" si="17"/>
        <v/>
      </c>
      <c r="E176" s="426"/>
      <c r="F176" s="426"/>
      <c r="G176" s="235" t="str">
        <f t="shared" si="18"/>
        <v/>
      </c>
      <c r="H176" s="235" t="str">
        <f t="shared" si="19"/>
        <v/>
      </c>
      <c r="I176" s="235" t="str">
        <f t="shared" si="20"/>
        <v/>
      </c>
      <c r="J176" s="166"/>
    </row>
    <row r="177" spans="1:10">
      <c r="A177" s="233" t="str">
        <f t="shared" si="14"/>
        <v/>
      </c>
      <c r="B177" s="234" t="str">
        <f t="shared" si="15"/>
        <v/>
      </c>
      <c r="C177" s="265" t="str">
        <f t="shared" si="16"/>
        <v/>
      </c>
      <c r="D177" s="425" t="str">
        <f t="shared" si="17"/>
        <v/>
      </c>
      <c r="E177" s="426"/>
      <c r="F177" s="426"/>
      <c r="G177" s="235" t="str">
        <f t="shared" si="18"/>
        <v/>
      </c>
      <c r="H177" s="235" t="str">
        <f t="shared" si="19"/>
        <v/>
      </c>
      <c r="I177" s="235" t="str">
        <f t="shared" si="20"/>
        <v/>
      </c>
      <c r="J177" s="166"/>
    </row>
    <row r="178" spans="1:10">
      <c r="A178" s="233" t="str">
        <f t="shared" si="14"/>
        <v/>
      </c>
      <c r="B178" s="234" t="str">
        <f t="shared" si="15"/>
        <v/>
      </c>
      <c r="C178" s="265" t="str">
        <f t="shared" si="16"/>
        <v/>
      </c>
      <c r="D178" s="425" t="str">
        <f t="shared" si="17"/>
        <v/>
      </c>
      <c r="E178" s="426"/>
      <c r="F178" s="426"/>
      <c r="G178" s="235" t="str">
        <f t="shared" si="18"/>
        <v/>
      </c>
      <c r="H178" s="235" t="str">
        <f t="shared" si="19"/>
        <v/>
      </c>
      <c r="I178" s="235" t="str">
        <f t="shared" si="20"/>
        <v/>
      </c>
      <c r="J178" s="166"/>
    </row>
    <row r="179" spans="1:10">
      <c r="A179" s="233" t="str">
        <f t="shared" si="14"/>
        <v/>
      </c>
      <c r="B179" s="234" t="str">
        <f t="shared" si="15"/>
        <v/>
      </c>
      <c r="C179" s="265" t="str">
        <f t="shared" si="16"/>
        <v/>
      </c>
      <c r="D179" s="425" t="str">
        <f t="shared" si="17"/>
        <v/>
      </c>
      <c r="E179" s="426"/>
      <c r="F179" s="426"/>
      <c r="G179" s="235" t="str">
        <f t="shared" si="18"/>
        <v/>
      </c>
      <c r="H179" s="235" t="str">
        <f t="shared" si="19"/>
        <v/>
      </c>
      <c r="I179" s="235" t="str">
        <f t="shared" si="20"/>
        <v/>
      </c>
      <c r="J179" s="166"/>
    </row>
    <row r="180" spans="1:10">
      <c r="A180" s="233" t="str">
        <f t="shared" si="14"/>
        <v/>
      </c>
      <c r="B180" s="234" t="str">
        <f t="shared" si="15"/>
        <v/>
      </c>
      <c r="C180" s="265" t="str">
        <f t="shared" si="16"/>
        <v/>
      </c>
      <c r="D180" s="425" t="str">
        <f t="shared" si="17"/>
        <v/>
      </c>
      <c r="E180" s="426"/>
      <c r="F180" s="426"/>
      <c r="G180" s="235" t="str">
        <f t="shared" si="18"/>
        <v/>
      </c>
      <c r="H180" s="235" t="str">
        <f t="shared" si="19"/>
        <v/>
      </c>
      <c r="I180" s="235" t="str">
        <f t="shared" si="20"/>
        <v/>
      </c>
      <c r="J180" s="166"/>
    </row>
    <row r="181" spans="1:10">
      <c r="A181" s="233" t="str">
        <f t="shared" si="14"/>
        <v/>
      </c>
      <c r="B181" s="234" t="str">
        <f t="shared" si="15"/>
        <v/>
      </c>
      <c r="C181" s="265" t="str">
        <f t="shared" si="16"/>
        <v/>
      </c>
      <c r="D181" s="425" t="str">
        <f t="shared" si="17"/>
        <v/>
      </c>
      <c r="E181" s="426"/>
      <c r="F181" s="426"/>
      <c r="G181" s="235" t="str">
        <f t="shared" si="18"/>
        <v/>
      </c>
      <c r="H181" s="235" t="str">
        <f t="shared" si="19"/>
        <v/>
      </c>
      <c r="I181" s="235" t="str">
        <f t="shared" si="20"/>
        <v/>
      </c>
      <c r="J181" s="166"/>
    </row>
    <row r="182" spans="1:10">
      <c r="A182" s="233" t="str">
        <f t="shared" si="14"/>
        <v/>
      </c>
      <c r="B182" s="234" t="str">
        <f t="shared" si="15"/>
        <v/>
      </c>
      <c r="C182" s="265" t="str">
        <f t="shared" si="16"/>
        <v/>
      </c>
      <c r="D182" s="425" t="str">
        <f t="shared" si="17"/>
        <v/>
      </c>
      <c r="E182" s="426"/>
      <c r="F182" s="426"/>
      <c r="G182" s="235" t="str">
        <f t="shared" si="18"/>
        <v/>
      </c>
      <c r="H182" s="235" t="str">
        <f t="shared" si="19"/>
        <v/>
      </c>
      <c r="I182" s="235" t="str">
        <f t="shared" si="20"/>
        <v/>
      </c>
      <c r="J182" s="166"/>
    </row>
    <row r="183" spans="1:10">
      <c r="A183" s="233" t="str">
        <f t="shared" si="14"/>
        <v/>
      </c>
      <c r="B183" s="234" t="str">
        <f t="shared" si="15"/>
        <v/>
      </c>
      <c r="C183" s="265" t="str">
        <f t="shared" si="16"/>
        <v/>
      </c>
      <c r="D183" s="425" t="str">
        <f t="shared" si="17"/>
        <v/>
      </c>
      <c r="E183" s="426"/>
      <c r="F183" s="426"/>
      <c r="G183" s="235" t="str">
        <f t="shared" si="18"/>
        <v/>
      </c>
      <c r="H183" s="235" t="str">
        <f t="shared" si="19"/>
        <v/>
      </c>
      <c r="I183" s="235" t="str">
        <f t="shared" si="20"/>
        <v/>
      </c>
      <c r="J183" s="166"/>
    </row>
    <row r="184" spans="1:10">
      <c r="A184" s="233" t="str">
        <f t="shared" si="14"/>
        <v/>
      </c>
      <c r="B184" s="234" t="str">
        <f t="shared" si="15"/>
        <v/>
      </c>
      <c r="C184" s="265" t="str">
        <f t="shared" si="16"/>
        <v/>
      </c>
      <c r="D184" s="425" t="str">
        <f t="shared" si="17"/>
        <v/>
      </c>
      <c r="E184" s="426"/>
      <c r="F184" s="426"/>
      <c r="G184" s="235" t="str">
        <f t="shared" si="18"/>
        <v/>
      </c>
      <c r="H184" s="235" t="str">
        <f t="shared" si="19"/>
        <v/>
      </c>
      <c r="I184" s="235" t="str">
        <f t="shared" si="20"/>
        <v/>
      </c>
      <c r="J184" s="166"/>
    </row>
    <row r="185" spans="1:10">
      <c r="A185" s="233" t="str">
        <f t="shared" si="14"/>
        <v/>
      </c>
      <c r="B185" s="234" t="str">
        <f t="shared" si="15"/>
        <v/>
      </c>
      <c r="C185" s="265" t="str">
        <f t="shared" si="16"/>
        <v/>
      </c>
      <c r="D185" s="425" t="str">
        <f t="shared" si="17"/>
        <v/>
      </c>
      <c r="E185" s="426"/>
      <c r="F185" s="426"/>
      <c r="G185" s="235" t="str">
        <f t="shared" si="18"/>
        <v/>
      </c>
      <c r="H185" s="235" t="str">
        <f t="shared" si="19"/>
        <v/>
      </c>
      <c r="I185" s="235" t="str">
        <f t="shared" si="20"/>
        <v/>
      </c>
      <c r="J185" s="166"/>
    </row>
    <row r="186" spans="1:10">
      <c r="A186" s="233" t="str">
        <f t="shared" si="14"/>
        <v/>
      </c>
      <c r="B186" s="234" t="str">
        <f t="shared" si="15"/>
        <v/>
      </c>
      <c r="C186" s="265" t="str">
        <f t="shared" si="16"/>
        <v/>
      </c>
      <c r="D186" s="425" t="str">
        <f t="shared" si="17"/>
        <v/>
      </c>
      <c r="E186" s="426"/>
      <c r="F186" s="426"/>
      <c r="G186" s="235" t="str">
        <f t="shared" si="18"/>
        <v/>
      </c>
      <c r="H186" s="235" t="str">
        <f t="shared" si="19"/>
        <v/>
      </c>
      <c r="I186" s="235" t="str">
        <f t="shared" si="20"/>
        <v/>
      </c>
      <c r="J186" s="166"/>
    </row>
    <row r="187" spans="1:10">
      <c r="A187" s="233" t="str">
        <f t="shared" si="14"/>
        <v/>
      </c>
      <c r="B187" s="234" t="str">
        <f t="shared" si="15"/>
        <v/>
      </c>
      <c r="C187" s="265" t="str">
        <f t="shared" si="16"/>
        <v/>
      </c>
      <c r="D187" s="425" t="str">
        <f t="shared" si="17"/>
        <v/>
      </c>
      <c r="E187" s="426"/>
      <c r="F187" s="426"/>
      <c r="G187" s="235" t="str">
        <f t="shared" si="18"/>
        <v/>
      </c>
      <c r="H187" s="235" t="str">
        <f t="shared" si="19"/>
        <v/>
      </c>
      <c r="I187" s="235" t="str">
        <f t="shared" si="20"/>
        <v/>
      </c>
      <c r="J187" s="166"/>
    </row>
    <row r="188" spans="1:10">
      <c r="A188" s="233" t="str">
        <f t="shared" si="14"/>
        <v/>
      </c>
      <c r="B188" s="234" t="str">
        <f t="shared" si="15"/>
        <v/>
      </c>
      <c r="C188" s="265" t="str">
        <f t="shared" si="16"/>
        <v/>
      </c>
      <c r="D188" s="425" t="str">
        <f t="shared" si="17"/>
        <v/>
      </c>
      <c r="E188" s="426"/>
      <c r="F188" s="426"/>
      <c r="G188" s="235" t="str">
        <f t="shared" si="18"/>
        <v/>
      </c>
      <c r="H188" s="235" t="str">
        <f t="shared" si="19"/>
        <v/>
      </c>
      <c r="I188" s="235" t="str">
        <f t="shared" si="20"/>
        <v/>
      </c>
      <c r="J188" s="166"/>
    </row>
    <row r="189" spans="1:10">
      <c r="A189" s="233" t="str">
        <f t="shared" si="14"/>
        <v/>
      </c>
      <c r="B189" s="234" t="str">
        <f t="shared" si="15"/>
        <v/>
      </c>
      <c r="C189" s="265" t="str">
        <f t="shared" si="16"/>
        <v/>
      </c>
      <c r="D189" s="425" t="str">
        <f t="shared" si="17"/>
        <v/>
      </c>
      <c r="E189" s="426"/>
      <c r="F189" s="426"/>
      <c r="G189" s="235" t="str">
        <f t="shared" si="18"/>
        <v/>
      </c>
      <c r="H189" s="235" t="str">
        <f t="shared" si="19"/>
        <v/>
      </c>
      <c r="I189" s="235" t="str">
        <f t="shared" si="20"/>
        <v/>
      </c>
      <c r="J189" s="166"/>
    </row>
    <row r="190" spans="1:10">
      <c r="A190" s="233" t="str">
        <f t="shared" si="14"/>
        <v/>
      </c>
      <c r="B190" s="234" t="str">
        <f t="shared" si="15"/>
        <v/>
      </c>
      <c r="C190" s="265" t="str">
        <f t="shared" si="16"/>
        <v/>
      </c>
      <c r="D190" s="425" t="str">
        <f t="shared" si="17"/>
        <v/>
      </c>
      <c r="E190" s="426"/>
      <c r="F190" s="426"/>
      <c r="G190" s="235" t="str">
        <f t="shared" si="18"/>
        <v/>
      </c>
      <c r="H190" s="235" t="str">
        <f t="shared" si="19"/>
        <v/>
      </c>
      <c r="I190" s="235" t="str">
        <f t="shared" si="20"/>
        <v/>
      </c>
      <c r="J190" s="166"/>
    </row>
    <row r="191" spans="1:10">
      <c r="A191" s="233" t="str">
        <f t="shared" si="14"/>
        <v/>
      </c>
      <c r="B191" s="234" t="str">
        <f t="shared" si="15"/>
        <v/>
      </c>
      <c r="C191" s="265" t="str">
        <f t="shared" si="16"/>
        <v/>
      </c>
      <c r="D191" s="425" t="str">
        <f t="shared" si="17"/>
        <v/>
      </c>
      <c r="E191" s="426"/>
      <c r="F191" s="426"/>
      <c r="G191" s="235" t="str">
        <f t="shared" si="18"/>
        <v/>
      </c>
      <c r="H191" s="235" t="str">
        <f t="shared" si="19"/>
        <v/>
      </c>
      <c r="I191" s="235" t="str">
        <f t="shared" si="20"/>
        <v/>
      </c>
      <c r="J191" s="166"/>
    </row>
    <row r="192" spans="1:10">
      <c r="A192" s="233" t="str">
        <f t="shared" si="14"/>
        <v/>
      </c>
      <c r="B192" s="234" t="str">
        <f t="shared" si="15"/>
        <v/>
      </c>
      <c r="C192" s="265" t="str">
        <f t="shared" si="16"/>
        <v/>
      </c>
      <c r="D192" s="425" t="str">
        <f t="shared" si="17"/>
        <v/>
      </c>
      <c r="E192" s="426"/>
      <c r="F192" s="426"/>
      <c r="G192" s="235" t="str">
        <f t="shared" si="18"/>
        <v/>
      </c>
      <c r="H192" s="235" t="str">
        <f t="shared" si="19"/>
        <v/>
      </c>
      <c r="I192" s="235" t="str">
        <f t="shared" si="20"/>
        <v/>
      </c>
      <c r="J192" s="166"/>
    </row>
    <row r="193" spans="1:10">
      <c r="A193" s="233" t="str">
        <f t="shared" si="14"/>
        <v/>
      </c>
      <c r="B193" s="234" t="str">
        <f t="shared" si="15"/>
        <v/>
      </c>
      <c r="C193" s="265" t="str">
        <f t="shared" si="16"/>
        <v/>
      </c>
      <c r="D193" s="425" t="str">
        <f t="shared" si="17"/>
        <v/>
      </c>
      <c r="E193" s="426"/>
      <c r="F193" s="426"/>
      <c r="G193" s="235" t="str">
        <f t="shared" si="18"/>
        <v/>
      </c>
      <c r="H193" s="235" t="str">
        <f t="shared" si="19"/>
        <v/>
      </c>
      <c r="I193" s="235" t="str">
        <f t="shared" si="20"/>
        <v/>
      </c>
      <c r="J193" s="166"/>
    </row>
    <row r="194" spans="1:10">
      <c r="A194" s="233" t="str">
        <f t="shared" si="14"/>
        <v/>
      </c>
      <c r="B194" s="234" t="str">
        <f t="shared" si="15"/>
        <v/>
      </c>
      <c r="C194" s="265" t="str">
        <f t="shared" si="16"/>
        <v/>
      </c>
      <c r="D194" s="425" t="str">
        <f t="shared" si="17"/>
        <v/>
      </c>
      <c r="E194" s="426"/>
      <c r="F194" s="426"/>
      <c r="G194" s="235" t="str">
        <f t="shared" si="18"/>
        <v/>
      </c>
      <c r="H194" s="235" t="str">
        <f t="shared" si="19"/>
        <v/>
      </c>
      <c r="I194" s="235" t="str">
        <f t="shared" si="20"/>
        <v/>
      </c>
      <c r="J194" s="166"/>
    </row>
    <row r="195" spans="1:10">
      <c r="A195" s="233" t="str">
        <f t="shared" si="14"/>
        <v/>
      </c>
      <c r="B195" s="234" t="str">
        <f t="shared" si="15"/>
        <v/>
      </c>
      <c r="C195" s="265" t="str">
        <f t="shared" si="16"/>
        <v/>
      </c>
      <c r="D195" s="425" t="str">
        <f t="shared" si="17"/>
        <v/>
      </c>
      <c r="E195" s="426"/>
      <c r="F195" s="426"/>
      <c r="G195" s="235" t="str">
        <f t="shared" si="18"/>
        <v/>
      </c>
      <c r="H195" s="235" t="str">
        <f t="shared" si="19"/>
        <v/>
      </c>
      <c r="I195" s="235" t="str">
        <f t="shared" si="20"/>
        <v/>
      </c>
      <c r="J195" s="166"/>
    </row>
    <row r="196" spans="1:10">
      <c r="A196" s="233" t="str">
        <f t="shared" si="14"/>
        <v/>
      </c>
      <c r="B196" s="234" t="str">
        <f t="shared" si="15"/>
        <v/>
      </c>
      <c r="C196" s="265" t="str">
        <f t="shared" si="16"/>
        <v/>
      </c>
      <c r="D196" s="425" t="str">
        <f t="shared" si="17"/>
        <v/>
      </c>
      <c r="E196" s="426"/>
      <c r="F196" s="426"/>
      <c r="G196" s="235" t="str">
        <f t="shared" si="18"/>
        <v/>
      </c>
      <c r="H196" s="235" t="str">
        <f t="shared" si="19"/>
        <v/>
      </c>
      <c r="I196" s="235" t="str">
        <f t="shared" si="20"/>
        <v/>
      </c>
      <c r="J196" s="166"/>
    </row>
    <row r="197" spans="1:10">
      <c r="A197" s="233" t="str">
        <f t="shared" si="14"/>
        <v/>
      </c>
      <c r="B197" s="234" t="str">
        <f t="shared" si="15"/>
        <v/>
      </c>
      <c r="C197" s="265" t="str">
        <f t="shared" si="16"/>
        <v/>
      </c>
      <c r="D197" s="425" t="str">
        <f t="shared" si="17"/>
        <v/>
      </c>
      <c r="E197" s="426"/>
      <c r="F197" s="426"/>
      <c r="G197" s="235" t="str">
        <f t="shared" si="18"/>
        <v/>
      </c>
      <c r="H197" s="235" t="str">
        <f t="shared" si="19"/>
        <v/>
      </c>
      <c r="I197" s="235" t="str">
        <f t="shared" si="20"/>
        <v/>
      </c>
      <c r="J197" s="166"/>
    </row>
    <row r="198" spans="1:10">
      <c r="A198" s="233" t="str">
        <f t="shared" si="14"/>
        <v/>
      </c>
      <c r="B198" s="234" t="str">
        <f t="shared" si="15"/>
        <v/>
      </c>
      <c r="C198" s="265" t="str">
        <f t="shared" si="16"/>
        <v/>
      </c>
      <c r="D198" s="425" t="str">
        <f t="shared" si="17"/>
        <v/>
      </c>
      <c r="E198" s="426"/>
      <c r="F198" s="426"/>
      <c r="G198" s="235" t="str">
        <f t="shared" si="18"/>
        <v/>
      </c>
      <c r="H198" s="235" t="str">
        <f t="shared" si="19"/>
        <v/>
      </c>
      <c r="I198" s="235" t="str">
        <f t="shared" si="20"/>
        <v/>
      </c>
      <c r="J198" s="166"/>
    </row>
    <row r="199" spans="1:10">
      <c r="A199" s="233" t="str">
        <f t="shared" si="14"/>
        <v/>
      </c>
      <c r="B199" s="234" t="str">
        <f t="shared" si="15"/>
        <v/>
      </c>
      <c r="C199" s="265" t="str">
        <f t="shared" si="16"/>
        <v/>
      </c>
      <c r="D199" s="425" t="str">
        <f t="shared" si="17"/>
        <v/>
      </c>
      <c r="E199" s="426"/>
      <c r="F199" s="426"/>
      <c r="G199" s="235" t="str">
        <f t="shared" si="18"/>
        <v/>
      </c>
      <c r="H199" s="235" t="str">
        <f t="shared" si="19"/>
        <v/>
      </c>
      <c r="I199" s="235" t="str">
        <f t="shared" si="20"/>
        <v/>
      </c>
      <c r="J199" s="166"/>
    </row>
    <row r="200" spans="1:10">
      <c r="A200" s="233" t="str">
        <f t="shared" ref="A200:A263" si="21">IF(ROW()-7&lt;=筆數,VLOOKUP(ROW()-7,日記表,3,FALSE),"")</f>
        <v/>
      </c>
      <c r="B200" s="234" t="str">
        <f t="shared" ref="B200:B263" si="22">IF(ROW()-7&lt;=筆數,VLOOKUP(ROW()-7,日記表,4,FALSE),"")</f>
        <v/>
      </c>
      <c r="C200" s="265" t="str">
        <f t="shared" ref="C200:C263" si="23">IF(ROW()-7&lt;=筆數,VLOOKUP(ROW()-7,日記表,10,FALSE),"")</f>
        <v/>
      </c>
      <c r="D200" s="425" t="str">
        <f t="shared" ref="D200:D263" si="24">IF(ROW()-7&lt;=筆數,VLOOKUP(ROW()-7,日記表,12,FALSE),"")</f>
        <v/>
      </c>
      <c r="E200" s="426"/>
      <c r="F200" s="426"/>
      <c r="G200" s="235" t="str">
        <f t="shared" ref="G200:G263" si="25">IF(ROW()-7&lt;=筆數,VLOOKUP(ROW()-7,日記表,13,FALSE),"")</f>
        <v/>
      </c>
      <c r="H200" s="235" t="str">
        <f t="shared" ref="H200:H263" si="26">IF(ROW()-7&lt;=筆數,VLOOKUP(ROW()-7,日記表,14,FALSE),"")</f>
        <v/>
      </c>
      <c r="I200" s="235" t="str">
        <f t="shared" ref="I200:I263" si="27">IF(A200="","",IF(DC="借",I199+G200-H200,I199+H200-G200))</f>
        <v/>
      </c>
      <c r="J200" s="166"/>
    </row>
    <row r="201" spans="1:10">
      <c r="A201" s="233" t="str">
        <f t="shared" si="21"/>
        <v/>
      </c>
      <c r="B201" s="234" t="str">
        <f t="shared" si="22"/>
        <v/>
      </c>
      <c r="C201" s="265" t="str">
        <f t="shared" si="23"/>
        <v/>
      </c>
      <c r="D201" s="425" t="str">
        <f t="shared" si="24"/>
        <v/>
      </c>
      <c r="E201" s="426"/>
      <c r="F201" s="426"/>
      <c r="G201" s="235" t="str">
        <f t="shared" si="25"/>
        <v/>
      </c>
      <c r="H201" s="235" t="str">
        <f t="shared" si="26"/>
        <v/>
      </c>
      <c r="I201" s="235" t="str">
        <f t="shared" si="27"/>
        <v/>
      </c>
      <c r="J201" s="166"/>
    </row>
    <row r="202" spans="1:10">
      <c r="A202" s="233" t="str">
        <f t="shared" si="21"/>
        <v/>
      </c>
      <c r="B202" s="234" t="str">
        <f t="shared" si="22"/>
        <v/>
      </c>
      <c r="C202" s="265" t="str">
        <f t="shared" si="23"/>
        <v/>
      </c>
      <c r="D202" s="425" t="str">
        <f t="shared" si="24"/>
        <v/>
      </c>
      <c r="E202" s="426"/>
      <c r="F202" s="426"/>
      <c r="G202" s="235" t="str">
        <f t="shared" si="25"/>
        <v/>
      </c>
      <c r="H202" s="235" t="str">
        <f t="shared" si="26"/>
        <v/>
      </c>
      <c r="I202" s="235" t="str">
        <f t="shared" si="27"/>
        <v/>
      </c>
      <c r="J202" s="166"/>
    </row>
    <row r="203" spans="1:10">
      <c r="A203" s="233" t="str">
        <f t="shared" si="21"/>
        <v/>
      </c>
      <c r="B203" s="234" t="str">
        <f t="shared" si="22"/>
        <v/>
      </c>
      <c r="C203" s="265" t="str">
        <f t="shared" si="23"/>
        <v/>
      </c>
      <c r="D203" s="425" t="str">
        <f t="shared" si="24"/>
        <v/>
      </c>
      <c r="E203" s="426"/>
      <c r="F203" s="426"/>
      <c r="G203" s="235" t="str">
        <f t="shared" si="25"/>
        <v/>
      </c>
      <c r="H203" s="235" t="str">
        <f t="shared" si="26"/>
        <v/>
      </c>
      <c r="I203" s="235" t="str">
        <f t="shared" si="27"/>
        <v/>
      </c>
      <c r="J203" s="166"/>
    </row>
    <row r="204" spans="1:10">
      <c r="A204" s="233" t="str">
        <f t="shared" si="21"/>
        <v/>
      </c>
      <c r="B204" s="234" t="str">
        <f t="shared" si="22"/>
        <v/>
      </c>
      <c r="C204" s="265" t="str">
        <f t="shared" si="23"/>
        <v/>
      </c>
      <c r="D204" s="425" t="str">
        <f t="shared" si="24"/>
        <v/>
      </c>
      <c r="E204" s="426"/>
      <c r="F204" s="426"/>
      <c r="G204" s="235" t="str">
        <f t="shared" si="25"/>
        <v/>
      </c>
      <c r="H204" s="235" t="str">
        <f t="shared" si="26"/>
        <v/>
      </c>
      <c r="I204" s="235" t="str">
        <f t="shared" si="27"/>
        <v/>
      </c>
      <c r="J204" s="166"/>
    </row>
    <row r="205" spans="1:10">
      <c r="A205" s="233" t="str">
        <f t="shared" si="21"/>
        <v/>
      </c>
      <c r="B205" s="234" t="str">
        <f t="shared" si="22"/>
        <v/>
      </c>
      <c r="C205" s="265" t="str">
        <f t="shared" si="23"/>
        <v/>
      </c>
      <c r="D205" s="425" t="str">
        <f t="shared" si="24"/>
        <v/>
      </c>
      <c r="E205" s="426"/>
      <c r="F205" s="426"/>
      <c r="G205" s="235" t="str">
        <f t="shared" si="25"/>
        <v/>
      </c>
      <c r="H205" s="235" t="str">
        <f t="shared" si="26"/>
        <v/>
      </c>
      <c r="I205" s="235" t="str">
        <f t="shared" si="27"/>
        <v/>
      </c>
      <c r="J205" s="166"/>
    </row>
    <row r="206" spans="1:10">
      <c r="A206" s="233" t="str">
        <f t="shared" si="21"/>
        <v/>
      </c>
      <c r="B206" s="234" t="str">
        <f t="shared" si="22"/>
        <v/>
      </c>
      <c r="C206" s="265" t="str">
        <f t="shared" si="23"/>
        <v/>
      </c>
      <c r="D206" s="425" t="str">
        <f t="shared" si="24"/>
        <v/>
      </c>
      <c r="E206" s="426"/>
      <c r="F206" s="426"/>
      <c r="G206" s="235" t="str">
        <f t="shared" si="25"/>
        <v/>
      </c>
      <c r="H206" s="235" t="str">
        <f t="shared" si="26"/>
        <v/>
      </c>
      <c r="I206" s="235" t="str">
        <f t="shared" si="27"/>
        <v/>
      </c>
      <c r="J206" s="166"/>
    </row>
    <row r="207" spans="1:10">
      <c r="A207" s="233" t="str">
        <f t="shared" si="21"/>
        <v/>
      </c>
      <c r="B207" s="234" t="str">
        <f t="shared" si="22"/>
        <v/>
      </c>
      <c r="C207" s="265" t="str">
        <f t="shared" si="23"/>
        <v/>
      </c>
      <c r="D207" s="425" t="str">
        <f t="shared" si="24"/>
        <v/>
      </c>
      <c r="E207" s="426"/>
      <c r="F207" s="426"/>
      <c r="G207" s="235" t="str">
        <f t="shared" si="25"/>
        <v/>
      </c>
      <c r="H207" s="235" t="str">
        <f t="shared" si="26"/>
        <v/>
      </c>
      <c r="I207" s="235" t="str">
        <f t="shared" si="27"/>
        <v/>
      </c>
      <c r="J207" s="166"/>
    </row>
    <row r="208" spans="1:10">
      <c r="A208" s="233" t="str">
        <f t="shared" si="21"/>
        <v/>
      </c>
      <c r="B208" s="234" t="str">
        <f t="shared" si="22"/>
        <v/>
      </c>
      <c r="C208" s="265" t="str">
        <f t="shared" si="23"/>
        <v/>
      </c>
      <c r="D208" s="425" t="str">
        <f t="shared" si="24"/>
        <v/>
      </c>
      <c r="E208" s="426"/>
      <c r="F208" s="426"/>
      <c r="G208" s="235" t="str">
        <f t="shared" si="25"/>
        <v/>
      </c>
      <c r="H208" s="235" t="str">
        <f t="shared" si="26"/>
        <v/>
      </c>
      <c r="I208" s="235" t="str">
        <f t="shared" si="27"/>
        <v/>
      </c>
      <c r="J208" s="166"/>
    </row>
    <row r="209" spans="1:10">
      <c r="A209" s="233" t="str">
        <f t="shared" si="21"/>
        <v/>
      </c>
      <c r="B209" s="234" t="str">
        <f t="shared" si="22"/>
        <v/>
      </c>
      <c r="C209" s="265" t="str">
        <f t="shared" si="23"/>
        <v/>
      </c>
      <c r="D209" s="425" t="str">
        <f t="shared" si="24"/>
        <v/>
      </c>
      <c r="E209" s="426"/>
      <c r="F209" s="426"/>
      <c r="G209" s="235" t="str">
        <f t="shared" si="25"/>
        <v/>
      </c>
      <c r="H209" s="235" t="str">
        <f t="shared" si="26"/>
        <v/>
      </c>
      <c r="I209" s="235" t="str">
        <f t="shared" si="27"/>
        <v/>
      </c>
      <c r="J209" s="166"/>
    </row>
    <row r="210" spans="1:10">
      <c r="A210" s="233" t="str">
        <f t="shared" si="21"/>
        <v/>
      </c>
      <c r="B210" s="234" t="str">
        <f t="shared" si="22"/>
        <v/>
      </c>
      <c r="C210" s="265" t="str">
        <f t="shared" si="23"/>
        <v/>
      </c>
      <c r="D210" s="425" t="str">
        <f t="shared" si="24"/>
        <v/>
      </c>
      <c r="E210" s="426"/>
      <c r="F210" s="426"/>
      <c r="G210" s="235" t="str">
        <f t="shared" si="25"/>
        <v/>
      </c>
      <c r="H210" s="235" t="str">
        <f t="shared" si="26"/>
        <v/>
      </c>
      <c r="I210" s="235" t="str">
        <f t="shared" si="27"/>
        <v/>
      </c>
      <c r="J210" s="166"/>
    </row>
    <row r="211" spans="1:10">
      <c r="A211" s="233" t="str">
        <f t="shared" si="21"/>
        <v/>
      </c>
      <c r="B211" s="234" t="str">
        <f t="shared" si="22"/>
        <v/>
      </c>
      <c r="C211" s="265" t="str">
        <f t="shared" si="23"/>
        <v/>
      </c>
      <c r="D211" s="425" t="str">
        <f t="shared" si="24"/>
        <v/>
      </c>
      <c r="E211" s="426"/>
      <c r="F211" s="426"/>
      <c r="G211" s="235" t="str">
        <f t="shared" si="25"/>
        <v/>
      </c>
      <c r="H211" s="235" t="str">
        <f t="shared" si="26"/>
        <v/>
      </c>
      <c r="I211" s="235" t="str">
        <f t="shared" si="27"/>
        <v/>
      </c>
      <c r="J211" s="166"/>
    </row>
    <row r="212" spans="1:10">
      <c r="A212" s="233" t="str">
        <f t="shared" si="21"/>
        <v/>
      </c>
      <c r="B212" s="234" t="str">
        <f t="shared" si="22"/>
        <v/>
      </c>
      <c r="C212" s="265" t="str">
        <f t="shared" si="23"/>
        <v/>
      </c>
      <c r="D212" s="425" t="str">
        <f t="shared" si="24"/>
        <v/>
      </c>
      <c r="E212" s="426"/>
      <c r="F212" s="426"/>
      <c r="G212" s="235" t="str">
        <f t="shared" si="25"/>
        <v/>
      </c>
      <c r="H212" s="235" t="str">
        <f t="shared" si="26"/>
        <v/>
      </c>
      <c r="I212" s="235" t="str">
        <f t="shared" si="27"/>
        <v/>
      </c>
      <c r="J212" s="166"/>
    </row>
    <row r="213" spans="1:10">
      <c r="A213" s="233" t="str">
        <f t="shared" si="21"/>
        <v/>
      </c>
      <c r="B213" s="234" t="str">
        <f t="shared" si="22"/>
        <v/>
      </c>
      <c r="C213" s="265" t="str">
        <f t="shared" si="23"/>
        <v/>
      </c>
      <c r="D213" s="425" t="str">
        <f t="shared" si="24"/>
        <v/>
      </c>
      <c r="E213" s="426"/>
      <c r="F213" s="426"/>
      <c r="G213" s="235" t="str">
        <f t="shared" si="25"/>
        <v/>
      </c>
      <c r="H213" s="235" t="str">
        <f t="shared" si="26"/>
        <v/>
      </c>
      <c r="I213" s="235" t="str">
        <f t="shared" si="27"/>
        <v/>
      </c>
      <c r="J213" s="166"/>
    </row>
    <row r="214" spans="1:10">
      <c r="A214" s="233" t="str">
        <f t="shared" si="21"/>
        <v/>
      </c>
      <c r="B214" s="234" t="str">
        <f t="shared" si="22"/>
        <v/>
      </c>
      <c r="C214" s="265" t="str">
        <f t="shared" si="23"/>
        <v/>
      </c>
      <c r="D214" s="425" t="str">
        <f t="shared" si="24"/>
        <v/>
      </c>
      <c r="E214" s="426"/>
      <c r="F214" s="426"/>
      <c r="G214" s="235" t="str">
        <f t="shared" si="25"/>
        <v/>
      </c>
      <c r="H214" s="235" t="str">
        <f t="shared" si="26"/>
        <v/>
      </c>
      <c r="I214" s="235" t="str">
        <f t="shared" si="27"/>
        <v/>
      </c>
      <c r="J214" s="166"/>
    </row>
    <row r="215" spans="1:10">
      <c r="A215" s="233" t="str">
        <f t="shared" si="21"/>
        <v/>
      </c>
      <c r="B215" s="234" t="str">
        <f t="shared" si="22"/>
        <v/>
      </c>
      <c r="C215" s="265" t="str">
        <f t="shared" si="23"/>
        <v/>
      </c>
      <c r="D215" s="425" t="str">
        <f t="shared" si="24"/>
        <v/>
      </c>
      <c r="E215" s="426"/>
      <c r="F215" s="426"/>
      <c r="G215" s="235" t="str">
        <f t="shared" si="25"/>
        <v/>
      </c>
      <c r="H215" s="235" t="str">
        <f t="shared" si="26"/>
        <v/>
      </c>
      <c r="I215" s="235" t="str">
        <f t="shared" si="27"/>
        <v/>
      </c>
      <c r="J215" s="166"/>
    </row>
    <row r="216" spans="1:10">
      <c r="A216" s="233" t="str">
        <f t="shared" si="21"/>
        <v/>
      </c>
      <c r="B216" s="234" t="str">
        <f t="shared" si="22"/>
        <v/>
      </c>
      <c r="C216" s="265" t="str">
        <f t="shared" si="23"/>
        <v/>
      </c>
      <c r="D216" s="425" t="str">
        <f t="shared" si="24"/>
        <v/>
      </c>
      <c r="E216" s="426"/>
      <c r="F216" s="426"/>
      <c r="G216" s="235" t="str">
        <f t="shared" si="25"/>
        <v/>
      </c>
      <c r="H216" s="235" t="str">
        <f t="shared" si="26"/>
        <v/>
      </c>
      <c r="I216" s="235" t="str">
        <f t="shared" si="27"/>
        <v/>
      </c>
      <c r="J216" s="166"/>
    </row>
    <row r="217" spans="1:10">
      <c r="A217" s="233" t="str">
        <f t="shared" si="21"/>
        <v/>
      </c>
      <c r="B217" s="234" t="str">
        <f t="shared" si="22"/>
        <v/>
      </c>
      <c r="C217" s="265" t="str">
        <f t="shared" si="23"/>
        <v/>
      </c>
      <c r="D217" s="425" t="str">
        <f t="shared" si="24"/>
        <v/>
      </c>
      <c r="E217" s="426"/>
      <c r="F217" s="426"/>
      <c r="G217" s="235" t="str">
        <f t="shared" si="25"/>
        <v/>
      </c>
      <c r="H217" s="235" t="str">
        <f t="shared" si="26"/>
        <v/>
      </c>
      <c r="I217" s="235" t="str">
        <f t="shared" si="27"/>
        <v/>
      </c>
      <c r="J217" s="166"/>
    </row>
    <row r="218" spans="1:10">
      <c r="A218" s="233" t="str">
        <f t="shared" si="21"/>
        <v/>
      </c>
      <c r="B218" s="234" t="str">
        <f t="shared" si="22"/>
        <v/>
      </c>
      <c r="C218" s="265" t="str">
        <f t="shared" si="23"/>
        <v/>
      </c>
      <c r="D218" s="425" t="str">
        <f t="shared" si="24"/>
        <v/>
      </c>
      <c r="E218" s="426"/>
      <c r="F218" s="426"/>
      <c r="G218" s="235" t="str">
        <f t="shared" si="25"/>
        <v/>
      </c>
      <c r="H218" s="235" t="str">
        <f t="shared" si="26"/>
        <v/>
      </c>
      <c r="I218" s="235" t="str">
        <f t="shared" si="27"/>
        <v/>
      </c>
      <c r="J218" s="166"/>
    </row>
    <row r="219" spans="1:10">
      <c r="A219" s="233" t="str">
        <f t="shared" si="21"/>
        <v/>
      </c>
      <c r="B219" s="234" t="str">
        <f t="shared" si="22"/>
        <v/>
      </c>
      <c r="C219" s="265" t="str">
        <f t="shared" si="23"/>
        <v/>
      </c>
      <c r="D219" s="425" t="str">
        <f t="shared" si="24"/>
        <v/>
      </c>
      <c r="E219" s="426"/>
      <c r="F219" s="426"/>
      <c r="G219" s="235" t="str">
        <f t="shared" si="25"/>
        <v/>
      </c>
      <c r="H219" s="235" t="str">
        <f t="shared" si="26"/>
        <v/>
      </c>
      <c r="I219" s="235" t="str">
        <f t="shared" si="27"/>
        <v/>
      </c>
      <c r="J219" s="166"/>
    </row>
    <row r="220" spans="1:10">
      <c r="A220" s="233" t="str">
        <f t="shared" si="21"/>
        <v/>
      </c>
      <c r="B220" s="234" t="str">
        <f t="shared" si="22"/>
        <v/>
      </c>
      <c r="C220" s="265" t="str">
        <f t="shared" si="23"/>
        <v/>
      </c>
      <c r="D220" s="425" t="str">
        <f t="shared" si="24"/>
        <v/>
      </c>
      <c r="E220" s="426"/>
      <c r="F220" s="426"/>
      <c r="G220" s="235" t="str">
        <f t="shared" si="25"/>
        <v/>
      </c>
      <c r="H220" s="235" t="str">
        <f t="shared" si="26"/>
        <v/>
      </c>
      <c r="I220" s="235" t="str">
        <f t="shared" si="27"/>
        <v/>
      </c>
      <c r="J220" s="166"/>
    </row>
    <row r="221" spans="1:10">
      <c r="A221" s="233" t="str">
        <f t="shared" si="21"/>
        <v/>
      </c>
      <c r="B221" s="234" t="str">
        <f t="shared" si="22"/>
        <v/>
      </c>
      <c r="C221" s="265" t="str">
        <f t="shared" si="23"/>
        <v/>
      </c>
      <c r="D221" s="425" t="str">
        <f t="shared" si="24"/>
        <v/>
      </c>
      <c r="E221" s="426"/>
      <c r="F221" s="426"/>
      <c r="G221" s="235" t="str">
        <f t="shared" si="25"/>
        <v/>
      </c>
      <c r="H221" s="235" t="str">
        <f t="shared" si="26"/>
        <v/>
      </c>
      <c r="I221" s="235" t="str">
        <f t="shared" si="27"/>
        <v/>
      </c>
      <c r="J221" s="166"/>
    </row>
    <row r="222" spans="1:10">
      <c r="A222" s="233" t="str">
        <f t="shared" si="21"/>
        <v/>
      </c>
      <c r="B222" s="234" t="str">
        <f t="shared" si="22"/>
        <v/>
      </c>
      <c r="C222" s="265" t="str">
        <f t="shared" si="23"/>
        <v/>
      </c>
      <c r="D222" s="425" t="str">
        <f t="shared" si="24"/>
        <v/>
      </c>
      <c r="E222" s="426"/>
      <c r="F222" s="426"/>
      <c r="G222" s="235" t="str">
        <f t="shared" si="25"/>
        <v/>
      </c>
      <c r="H222" s="235" t="str">
        <f t="shared" si="26"/>
        <v/>
      </c>
      <c r="I222" s="235" t="str">
        <f t="shared" si="27"/>
        <v/>
      </c>
      <c r="J222" s="166"/>
    </row>
    <row r="223" spans="1:10">
      <c r="A223" s="233" t="str">
        <f t="shared" si="21"/>
        <v/>
      </c>
      <c r="B223" s="234" t="str">
        <f t="shared" si="22"/>
        <v/>
      </c>
      <c r="C223" s="265" t="str">
        <f t="shared" si="23"/>
        <v/>
      </c>
      <c r="D223" s="425" t="str">
        <f t="shared" si="24"/>
        <v/>
      </c>
      <c r="E223" s="426"/>
      <c r="F223" s="426"/>
      <c r="G223" s="235" t="str">
        <f t="shared" si="25"/>
        <v/>
      </c>
      <c r="H223" s="235" t="str">
        <f t="shared" si="26"/>
        <v/>
      </c>
      <c r="I223" s="235" t="str">
        <f t="shared" si="27"/>
        <v/>
      </c>
      <c r="J223" s="166"/>
    </row>
    <row r="224" spans="1:10">
      <c r="A224" s="233" t="str">
        <f t="shared" si="21"/>
        <v/>
      </c>
      <c r="B224" s="234" t="str">
        <f t="shared" si="22"/>
        <v/>
      </c>
      <c r="C224" s="265" t="str">
        <f t="shared" si="23"/>
        <v/>
      </c>
      <c r="D224" s="425" t="str">
        <f t="shared" si="24"/>
        <v/>
      </c>
      <c r="E224" s="426"/>
      <c r="F224" s="426"/>
      <c r="G224" s="235" t="str">
        <f t="shared" si="25"/>
        <v/>
      </c>
      <c r="H224" s="235" t="str">
        <f t="shared" si="26"/>
        <v/>
      </c>
      <c r="I224" s="235" t="str">
        <f t="shared" si="27"/>
        <v/>
      </c>
      <c r="J224" s="166"/>
    </row>
    <row r="225" spans="1:10">
      <c r="A225" s="233" t="str">
        <f t="shared" si="21"/>
        <v/>
      </c>
      <c r="B225" s="234" t="str">
        <f t="shared" si="22"/>
        <v/>
      </c>
      <c r="C225" s="265" t="str">
        <f t="shared" si="23"/>
        <v/>
      </c>
      <c r="D225" s="425" t="str">
        <f t="shared" si="24"/>
        <v/>
      </c>
      <c r="E225" s="426"/>
      <c r="F225" s="426"/>
      <c r="G225" s="235" t="str">
        <f t="shared" si="25"/>
        <v/>
      </c>
      <c r="H225" s="235" t="str">
        <f t="shared" si="26"/>
        <v/>
      </c>
      <c r="I225" s="235" t="str">
        <f t="shared" si="27"/>
        <v/>
      </c>
      <c r="J225" s="166"/>
    </row>
    <row r="226" spans="1:10">
      <c r="A226" s="233" t="str">
        <f t="shared" si="21"/>
        <v/>
      </c>
      <c r="B226" s="234" t="str">
        <f t="shared" si="22"/>
        <v/>
      </c>
      <c r="C226" s="265" t="str">
        <f t="shared" si="23"/>
        <v/>
      </c>
      <c r="D226" s="425" t="str">
        <f t="shared" si="24"/>
        <v/>
      </c>
      <c r="E226" s="426"/>
      <c r="F226" s="426"/>
      <c r="G226" s="235" t="str">
        <f t="shared" si="25"/>
        <v/>
      </c>
      <c r="H226" s="235" t="str">
        <f t="shared" si="26"/>
        <v/>
      </c>
      <c r="I226" s="235" t="str">
        <f t="shared" si="27"/>
        <v/>
      </c>
      <c r="J226" s="166"/>
    </row>
    <row r="227" spans="1:10">
      <c r="A227" s="233" t="str">
        <f t="shared" si="21"/>
        <v/>
      </c>
      <c r="B227" s="234" t="str">
        <f t="shared" si="22"/>
        <v/>
      </c>
      <c r="C227" s="265" t="str">
        <f t="shared" si="23"/>
        <v/>
      </c>
      <c r="D227" s="425" t="str">
        <f t="shared" si="24"/>
        <v/>
      </c>
      <c r="E227" s="426"/>
      <c r="F227" s="426"/>
      <c r="G227" s="235" t="str">
        <f t="shared" si="25"/>
        <v/>
      </c>
      <c r="H227" s="235" t="str">
        <f t="shared" si="26"/>
        <v/>
      </c>
      <c r="I227" s="235" t="str">
        <f t="shared" si="27"/>
        <v/>
      </c>
      <c r="J227" s="166"/>
    </row>
    <row r="228" spans="1:10">
      <c r="A228" s="233" t="str">
        <f t="shared" si="21"/>
        <v/>
      </c>
      <c r="B228" s="234" t="str">
        <f t="shared" si="22"/>
        <v/>
      </c>
      <c r="C228" s="265" t="str">
        <f t="shared" si="23"/>
        <v/>
      </c>
      <c r="D228" s="425" t="str">
        <f t="shared" si="24"/>
        <v/>
      </c>
      <c r="E228" s="426"/>
      <c r="F228" s="426"/>
      <c r="G228" s="235" t="str">
        <f t="shared" si="25"/>
        <v/>
      </c>
      <c r="H228" s="235" t="str">
        <f t="shared" si="26"/>
        <v/>
      </c>
      <c r="I228" s="235" t="str">
        <f t="shared" si="27"/>
        <v/>
      </c>
      <c r="J228" s="166"/>
    </row>
    <row r="229" spans="1:10">
      <c r="A229" s="233" t="str">
        <f t="shared" si="21"/>
        <v/>
      </c>
      <c r="B229" s="234" t="str">
        <f t="shared" si="22"/>
        <v/>
      </c>
      <c r="C229" s="265" t="str">
        <f t="shared" si="23"/>
        <v/>
      </c>
      <c r="D229" s="425" t="str">
        <f t="shared" si="24"/>
        <v/>
      </c>
      <c r="E229" s="426"/>
      <c r="F229" s="426"/>
      <c r="G229" s="235" t="str">
        <f t="shared" si="25"/>
        <v/>
      </c>
      <c r="H229" s="235" t="str">
        <f t="shared" si="26"/>
        <v/>
      </c>
      <c r="I229" s="235" t="str">
        <f t="shared" si="27"/>
        <v/>
      </c>
      <c r="J229" s="166"/>
    </row>
    <row r="230" spans="1:10">
      <c r="A230" s="233" t="str">
        <f t="shared" si="21"/>
        <v/>
      </c>
      <c r="B230" s="234" t="str">
        <f t="shared" si="22"/>
        <v/>
      </c>
      <c r="C230" s="265" t="str">
        <f t="shared" si="23"/>
        <v/>
      </c>
      <c r="D230" s="425" t="str">
        <f t="shared" si="24"/>
        <v/>
      </c>
      <c r="E230" s="426"/>
      <c r="F230" s="426"/>
      <c r="G230" s="235" t="str">
        <f t="shared" si="25"/>
        <v/>
      </c>
      <c r="H230" s="235" t="str">
        <f t="shared" si="26"/>
        <v/>
      </c>
      <c r="I230" s="235" t="str">
        <f t="shared" si="27"/>
        <v/>
      </c>
      <c r="J230" s="166"/>
    </row>
    <row r="231" spans="1:10">
      <c r="A231" s="233" t="str">
        <f t="shared" si="21"/>
        <v/>
      </c>
      <c r="B231" s="234" t="str">
        <f t="shared" si="22"/>
        <v/>
      </c>
      <c r="C231" s="265" t="str">
        <f t="shared" si="23"/>
        <v/>
      </c>
      <c r="D231" s="425" t="str">
        <f t="shared" si="24"/>
        <v/>
      </c>
      <c r="E231" s="426"/>
      <c r="F231" s="426"/>
      <c r="G231" s="235" t="str">
        <f t="shared" si="25"/>
        <v/>
      </c>
      <c r="H231" s="235" t="str">
        <f t="shared" si="26"/>
        <v/>
      </c>
      <c r="I231" s="235" t="str">
        <f t="shared" si="27"/>
        <v/>
      </c>
      <c r="J231" s="166"/>
    </row>
    <row r="232" spans="1:10">
      <c r="A232" s="233" t="str">
        <f t="shared" si="21"/>
        <v/>
      </c>
      <c r="B232" s="234" t="str">
        <f t="shared" si="22"/>
        <v/>
      </c>
      <c r="C232" s="265" t="str">
        <f t="shared" si="23"/>
        <v/>
      </c>
      <c r="D232" s="425" t="str">
        <f t="shared" si="24"/>
        <v/>
      </c>
      <c r="E232" s="426"/>
      <c r="F232" s="426"/>
      <c r="G232" s="235" t="str">
        <f t="shared" si="25"/>
        <v/>
      </c>
      <c r="H232" s="235" t="str">
        <f t="shared" si="26"/>
        <v/>
      </c>
      <c r="I232" s="235" t="str">
        <f t="shared" si="27"/>
        <v/>
      </c>
      <c r="J232" s="166"/>
    </row>
    <row r="233" spans="1:10">
      <c r="A233" s="233" t="str">
        <f t="shared" si="21"/>
        <v/>
      </c>
      <c r="B233" s="234" t="str">
        <f t="shared" si="22"/>
        <v/>
      </c>
      <c r="C233" s="265" t="str">
        <f t="shared" si="23"/>
        <v/>
      </c>
      <c r="D233" s="425" t="str">
        <f t="shared" si="24"/>
        <v/>
      </c>
      <c r="E233" s="426"/>
      <c r="F233" s="426"/>
      <c r="G233" s="235" t="str">
        <f t="shared" si="25"/>
        <v/>
      </c>
      <c r="H233" s="235" t="str">
        <f t="shared" si="26"/>
        <v/>
      </c>
      <c r="I233" s="235" t="str">
        <f t="shared" si="27"/>
        <v/>
      </c>
      <c r="J233" s="166"/>
    </row>
    <row r="234" spans="1:10">
      <c r="A234" s="233" t="str">
        <f t="shared" si="21"/>
        <v/>
      </c>
      <c r="B234" s="234" t="str">
        <f t="shared" si="22"/>
        <v/>
      </c>
      <c r="C234" s="265" t="str">
        <f t="shared" si="23"/>
        <v/>
      </c>
      <c r="D234" s="425" t="str">
        <f t="shared" si="24"/>
        <v/>
      </c>
      <c r="E234" s="426"/>
      <c r="F234" s="426"/>
      <c r="G234" s="235" t="str">
        <f t="shared" si="25"/>
        <v/>
      </c>
      <c r="H234" s="235" t="str">
        <f t="shared" si="26"/>
        <v/>
      </c>
      <c r="I234" s="235" t="str">
        <f t="shared" si="27"/>
        <v/>
      </c>
      <c r="J234" s="166"/>
    </row>
    <row r="235" spans="1:10">
      <c r="A235" s="233" t="str">
        <f t="shared" si="21"/>
        <v/>
      </c>
      <c r="B235" s="234" t="str">
        <f t="shared" si="22"/>
        <v/>
      </c>
      <c r="C235" s="265" t="str">
        <f t="shared" si="23"/>
        <v/>
      </c>
      <c r="D235" s="425" t="str">
        <f t="shared" si="24"/>
        <v/>
      </c>
      <c r="E235" s="426"/>
      <c r="F235" s="426"/>
      <c r="G235" s="235" t="str">
        <f t="shared" si="25"/>
        <v/>
      </c>
      <c r="H235" s="235" t="str">
        <f t="shared" si="26"/>
        <v/>
      </c>
      <c r="I235" s="235" t="str">
        <f t="shared" si="27"/>
        <v/>
      </c>
      <c r="J235" s="166"/>
    </row>
    <row r="236" spans="1:10">
      <c r="A236" s="233" t="str">
        <f t="shared" si="21"/>
        <v/>
      </c>
      <c r="B236" s="234" t="str">
        <f t="shared" si="22"/>
        <v/>
      </c>
      <c r="C236" s="265" t="str">
        <f t="shared" si="23"/>
        <v/>
      </c>
      <c r="D236" s="425" t="str">
        <f t="shared" si="24"/>
        <v/>
      </c>
      <c r="E236" s="426"/>
      <c r="F236" s="426"/>
      <c r="G236" s="235" t="str">
        <f t="shared" si="25"/>
        <v/>
      </c>
      <c r="H236" s="235" t="str">
        <f t="shared" si="26"/>
        <v/>
      </c>
      <c r="I236" s="235" t="str">
        <f t="shared" si="27"/>
        <v/>
      </c>
      <c r="J236" s="166"/>
    </row>
    <row r="237" spans="1:10">
      <c r="A237" s="233" t="str">
        <f t="shared" si="21"/>
        <v/>
      </c>
      <c r="B237" s="234" t="str">
        <f t="shared" si="22"/>
        <v/>
      </c>
      <c r="C237" s="265" t="str">
        <f t="shared" si="23"/>
        <v/>
      </c>
      <c r="D237" s="425" t="str">
        <f t="shared" si="24"/>
        <v/>
      </c>
      <c r="E237" s="426"/>
      <c r="F237" s="426"/>
      <c r="G237" s="235" t="str">
        <f t="shared" si="25"/>
        <v/>
      </c>
      <c r="H237" s="235" t="str">
        <f t="shared" si="26"/>
        <v/>
      </c>
      <c r="I237" s="235" t="str">
        <f t="shared" si="27"/>
        <v/>
      </c>
      <c r="J237" s="166"/>
    </row>
    <row r="238" spans="1:10">
      <c r="A238" s="233" t="str">
        <f t="shared" si="21"/>
        <v/>
      </c>
      <c r="B238" s="234" t="str">
        <f t="shared" si="22"/>
        <v/>
      </c>
      <c r="C238" s="265" t="str">
        <f t="shared" si="23"/>
        <v/>
      </c>
      <c r="D238" s="425" t="str">
        <f t="shared" si="24"/>
        <v/>
      </c>
      <c r="E238" s="426"/>
      <c r="F238" s="426"/>
      <c r="G238" s="235" t="str">
        <f t="shared" si="25"/>
        <v/>
      </c>
      <c r="H238" s="235" t="str">
        <f t="shared" si="26"/>
        <v/>
      </c>
      <c r="I238" s="235" t="str">
        <f t="shared" si="27"/>
        <v/>
      </c>
      <c r="J238" s="166"/>
    </row>
    <row r="239" spans="1:10">
      <c r="A239" s="233" t="str">
        <f t="shared" si="21"/>
        <v/>
      </c>
      <c r="B239" s="234" t="str">
        <f t="shared" si="22"/>
        <v/>
      </c>
      <c r="C239" s="265" t="str">
        <f t="shared" si="23"/>
        <v/>
      </c>
      <c r="D239" s="425" t="str">
        <f t="shared" si="24"/>
        <v/>
      </c>
      <c r="E239" s="426"/>
      <c r="F239" s="426"/>
      <c r="G239" s="235" t="str">
        <f t="shared" si="25"/>
        <v/>
      </c>
      <c r="H239" s="235" t="str">
        <f t="shared" si="26"/>
        <v/>
      </c>
      <c r="I239" s="235" t="str">
        <f t="shared" si="27"/>
        <v/>
      </c>
      <c r="J239" s="166"/>
    </row>
    <row r="240" spans="1:10">
      <c r="A240" s="233" t="str">
        <f t="shared" si="21"/>
        <v/>
      </c>
      <c r="B240" s="234" t="str">
        <f t="shared" si="22"/>
        <v/>
      </c>
      <c r="C240" s="265" t="str">
        <f t="shared" si="23"/>
        <v/>
      </c>
      <c r="D240" s="425" t="str">
        <f t="shared" si="24"/>
        <v/>
      </c>
      <c r="E240" s="426"/>
      <c r="F240" s="426"/>
      <c r="G240" s="235" t="str">
        <f t="shared" si="25"/>
        <v/>
      </c>
      <c r="H240" s="235" t="str">
        <f t="shared" si="26"/>
        <v/>
      </c>
      <c r="I240" s="235" t="str">
        <f t="shared" si="27"/>
        <v/>
      </c>
      <c r="J240" s="166"/>
    </row>
    <row r="241" spans="1:10">
      <c r="A241" s="233" t="str">
        <f t="shared" si="21"/>
        <v/>
      </c>
      <c r="B241" s="234" t="str">
        <f t="shared" si="22"/>
        <v/>
      </c>
      <c r="C241" s="265" t="str">
        <f t="shared" si="23"/>
        <v/>
      </c>
      <c r="D241" s="425" t="str">
        <f t="shared" si="24"/>
        <v/>
      </c>
      <c r="E241" s="426"/>
      <c r="F241" s="426"/>
      <c r="G241" s="235" t="str">
        <f t="shared" si="25"/>
        <v/>
      </c>
      <c r="H241" s="235" t="str">
        <f t="shared" si="26"/>
        <v/>
      </c>
      <c r="I241" s="235" t="str">
        <f t="shared" si="27"/>
        <v/>
      </c>
      <c r="J241" s="166"/>
    </row>
    <row r="242" spans="1:10">
      <c r="A242" s="233" t="str">
        <f t="shared" si="21"/>
        <v/>
      </c>
      <c r="B242" s="234" t="str">
        <f t="shared" si="22"/>
        <v/>
      </c>
      <c r="C242" s="265" t="str">
        <f t="shared" si="23"/>
        <v/>
      </c>
      <c r="D242" s="425" t="str">
        <f t="shared" si="24"/>
        <v/>
      </c>
      <c r="E242" s="426"/>
      <c r="F242" s="426"/>
      <c r="G242" s="235" t="str">
        <f t="shared" si="25"/>
        <v/>
      </c>
      <c r="H242" s="235" t="str">
        <f t="shared" si="26"/>
        <v/>
      </c>
      <c r="I242" s="235" t="str">
        <f t="shared" si="27"/>
        <v/>
      </c>
      <c r="J242" s="166"/>
    </row>
    <row r="243" spans="1:10">
      <c r="A243" s="233" t="str">
        <f t="shared" si="21"/>
        <v/>
      </c>
      <c r="B243" s="234" t="str">
        <f t="shared" si="22"/>
        <v/>
      </c>
      <c r="C243" s="265" t="str">
        <f t="shared" si="23"/>
        <v/>
      </c>
      <c r="D243" s="425" t="str">
        <f t="shared" si="24"/>
        <v/>
      </c>
      <c r="E243" s="426"/>
      <c r="F243" s="426"/>
      <c r="G243" s="235" t="str">
        <f t="shared" si="25"/>
        <v/>
      </c>
      <c r="H243" s="235" t="str">
        <f t="shared" si="26"/>
        <v/>
      </c>
      <c r="I243" s="235" t="str">
        <f t="shared" si="27"/>
        <v/>
      </c>
      <c r="J243" s="166"/>
    </row>
    <row r="244" spans="1:10">
      <c r="A244" s="233" t="str">
        <f t="shared" si="21"/>
        <v/>
      </c>
      <c r="B244" s="234" t="str">
        <f t="shared" si="22"/>
        <v/>
      </c>
      <c r="C244" s="265" t="str">
        <f t="shared" si="23"/>
        <v/>
      </c>
      <c r="D244" s="425" t="str">
        <f t="shared" si="24"/>
        <v/>
      </c>
      <c r="E244" s="426"/>
      <c r="F244" s="426"/>
      <c r="G244" s="235" t="str">
        <f t="shared" si="25"/>
        <v/>
      </c>
      <c r="H244" s="235" t="str">
        <f t="shared" si="26"/>
        <v/>
      </c>
      <c r="I244" s="235" t="str">
        <f t="shared" si="27"/>
        <v/>
      </c>
      <c r="J244" s="166"/>
    </row>
    <row r="245" spans="1:10">
      <c r="A245" s="233" t="str">
        <f t="shared" si="21"/>
        <v/>
      </c>
      <c r="B245" s="234" t="str">
        <f t="shared" si="22"/>
        <v/>
      </c>
      <c r="C245" s="265" t="str">
        <f t="shared" si="23"/>
        <v/>
      </c>
      <c r="D245" s="425" t="str">
        <f t="shared" si="24"/>
        <v/>
      </c>
      <c r="E245" s="426"/>
      <c r="F245" s="426"/>
      <c r="G245" s="235" t="str">
        <f t="shared" si="25"/>
        <v/>
      </c>
      <c r="H245" s="235" t="str">
        <f t="shared" si="26"/>
        <v/>
      </c>
      <c r="I245" s="235" t="str">
        <f t="shared" si="27"/>
        <v/>
      </c>
      <c r="J245" s="166"/>
    </row>
    <row r="246" spans="1:10">
      <c r="A246" s="233" t="str">
        <f t="shared" si="21"/>
        <v/>
      </c>
      <c r="B246" s="234" t="str">
        <f t="shared" si="22"/>
        <v/>
      </c>
      <c r="C246" s="265" t="str">
        <f t="shared" si="23"/>
        <v/>
      </c>
      <c r="D246" s="425" t="str">
        <f t="shared" si="24"/>
        <v/>
      </c>
      <c r="E246" s="426"/>
      <c r="F246" s="426"/>
      <c r="G246" s="235" t="str">
        <f t="shared" si="25"/>
        <v/>
      </c>
      <c r="H246" s="235" t="str">
        <f t="shared" si="26"/>
        <v/>
      </c>
      <c r="I246" s="235" t="str">
        <f t="shared" si="27"/>
        <v/>
      </c>
      <c r="J246" s="166"/>
    </row>
    <row r="247" spans="1:10">
      <c r="A247" s="233" t="str">
        <f t="shared" si="21"/>
        <v/>
      </c>
      <c r="B247" s="234" t="str">
        <f t="shared" si="22"/>
        <v/>
      </c>
      <c r="C247" s="265" t="str">
        <f t="shared" si="23"/>
        <v/>
      </c>
      <c r="D247" s="425" t="str">
        <f t="shared" si="24"/>
        <v/>
      </c>
      <c r="E247" s="426"/>
      <c r="F247" s="426"/>
      <c r="G247" s="235" t="str">
        <f t="shared" si="25"/>
        <v/>
      </c>
      <c r="H247" s="235" t="str">
        <f t="shared" si="26"/>
        <v/>
      </c>
      <c r="I247" s="235" t="str">
        <f t="shared" si="27"/>
        <v/>
      </c>
      <c r="J247" s="166"/>
    </row>
    <row r="248" spans="1:10">
      <c r="A248" s="233" t="str">
        <f t="shared" si="21"/>
        <v/>
      </c>
      <c r="B248" s="234" t="str">
        <f t="shared" si="22"/>
        <v/>
      </c>
      <c r="C248" s="265" t="str">
        <f t="shared" si="23"/>
        <v/>
      </c>
      <c r="D248" s="425" t="str">
        <f t="shared" si="24"/>
        <v/>
      </c>
      <c r="E248" s="426"/>
      <c r="F248" s="426"/>
      <c r="G248" s="235" t="str">
        <f t="shared" si="25"/>
        <v/>
      </c>
      <c r="H248" s="235" t="str">
        <f t="shared" si="26"/>
        <v/>
      </c>
      <c r="I248" s="235" t="str">
        <f t="shared" si="27"/>
        <v/>
      </c>
      <c r="J248" s="166"/>
    </row>
    <row r="249" spans="1:10">
      <c r="A249" s="233" t="str">
        <f t="shared" si="21"/>
        <v/>
      </c>
      <c r="B249" s="234" t="str">
        <f t="shared" si="22"/>
        <v/>
      </c>
      <c r="C249" s="265" t="str">
        <f t="shared" si="23"/>
        <v/>
      </c>
      <c r="D249" s="425" t="str">
        <f t="shared" si="24"/>
        <v/>
      </c>
      <c r="E249" s="426"/>
      <c r="F249" s="426"/>
      <c r="G249" s="235" t="str">
        <f t="shared" si="25"/>
        <v/>
      </c>
      <c r="H249" s="235" t="str">
        <f t="shared" si="26"/>
        <v/>
      </c>
      <c r="I249" s="235" t="str">
        <f t="shared" si="27"/>
        <v/>
      </c>
      <c r="J249" s="166"/>
    </row>
    <row r="250" spans="1:10">
      <c r="A250" s="233" t="str">
        <f t="shared" si="21"/>
        <v/>
      </c>
      <c r="B250" s="234" t="str">
        <f t="shared" si="22"/>
        <v/>
      </c>
      <c r="C250" s="265" t="str">
        <f t="shared" si="23"/>
        <v/>
      </c>
      <c r="D250" s="425" t="str">
        <f t="shared" si="24"/>
        <v/>
      </c>
      <c r="E250" s="426"/>
      <c r="F250" s="426"/>
      <c r="G250" s="235" t="str">
        <f t="shared" si="25"/>
        <v/>
      </c>
      <c r="H250" s="235" t="str">
        <f t="shared" si="26"/>
        <v/>
      </c>
      <c r="I250" s="235" t="str">
        <f t="shared" si="27"/>
        <v/>
      </c>
      <c r="J250" s="166"/>
    </row>
    <row r="251" spans="1:10">
      <c r="A251" s="233" t="str">
        <f t="shared" si="21"/>
        <v/>
      </c>
      <c r="B251" s="234" t="str">
        <f t="shared" si="22"/>
        <v/>
      </c>
      <c r="C251" s="265" t="str">
        <f t="shared" si="23"/>
        <v/>
      </c>
      <c r="D251" s="425" t="str">
        <f t="shared" si="24"/>
        <v/>
      </c>
      <c r="E251" s="426"/>
      <c r="F251" s="426"/>
      <c r="G251" s="235" t="str">
        <f t="shared" si="25"/>
        <v/>
      </c>
      <c r="H251" s="235" t="str">
        <f t="shared" si="26"/>
        <v/>
      </c>
      <c r="I251" s="235" t="str">
        <f t="shared" si="27"/>
        <v/>
      </c>
      <c r="J251" s="166"/>
    </row>
    <row r="252" spans="1:10">
      <c r="A252" s="233" t="str">
        <f t="shared" si="21"/>
        <v/>
      </c>
      <c r="B252" s="234" t="str">
        <f t="shared" si="22"/>
        <v/>
      </c>
      <c r="C252" s="265" t="str">
        <f t="shared" si="23"/>
        <v/>
      </c>
      <c r="D252" s="425" t="str">
        <f t="shared" si="24"/>
        <v/>
      </c>
      <c r="E252" s="426"/>
      <c r="F252" s="426"/>
      <c r="G252" s="235" t="str">
        <f t="shared" si="25"/>
        <v/>
      </c>
      <c r="H252" s="235" t="str">
        <f t="shared" si="26"/>
        <v/>
      </c>
      <c r="I252" s="235" t="str">
        <f t="shared" si="27"/>
        <v/>
      </c>
      <c r="J252" s="166"/>
    </row>
    <row r="253" spans="1:10">
      <c r="A253" s="233" t="str">
        <f t="shared" si="21"/>
        <v/>
      </c>
      <c r="B253" s="234" t="str">
        <f t="shared" si="22"/>
        <v/>
      </c>
      <c r="C253" s="265" t="str">
        <f t="shared" si="23"/>
        <v/>
      </c>
      <c r="D253" s="425" t="str">
        <f t="shared" si="24"/>
        <v/>
      </c>
      <c r="E253" s="426"/>
      <c r="F253" s="426"/>
      <c r="G253" s="235" t="str">
        <f t="shared" si="25"/>
        <v/>
      </c>
      <c r="H253" s="235" t="str">
        <f t="shared" si="26"/>
        <v/>
      </c>
      <c r="I253" s="235" t="str">
        <f t="shared" si="27"/>
        <v/>
      </c>
      <c r="J253" s="166"/>
    </row>
    <row r="254" spans="1:10">
      <c r="A254" s="233" t="str">
        <f t="shared" si="21"/>
        <v/>
      </c>
      <c r="B254" s="234" t="str">
        <f t="shared" si="22"/>
        <v/>
      </c>
      <c r="C254" s="265" t="str">
        <f t="shared" si="23"/>
        <v/>
      </c>
      <c r="D254" s="425" t="str">
        <f t="shared" si="24"/>
        <v/>
      </c>
      <c r="E254" s="426"/>
      <c r="F254" s="426"/>
      <c r="G254" s="235" t="str">
        <f t="shared" si="25"/>
        <v/>
      </c>
      <c r="H254" s="235" t="str">
        <f t="shared" si="26"/>
        <v/>
      </c>
      <c r="I254" s="235" t="str">
        <f t="shared" si="27"/>
        <v/>
      </c>
      <c r="J254" s="166"/>
    </row>
    <row r="255" spans="1:10">
      <c r="A255" s="233" t="str">
        <f t="shared" si="21"/>
        <v/>
      </c>
      <c r="B255" s="234" t="str">
        <f t="shared" si="22"/>
        <v/>
      </c>
      <c r="C255" s="265" t="str">
        <f t="shared" si="23"/>
        <v/>
      </c>
      <c r="D255" s="425" t="str">
        <f t="shared" si="24"/>
        <v/>
      </c>
      <c r="E255" s="426"/>
      <c r="F255" s="426"/>
      <c r="G255" s="235" t="str">
        <f t="shared" si="25"/>
        <v/>
      </c>
      <c r="H255" s="235" t="str">
        <f t="shared" si="26"/>
        <v/>
      </c>
      <c r="I255" s="235" t="str">
        <f t="shared" si="27"/>
        <v/>
      </c>
      <c r="J255" s="166"/>
    </row>
    <row r="256" spans="1:10">
      <c r="A256" s="233" t="str">
        <f t="shared" si="21"/>
        <v/>
      </c>
      <c r="B256" s="234" t="str">
        <f t="shared" si="22"/>
        <v/>
      </c>
      <c r="C256" s="265" t="str">
        <f t="shared" si="23"/>
        <v/>
      </c>
      <c r="D256" s="425" t="str">
        <f t="shared" si="24"/>
        <v/>
      </c>
      <c r="E256" s="426"/>
      <c r="F256" s="426"/>
      <c r="G256" s="235" t="str">
        <f t="shared" si="25"/>
        <v/>
      </c>
      <c r="H256" s="235" t="str">
        <f t="shared" si="26"/>
        <v/>
      </c>
      <c r="I256" s="235" t="str">
        <f t="shared" si="27"/>
        <v/>
      </c>
      <c r="J256" s="166"/>
    </row>
    <row r="257" spans="1:10">
      <c r="A257" s="233" t="str">
        <f t="shared" si="21"/>
        <v/>
      </c>
      <c r="B257" s="234" t="str">
        <f t="shared" si="22"/>
        <v/>
      </c>
      <c r="C257" s="265" t="str">
        <f t="shared" si="23"/>
        <v/>
      </c>
      <c r="D257" s="425" t="str">
        <f t="shared" si="24"/>
        <v/>
      </c>
      <c r="E257" s="426"/>
      <c r="F257" s="426"/>
      <c r="G257" s="235" t="str">
        <f t="shared" si="25"/>
        <v/>
      </c>
      <c r="H257" s="235" t="str">
        <f t="shared" si="26"/>
        <v/>
      </c>
      <c r="I257" s="235" t="str">
        <f t="shared" si="27"/>
        <v/>
      </c>
      <c r="J257" s="166"/>
    </row>
    <row r="258" spans="1:10">
      <c r="A258" s="233" t="str">
        <f t="shared" si="21"/>
        <v/>
      </c>
      <c r="B258" s="234" t="str">
        <f t="shared" si="22"/>
        <v/>
      </c>
      <c r="C258" s="265" t="str">
        <f t="shared" si="23"/>
        <v/>
      </c>
      <c r="D258" s="425" t="str">
        <f t="shared" si="24"/>
        <v/>
      </c>
      <c r="E258" s="426"/>
      <c r="F258" s="426"/>
      <c r="G258" s="235" t="str">
        <f t="shared" si="25"/>
        <v/>
      </c>
      <c r="H258" s="235" t="str">
        <f t="shared" si="26"/>
        <v/>
      </c>
      <c r="I258" s="235" t="str">
        <f t="shared" si="27"/>
        <v/>
      </c>
      <c r="J258" s="166"/>
    </row>
    <row r="259" spans="1:10">
      <c r="A259" s="233" t="str">
        <f t="shared" si="21"/>
        <v/>
      </c>
      <c r="B259" s="234" t="str">
        <f t="shared" si="22"/>
        <v/>
      </c>
      <c r="C259" s="265" t="str">
        <f t="shared" si="23"/>
        <v/>
      </c>
      <c r="D259" s="425" t="str">
        <f t="shared" si="24"/>
        <v/>
      </c>
      <c r="E259" s="426"/>
      <c r="F259" s="426"/>
      <c r="G259" s="235" t="str">
        <f t="shared" si="25"/>
        <v/>
      </c>
      <c r="H259" s="235" t="str">
        <f t="shared" si="26"/>
        <v/>
      </c>
      <c r="I259" s="235" t="str">
        <f t="shared" si="27"/>
        <v/>
      </c>
      <c r="J259" s="166"/>
    </row>
    <row r="260" spans="1:10">
      <c r="A260" s="233" t="str">
        <f t="shared" si="21"/>
        <v/>
      </c>
      <c r="B260" s="234" t="str">
        <f t="shared" si="22"/>
        <v/>
      </c>
      <c r="C260" s="265" t="str">
        <f t="shared" si="23"/>
        <v/>
      </c>
      <c r="D260" s="425" t="str">
        <f t="shared" si="24"/>
        <v/>
      </c>
      <c r="E260" s="426"/>
      <c r="F260" s="426"/>
      <c r="G260" s="235" t="str">
        <f t="shared" si="25"/>
        <v/>
      </c>
      <c r="H260" s="235" t="str">
        <f t="shared" si="26"/>
        <v/>
      </c>
      <c r="I260" s="235" t="str">
        <f t="shared" si="27"/>
        <v/>
      </c>
      <c r="J260" s="166"/>
    </row>
    <row r="261" spans="1:10">
      <c r="A261" s="233" t="str">
        <f t="shared" si="21"/>
        <v/>
      </c>
      <c r="B261" s="234" t="str">
        <f t="shared" si="22"/>
        <v/>
      </c>
      <c r="C261" s="265" t="str">
        <f t="shared" si="23"/>
        <v/>
      </c>
      <c r="D261" s="425" t="str">
        <f t="shared" si="24"/>
        <v/>
      </c>
      <c r="E261" s="426"/>
      <c r="F261" s="426"/>
      <c r="G261" s="235" t="str">
        <f t="shared" si="25"/>
        <v/>
      </c>
      <c r="H261" s="235" t="str">
        <f t="shared" si="26"/>
        <v/>
      </c>
      <c r="I261" s="235" t="str">
        <f t="shared" si="27"/>
        <v/>
      </c>
      <c r="J261" s="166"/>
    </row>
    <row r="262" spans="1:10">
      <c r="A262" s="233" t="str">
        <f t="shared" si="21"/>
        <v/>
      </c>
      <c r="B262" s="234" t="str">
        <f t="shared" si="22"/>
        <v/>
      </c>
      <c r="C262" s="265" t="str">
        <f t="shared" si="23"/>
        <v/>
      </c>
      <c r="D262" s="425" t="str">
        <f t="shared" si="24"/>
        <v/>
      </c>
      <c r="E262" s="426"/>
      <c r="F262" s="426"/>
      <c r="G262" s="235" t="str">
        <f t="shared" si="25"/>
        <v/>
      </c>
      <c r="H262" s="235" t="str">
        <f t="shared" si="26"/>
        <v/>
      </c>
      <c r="I262" s="235" t="str">
        <f t="shared" si="27"/>
        <v/>
      </c>
      <c r="J262" s="166"/>
    </row>
    <row r="263" spans="1:10">
      <c r="A263" s="233" t="str">
        <f t="shared" si="21"/>
        <v/>
      </c>
      <c r="B263" s="234" t="str">
        <f t="shared" si="22"/>
        <v/>
      </c>
      <c r="C263" s="265" t="str">
        <f t="shared" si="23"/>
        <v/>
      </c>
      <c r="D263" s="425" t="str">
        <f t="shared" si="24"/>
        <v/>
      </c>
      <c r="E263" s="426"/>
      <c r="F263" s="426"/>
      <c r="G263" s="235" t="str">
        <f t="shared" si="25"/>
        <v/>
      </c>
      <c r="H263" s="235" t="str">
        <f t="shared" si="26"/>
        <v/>
      </c>
      <c r="I263" s="235" t="str">
        <f t="shared" si="27"/>
        <v/>
      </c>
      <c r="J263" s="166"/>
    </row>
    <row r="264" spans="1:10">
      <c r="A264" s="233" t="str">
        <f t="shared" ref="A264:A327" si="28">IF(ROW()-7&lt;=筆數,VLOOKUP(ROW()-7,日記表,3,FALSE),"")</f>
        <v/>
      </c>
      <c r="B264" s="234" t="str">
        <f t="shared" ref="B264:B327" si="29">IF(ROW()-7&lt;=筆數,VLOOKUP(ROW()-7,日記表,4,FALSE),"")</f>
        <v/>
      </c>
      <c r="C264" s="265" t="str">
        <f t="shared" ref="C264:C327" si="30">IF(ROW()-7&lt;=筆數,VLOOKUP(ROW()-7,日記表,10,FALSE),"")</f>
        <v/>
      </c>
      <c r="D264" s="425" t="str">
        <f t="shared" ref="D264:D327" si="31">IF(ROW()-7&lt;=筆數,VLOOKUP(ROW()-7,日記表,12,FALSE),"")</f>
        <v/>
      </c>
      <c r="E264" s="426"/>
      <c r="F264" s="426"/>
      <c r="G264" s="235" t="str">
        <f t="shared" ref="G264:G327" si="32">IF(ROW()-7&lt;=筆數,VLOOKUP(ROW()-7,日記表,13,FALSE),"")</f>
        <v/>
      </c>
      <c r="H264" s="235" t="str">
        <f t="shared" ref="H264:H327" si="33">IF(ROW()-7&lt;=筆數,VLOOKUP(ROW()-7,日記表,14,FALSE),"")</f>
        <v/>
      </c>
      <c r="I264" s="235" t="str">
        <f t="shared" ref="I264:I327" si="34">IF(A264="","",IF(DC="借",I263+G264-H264,I263+H264-G264))</f>
        <v/>
      </c>
      <c r="J264" s="166"/>
    </row>
    <row r="265" spans="1:10">
      <c r="A265" s="233" t="str">
        <f t="shared" si="28"/>
        <v/>
      </c>
      <c r="B265" s="234" t="str">
        <f t="shared" si="29"/>
        <v/>
      </c>
      <c r="C265" s="265" t="str">
        <f t="shared" si="30"/>
        <v/>
      </c>
      <c r="D265" s="425" t="str">
        <f t="shared" si="31"/>
        <v/>
      </c>
      <c r="E265" s="426"/>
      <c r="F265" s="426"/>
      <c r="G265" s="235" t="str">
        <f t="shared" si="32"/>
        <v/>
      </c>
      <c r="H265" s="235" t="str">
        <f t="shared" si="33"/>
        <v/>
      </c>
      <c r="I265" s="235" t="str">
        <f t="shared" si="34"/>
        <v/>
      </c>
      <c r="J265" s="166"/>
    </row>
    <row r="266" spans="1:10">
      <c r="A266" s="233" t="str">
        <f t="shared" si="28"/>
        <v/>
      </c>
      <c r="B266" s="234" t="str">
        <f t="shared" si="29"/>
        <v/>
      </c>
      <c r="C266" s="265" t="str">
        <f t="shared" si="30"/>
        <v/>
      </c>
      <c r="D266" s="425" t="str">
        <f t="shared" si="31"/>
        <v/>
      </c>
      <c r="E266" s="426"/>
      <c r="F266" s="426"/>
      <c r="G266" s="235" t="str">
        <f t="shared" si="32"/>
        <v/>
      </c>
      <c r="H266" s="235" t="str">
        <f t="shared" si="33"/>
        <v/>
      </c>
      <c r="I266" s="235" t="str">
        <f t="shared" si="34"/>
        <v/>
      </c>
      <c r="J266" s="166"/>
    </row>
    <row r="267" spans="1:10">
      <c r="A267" s="233" t="str">
        <f t="shared" si="28"/>
        <v/>
      </c>
      <c r="B267" s="234" t="str">
        <f t="shared" si="29"/>
        <v/>
      </c>
      <c r="C267" s="265" t="str">
        <f t="shared" si="30"/>
        <v/>
      </c>
      <c r="D267" s="425" t="str">
        <f t="shared" si="31"/>
        <v/>
      </c>
      <c r="E267" s="426"/>
      <c r="F267" s="426"/>
      <c r="G267" s="235" t="str">
        <f t="shared" si="32"/>
        <v/>
      </c>
      <c r="H267" s="235" t="str">
        <f t="shared" si="33"/>
        <v/>
      </c>
      <c r="I267" s="235" t="str">
        <f t="shared" si="34"/>
        <v/>
      </c>
      <c r="J267" s="166"/>
    </row>
    <row r="268" spans="1:10">
      <c r="A268" s="233" t="str">
        <f t="shared" si="28"/>
        <v/>
      </c>
      <c r="B268" s="234" t="str">
        <f t="shared" si="29"/>
        <v/>
      </c>
      <c r="C268" s="265" t="str">
        <f t="shared" si="30"/>
        <v/>
      </c>
      <c r="D268" s="425" t="str">
        <f t="shared" si="31"/>
        <v/>
      </c>
      <c r="E268" s="426"/>
      <c r="F268" s="426"/>
      <c r="G268" s="235" t="str">
        <f t="shared" si="32"/>
        <v/>
      </c>
      <c r="H268" s="235" t="str">
        <f t="shared" si="33"/>
        <v/>
      </c>
      <c r="I268" s="235" t="str">
        <f t="shared" si="34"/>
        <v/>
      </c>
      <c r="J268" s="166"/>
    </row>
    <row r="269" spans="1:10">
      <c r="A269" s="233" t="str">
        <f t="shared" si="28"/>
        <v/>
      </c>
      <c r="B269" s="234" t="str">
        <f t="shared" si="29"/>
        <v/>
      </c>
      <c r="C269" s="265" t="str">
        <f t="shared" si="30"/>
        <v/>
      </c>
      <c r="D269" s="425" t="str">
        <f t="shared" si="31"/>
        <v/>
      </c>
      <c r="E269" s="426"/>
      <c r="F269" s="426"/>
      <c r="G269" s="235" t="str">
        <f t="shared" si="32"/>
        <v/>
      </c>
      <c r="H269" s="235" t="str">
        <f t="shared" si="33"/>
        <v/>
      </c>
      <c r="I269" s="235" t="str">
        <f t="shared" si="34"/>
        <v/>
      </c>
      <c r="J269" s="166"/>
    </row>
    <row r="270" spans="1:10">
      <c r="A270" s="233" t="str">
        <f t="shared" si="28"/>
        <v/>
      </c>
      <c r="B270" s="234" t="str">
        <f t="shared" si="29"/>
        <v/>
      </c>
      <c r="C270" s="265" t="str">
        <f t="shared" si="30"/>
        <v/>
      </c>
      <c r="D270" s="425" t="str">
        <f t="shared" si="31"/>
        <v/>
      </c>
      <c r="E270" s="426"/>
      <c r="F270" s="426"/>
      <c r="G270" s="235" t="str">
        <f t="shared" si="32"/>
        <v/>
      </c>
      <c r="H270" s="235" t="str">
        <f t="shared" si="33"/>
        <v/>
      </c>
      <c r="I270" s="235" t="str">
        <f t="shared" si="34"/>
        <v/>
      </c>
      <c r="J270" s="166"/>
    </row>
    <row r="271" spans="1:10">
      <c r="A271" s="233" t="str">
        <f t="shared" si="28"/>
        <v/>
      </c>
      <c r="B271" s="234" t="str">
        <f t="shared" si="29"/>
        <v/>
      </c>
      <c r="C271" s="265" t="str">
        <f t="shared" si="30"/>
        <v/>
      </c>
      <c r="D271" s="425" t="str">
        <f t="shared" si="31"/>
        <v/>
      </c>
      <c r="E271" s="426"/>
      <c r="F271" s="426"/>
      <c r="G271" s="235" t="str">
        <f t="shared" si="32"/>
        <v/>
      </c>
      <c r="H271" s="235" t="str">
        <f t="shared" si="33"/>
        <v/>
      </c>
      <c r="I271" s="235" t="str">
        <f t="shared" si="34"/>
        <v/>
      </c>
      <c r="J271" s="166"/>
    </row>
    <row r="272" spans="1:10">
      <c r="A272" s="233" t="str">
        <f t="shared" si="28"/>
        <v/>
      </c>
      <c r="B272" s="234" t="str">
        <f t="shared" si="29"/>
        <v/>
      </c>
      <c r="C272" s="265" t="str">
        <f t="shared" si="30"/>
        <v/>
      </c>
      <c r="D272" s="425" t="str">
        <f t="shared" si="31"/>
        <v/>
      </c>
      <c r="E272" s="426"/>
      <c r="F272" s="426"/>
      <c r="G272" s="235" t="str">
        <f t="shared" si="32"/>
        <v/>
      </c>
      <c r="H272" s="235" t="str">
        <f t="shared" si="33"/>
        <v/>
      </c>
      <c r="I272" s="235" t="str">
        <f t="shared" si="34"/>
        <v/>
      </c>
      <c r="J272" s="166"/>
    </row>
    <row r="273" spans="1:10">
      <c r="A273" s="233" t="str">
        <f t="shared" si="28"/>
        <v/>
      </c>
      <c r="B273" s="234" t="str">
        <f t="shared" si="29"/>
        <v/>
      </c>
      <c r="C273" s="265" t="str">
        <f t="shared" si="30"/>
        <v/>
      </c>
      <c r="D273" s="425" t="str">
        <f t="shared" si="31"/>
        <v/>
      </c>
      <c r="E273" s="426"/>
      <c r="F273" s="426"/>
      <c r="G273" s="235" t="str">
        <f t="shared" si="32"/>
        <v/>
      </c>
      <c r="H273" s="235" t="str">
        <f t="shared" si="33"/>
        <v/>
      </c>
      <c r="I273" s="235" t="str">
        <f t="shared" si="34"/>
        <v/>
      </c>
      <c r="J273" s="166"/>
    </row>
    <row r="274" spans="1:10">
      <c r="A274" s="233" t="str">
        <f t="shared" si="28"/>
        <v/>
      </c>
      <c r="B274" s="234" t="str">
        <f t="shared" si="29"/>
        <v/>
      </c>
      <c r="C274" s="265" t="str">
        <f t="shared" si="30"/>
        <v/>
      </c>
      <c r="D274" s="425" t="str">
        <f t="shared" si="31"/>
        <v/>
      </c>
      <c r="E274" s="426"/>
      <c r="F274" s="426"/>
      <c r="G274" s="235" t="str">
        <f t="shared" si="32"/>
        <v/>
      </c>
      <c r="H274" s="235" t="str">
        <f t="shared" si="33"/>
        <v/>
      </c>
      <c r="I274" s="235" t="str">
        <f t="shared" si="34"/>
        <v/>
      </c>
      <c r="J274" s="166"/>
    </row>
    <row r="275" spans="1:10">
      <c r="A275" s="233" t="str">
        <f t="shared" si="28"/>
        <v/>
      </c>
      <c r="B275" s="234" t="str">
        <f t="shared" si="29"/>
        <v/>
      </c>
      <c r="C275" s="265" t="str">
        <f t="shared" si="30"/>
        <v/>
      </c>
      <c r="D275" s="425" t="str">
        <f t="shared" si="31"/>
        <v/>
      </c>
      <c r="E275" s="426"/>
      <c r="F275" s="426"/>
      <c r="G275" s="235" t="str">
        <f t="shared" si="32"/>
        <v/>
      </c>
      <c r="H275" s="235" t="str">
        <f t="shared" si="33"/>
        <v/>
      </c>
      <c r="I275" s="235" t="str">
        <f t="shared" si="34"/>
        <v/>
      </c>
      <c r="J275" s="166"/>
    </row>
    <row r="276" spans="1:10">
      <c r="A276" s="233" t="str">
        <f t="shared" si="28"/>
        <v/>
      </c>
      <c r="B276" s="234" t="str">
        <f t="shared" si="29"/>
        <v/>
      </c>
      <c r="C276" s="265" t="str">
        <f t="shared" si="30"/>
        <v/>
      </c>
      <c r="D276" s="425" t="str">
        <f t="shared" si="31"/>
        <v/>
      </c>
      <c r="E276" s="426"/>
      <c r="F276" s="426"/>
      <c r="G276" s="235" t="str">
        <f t="shared" si="32"/>
        <v/>
      </c>
      <c r="H276" s="235" t="str">
        <f t="shared" si="33"/>
        <v/>
      </c>
      <c r="I276" s="235" t="str">
        <f t="shared" si="34"/>
        <v/>
      </c>
      <c r="J276" s="166"/>
    </row>
    <row r="277" spans="1:10">
      <c r="A277" s="233" t="str">
        <f t="shared" si="28"/>
        <v/>
      </c>
      <c r="B277" s="234" t="str">
        <f t="shared" si="29"/>
        <v/>
      </c>
      <c r="C277" s="265" t="str">
        <f t="shared" si="30"/>
        <v/>
      </c>
      <c r="D277" s="425" t="str">
        <f t="shared" si="31"/>
        <v/>
      </c>
      <c r="E277" s="426"/>
      <c r="F277" s="426"/>
      <c r="G277" s="235" t="str">
        <f t="shared" si="32"/>
        <v/>
      </c>
      <c r="H277" s="235" t="str">
        <f t="shared" si="33"/>
        <v/>
      </c>
      <c r="I277" s="235" t="str">
        <f t="shared" si="34"/>
        <v/>
      </c>
      <c r="J277" s="166"/>
    </row>
    <row r="278" spans="1:10">
      <c r="A278" s="233" t="str">
        <f t="shared" si="28"/>
        <v/>
      </c>
      <c r="B278" s="234" t="str">
        <f t="shared" si="29"/>
        <v/>
      </c>
      <c r="C278" s="265" t="str">
        <f t="shared" si="30"/>
        <v/>
      </c>
      <c r="D278" s="425" t="str">
        <f t="shared" si="31"/>
        <v/>
      </c>
      <c r="E278" s="426"/>
      <c r="F278" s="426"/>
      <c r="G278" s="235" t="str">
        <f t="shared" si="32"/>
        <v/>
      </c>
      <c r="H278" s="235" t="str">
        <f t="shared" si="33"/>
        <v/>
      </c>
      <c r="I278" s="235" t="str">
        <f t="shared" si="34"/>
        <v/>
      </c>
      <c r="J278" s="166"/>
    </row>
    <row r="279" spans="1:10">
      <c r="A279" s="233" t="str">
        <f t="shared" si="28"/>
        <v/>
      </c>
      <c r="B279" s="234" t="str">
        <f t="shared" si="29"/>
        <v/>
      </c>
      <c r="C279" s="265" t="str">
        <f t="shared" si="30"/>
        <v/>
      </c>
      <c r="D279" s="425" t="str">
        <f t="shared" si="31"/>
        <v/>
      </c>
      <c r="E279" s="426"/>
      <c r="F279" s="426"/>
      <c r="G279" s="235" t="str">
        <f t="shared" si="32"/>
        <v/>
      </c>
      <c r="H279" s="235" t="str">
        <f t="shared" si="33"/>
        <v/>
      </c>
      <c r="I279" s="235" t="str">
        <f t="shared" si="34"/>
        <v/>
      </c>
      <c r="J279" s="166"/>
    </row>
    <row r="280" spans="1:10">
      <c r="A280" s="233" t="str">
        <f t="shared" si="28"/>
        <v/>
      </c>
      <c r="B280" s="234" t="str">
        <f t="shared" si="29"/>
        <v/>
      </c>
      <c r="C280" s="265" t="str">
        <f t="shared" si="30"/>
        <v/>
      </c>
      <c r="D280" s="425" t="str">
        <f t="shared" si="31"/>
        <v/>
      </c>
      <c r="E280" s="426"/>
      <c r="F280" s="426"/>
      <c r="G280" s="235" t="str">
        <f t="shared" si="32"/>
        <v/>
      </c>
      <c r="H280" s="235" t="str">
        <f t="shared" si="33"/>
        <v/>
      </c>
      <c r="I280" s="235" t="str">
        <f t="shared" si="34"/>
        <v/>
      </c>
      <c r="J280" s="166"/>
    </row>
    <row r="281" spans="1:10">
      <c r="A281" s="233" t="str">
        <f t="shared" si="28"/>
        <v/>
      </c>
      <c r="B281" s="234" t="str">
        <f t="shared" si="29"/>
        <v/>
      </c>
      <c r="C281" s="265" t="str">
        <f t="shared" si="30"/>
        <v/>
      </c>
      <c r="D281" s="425" t="str">
        <f t="shared" si="31"/>
        <v/>
      </c>
      <c r="E281" s="426"/>
      <c r="F281" s="426"/>
      <c r="G281" s="235" t="str">
        <f t="shared" si="32"/>
        <v/>
      </c>
      <c r="H281" s="235" t="str">
        <f t="shared" si="33"/>
        <v/>
      </c>
      <c r="I281" s="235" t="str">
        <f t="shared" si="34"/>
        <v/>
      </c>
      <c r="J281" s="166"/>
    </row>
    <row r="282" spans="1:10">
      <c r="A282" s="233" t="str">
        <f t="shared" si="28"/>
        <v/>
      </c>
      <c r="B282" s="234" t="str">
        <f t="shared" si="29"/>
        <v/>
      </c>
      <c r="C282" s="265" t="str">
        <f t="shared" si="30"/>
        <v/>
      </c>
      <c r="D282" s="425" t="str">
        <f t="shared" si="31"/>
        <v/>
      </c>
      <c r="E282" s="426"/>
      <c r="F282" s="426"/>
      <c r="G282" s="235" t="str">
        <f t="shared" si="32"/>
        <v/>
      </c>
      <c r="H282" s="235" t="str">
        <f t="shared" si="33"/>
        <v/>
      </c>
      <c r="I282" s="235" t="str">
        <f t="shared" si="34"/>
        <v/>
      </c>
      <c r="J282" s="166"/>
    </row>
    <row r="283" spans="1:10">
      <c r="A283" s="233" t="str">
        <f t="shared" si="28"/>
        <v/>
      </c>
      <c r="B283" s="234" t="str">
        <f t="shared" si="29"/>
        <v/>
      </c>
      <c r="C283" s="265" t="str">
        <f t="shared" si="30"/>
        <v/>
      </c>
      <c r="D283" s="425" t="str">
        <f t="shared" si="31"/>
        <v/>
      </c>
      <c r="E283" s="426"/>
      <c r="F283" s="426"/>
      <c r="G283" s="235" t="str">
        <f t="shared" si="32"/>
        <v/>
      </c>
      <c r="H283" s="235" t="str">
        <f t="shared" si="33"/>
        <v/>
      </c>
      <c r="I283" s="235" t="str">
        <f t="shared" si="34"/>
        <v/>
      </c>
      <c r="J283" s="166"/>
    </row>
    <row r="284" spans="1:10">
      <c r="A284" s="233" t="str">
        <f t="shared" si="28"/>
        <v/>
      </c>
      <c r="B284" s="234" t="str">
        <f t="shared" si="29"/>
        <v/>
      </c>
      <c r="C284" s="265" t="str">
        <f t="shared" si="30"/>
        <v/>
      </c>
      <c r="D284" s="425" t="str">
        <f t="shared" si="31"/>
        <v/>
      </c>
      <c r="E284" s="426"/>
      <c r="F284" s="426"/>
      <c r="G284" s="235" t="str">
        <f t="shared" si="32"/>
        <v/>
      </c>
      <c r="H284" s="235" t="str">
        <f t="shared" si="33"/>
        <v/>
      </c>
      <c r="I284" s="235" t="str">
        <f t="shared" si="34"/>
        <v/>
      </c>
      <c r="J284" s="166"/>
    </row>
    <row r="285" spans="1:10">
      <c r="A285" s="233" t="str">
        <f t="shared" si="28"/>
        <v/>
      </c>
      <c r="B285" s="234" t="str">
        <f t="shared" si="29"/>
        <v/>
      </c>
      <c r="C285" s="265" t="str">
        <f t="shared" si="30"/>
        <v/>
      </c>
      <c r="D285" s="425" t="str">
        <f t="shared" si="31"/>
        <v/>
      </c>
      <c r="E285" s="426"/>
      <c r="F285" s="426"/>
      <c r="G285" s="235" t="str">
        <f t="shared" si="32"/>
        <v/>
      </c>
      <c r="H285" s="235" t="str">
        <f t="shared" si="33"/>
        <v/>
      </c>
      <c r="I285" s="235" t="str">
        <f t="shared" si="34"/>
        <v/>
      </c>
      <c r="J285" s="166"/>
    </row>
    <row r="286" spans="1:10">
      <c r="A286" s="233" t="str">
        <f t="shared" si="28"/>
        <v/>
      </c>
      <c r="B286" s="234" t="str">
        <f t="shared" si="29"/>
        <v/>
      </c>
      <c r="C286" s="265" t="str">
        <f t="shared" si="30"/>
        <v/>
      </c>
      <c r="D286" s="425" t="str">
        <f t="shared" si="31"/>
        <v/>
      </c>
      <c r="E286" s="426"/>
      <c r="F286" s="426"/>
      <c r="G286" s="235" t="str">
        <f t="shared" si="32"/>
        <v/>
      </c>
      <c r="H286" s="235" t="str">
        <f t="shared" si="33"/>
        <v/>
      </c>
      <c r="I286" s="235" t="str">
        <f t="shared" si="34"/>
        <v/>
      </c>
      <c r="J286" s="166"/>
    </row>
    <row r="287" spans="1:10">
      <c r="A287" s="233" t="str">
        <f t="shared" si="28"/>
        <v/>
      </c>
      <c r="B287" s="234" t="str">
        <f t="shared" si="29"/>
        <v/>
      </c>
      <c r="C287" s="265" t="str">
        <f t="shared" si="30"/>
        <v/>
      </c>
      <c r="D287" s="425" t="str">
        <f t="shared" si="31"/>
        <v/>
      </c>
      <c r="E287" s="426"/>
      <c r="F287" s="426"/>
      <c r="G287" s="235" t="str">
        <f t="shared" si="32"/>
        <v/>
      </c>
      <c r="H287" s="235" t="str">
        <f t="shared" si="33"/>
        <v/>
      </c>
      <c r="I287" s="235" t="str">
        <f t="shared" si="34"/>
        <v/>
      </c>
      <c r="J287" s="166"/>
    </row>
    <row r="288" spans="1:10">
      <c r="A288" s="233" t="str">
        <f t="shared" si="28"/>
        <v/>
      </c>
      <c r="B288" s="234" t="str">
        <f t="shared" si="29"/>
        <v/>
      </c>
      <c r="C288" s="265" t="str">
        <f t="shared" si="30"/>
        <v/>
      </c>
      <c r="D288" s="425" t="str">
        <f t="shared" si="31"/>
        <v/>
      </c>
      <c r="E288" s="426"/>
      <c r="F288" s="426"/>
      <c r="G288" s="235" t="str">
        <f t="shared" si="32"/>
        <v/>
      </c>
      <c r="H288" s="235" t="str">
        <f t="shared" si="33"/>
        <v/>
      </c>
      <c r="I288" s="235" t="str">
        <f t="shared" si="34"/>
        <v/>
      </c>
      <c r="J288" s="166"/>
    </row>
    <row r="289" spans="1:10">
      <c r="A289" s="233" t="str">
        <f t="shared" si="28"/>
        <v/>
      </c>
      <c r="B289" s="234" t="str">
        <f t="shared" si="29"/>
        <v/>
      </c>
      <c r="C289" s="265" t="str">
        <f t="shared" si="30"/>
        <v/>
      </c>
      <c r="D289" s="425" t="str">
        <f t="shared" si="31"/>
        <v/>
      </c>
      <c r="E289" s="426"/>
      <c r="F289" s="426"/>
      <c r="G289" s="235" t="str">
        <f t="shared" si="32"/>
        <v/>
      </c>
      <c r="H289" s="235" t="str">
        <f t="shared" si="33"/>
        <v/>
      </c>
      <c r="I289" s="235" t="str">
        <f t="shared" si="34"/>
        <v/>
      </c>
      <c r="J289" s="166"/>
    </row>
    <row r="290" spans="1:10">
      <c r="A290" s="233" t="str">
        <f t="shared" si="28"/>
        <v/>
      </c>
      <c r="B290" s="234" t="str">
        <f t="shared" si="29"/>
        <v/>
      </c>
      <c r="C290" s="265" t="str">
        <f t="shared" si="30"/>
        <v/>
      </c>
      <c r="D290" s="425" t="str">
        <f t="shared" si="31"/>
        <v/>
      </c>
      <c r="E290" s="426"/>
      <c r="F290" s="426"/>
      <c r="G290" s="235" t="str">
        <f t="shared" si="32"/>
        <v/>
      </c>
      <c r="H290" s="235" t="str">
        <f t="shared" si="33"/>
        <v/>
      </c>
      <c r="I290" s="235" t="str">
        <f t="shared" si="34"/>
        <v/>
      </c>
      <c r="J290" s="166"/>
    </row>
    <row r="291" spans="1:10">
      <c r="A291" s="233" t="str">
        <f t="shared" si="28"/>
        <v/>
      </c>
      <c r="B291" s="234" t="str">
        <f t="shared" si="29"/>
        <v/>
      </c>
      <c r="C291" s="265" t="str">
        <f t="shared" si="30"/>
        <v/>
      </c>
      <c r="D291" s="425" t="str">
        <f t="shared" si="31"/>
        <v/>
      </c>
      <c r="E291" s="426"/>
      <c r="F291" s="426"/>
      <c r="G291" s="235" t="str">
        <f t="shared" si="32"/>
        <v/>
      </c>
      <c r="H291" s="235" t="str">
        <f t="shared" si="33"/>
        <v/>
      </c>
      <c r="I291" s="235" t="str">
        <f t="shared" si="34"/>
        <v/>
      </c>
      <c r="J291" s="166"/>
    </row>
    <row r="292" spans="1:10">
      <c r="A292" s="233" t="str">
        <f t="shared" si="28"/>
        <v/>
      </c>
      <c r="B292" s="234" t="str">
        <f t="shared" si="29"/>
        <v/>
      </c>
      <c r="C292" s="265" t="str">
        <f t="shared" si="30"/>
        <v/>
      </c>
      <c r="D292" s="425" t="str">
        <f t="shared" si="31"/>
        <v/>
      </c>
      <c r="E292" s="426"/>
      <c r="F292" s="426"/>
      <c r="G292" s="235" t="str">
        <f t="shared" si="32"/>
        <v/>
      </c>
      <c r="H292" s="235" t="str">
        <f t="shared" si="33"/>
        <v/>
      </c>
      <c r="I292" s="235" t="str">
        <f t="shared" si="34"/>
        <v/>
      </c>
      <c r="J292" s="166"/>
    </row>
    <row r="293" spans="1:10">
      <c r="A293" s="233" t="str">
        <f t="shared" si="28"/>
        <v/>
      </c>
      <c r="B293" s="234" t="str">
        <f t="shared" si="29"/>
        <v/>
      </c>
      <c r="C293" s="265" t="str">
        <f t="shared" si="30"/>
        <v/>
      </c>
      <c r="D293" s="425" t="str">
        <f t="shared" si="31"/>
        <v/>
      </c>
      <c r="E293" s="426"/>
      <c r="F293" s="426"/>
      <c r="G293" s="235" t="str">
        <f t="shared" si="32"/>
        <v/>
      </c>
      <c r="H293" s="235" t="str">
        <f t="shared" si="33"/>
        <v/>
      </c>
      <c r="I293" s="235" t="str">
        <f t="shared" si="34"/>
        <v/>
      </c>
      <c r="J293" s="166"/>
    </row>
    <row r="294" spans="1:10">
      <c r="A294" s="233" t="str">
        <f t="shared" si="28"/>
        <v/>
      </c>
      <c r="B294" s="234" t="str">
        <f t="shared" si="29"/>
        <v/>
      </c>
      <c r="C294" s="265" t="str">
        <f t="shared" si="30"/>
        <v/>
      </c>
      <c r="D294" s="425" t="str">
        <f t="shared" si="31"/>
        <v/>
      </c>
      <c r="E294" s="426"/>
      <c r="F294" s="426"/>
      <c r="G294" s="235" t="str">
        <f t="shared" si="32"/>
        <v/>
      </c>
      <c r="H294" s="235" t="str">
        <f t="shared" si="33"/>
        <v/>
      </c>
      <c r="I294" s="235" t="str">
        <f t="shared" si="34"/>
        <v/>
      </c>
      <c r="J294" s="166"/>
    </row>
    <row r="295" spans="1:10">
      <c r="A295" s="233" t="str">
        <f t="shared" si="28"/>
        <v/>
      </c>
      <c r="B295" s="234" t="str">
        <f t="shared" si="29"/>
        <v/>
      </c>
      <c r="C295" s="265" t="str">
        <f t="shared" si="30"/>
        <v/>
      </c>
      <c r="D295" s="425" t="str">
        <f t="shared" si="31"/>
        <v/>
      </c>
      <c r="E295" s="426"/>
      <c r="F295" s="426"/>
      <c r="G295" s="235" t="str">
        <f t="shared" si="32"/>
        <v/>
      </c>
      <c r="H295" s="235" t="str">
        <f t="shared" si="33"/>
        <v/>
      </c>
      <c r="I295" s="235" t="str">
        <f t="shared" si="34"/>
        <v/>
      </c>
      <c r="J295" s="166"/>
    </row>
    <row r="296" spans="1:10">
      <c r="A296" s="233" t="str">
        <f t="shared" si="28"/>
        <v/>
      </c>
      <c r="B296" s="234" t="str">
        <f t="shared" si="29"/>
        <v/>
      </c>
      <c r="C296" s="265" t="str">
        <f t="shared" si="30"/>
        <v/>
      </c>
      <c r="D296" s="425" t="str">
        <f t="shared" si="31"/>
        <v/>
      </c>
      <c r="E296" s="426"/>
      <c r="F296" s="426"/>
      <c r="G296" s="235" t="str">
        <f t="shared" si="32"/>
        <v/>
      </c>
      <c r="H296" s="235" t="str">
        <f t="shared" si="33"/>
        <v/>
      </c>
      <c r="I296" s="235" t="str">
        <f t="shared" si="34"/>
        <v/>
      </c>
      <c r="J296" s="166"/>
    </row>
    <row r="297" spans="1:10">
      <c r="A297" s="233" t="str">
        <f t="shared" si="28"/>
        <v/>
      </c>
      <c r="B297" s="234" t="str">
        <f t="shared" si="29"/>
        <v/>
      </c>
      <c r="C297" s="265" t="str">
        <f t="shared" si="30"/>
        <v/>
      </c>
      <c r="D297" s="425" t="str">
        <f t="shared" si="31"/>
        <v/>
      </c>
      <c r="E297" s="426"/>
      <c r="F297" s="426"/>
      <c r="G297" s="235" t="str">
        <f t="shared" si="32"/>
        <v/>
      </c>
      <c r="H297" s="235" t="str">
        <f t="shared" si="33"/>
        <v/>
      </c>
      <c r="I297" s="235" t="str">
        <f t="shared" si="34"/>
        <v/>
      </c>
      <c r="J297" s="166"/>
    </row>
    <row r="298" spans="1:10">
      <c r="A298" s="233" t="str">
        <f t="shared" si="28"/>
        <v/>
      </c>
      <c r="B298" s="234" t="str">
        <f t="shared" si="29"/>
        <v/>
      </c>
      <c r="C298" s="265" t="str">
        <f t="shared" si="30"/>
        <v/>
      </c>
      <c r="D298" s="425" t="str">
        <f t="shared" si="31"/>
        <v/>
      </c>
      <c r="E298" s="426"/>
      <c r="F298" s="426"/>
      <c r="G298" s="235" t="str">
        <f t="shared" si="32"/>
        <v/>
      </c>
      <c r="H298" s="235" t="str">
        <f t="shared" si="33"/>
        <v/>
      </c>
      <c r="I298" s="235" t="str">
        <f t="shared" si="34"/>
        <v/>
      </c>
      <c r="J298" s="166"/>
    </row>
    <row r="299" spans="1:10">
      <c r="A299" s="233" t="str">
        <f t="shared" si="28"/>
        <v/>
      </c>
      <c r="B299" s="234" t="str">
        <f t="shared" si="29"/>
        <v/>
      </c>
      <c r="C299" s="265" t="str">
        <f t="shared" si="30"/>
        <v/>
      </c>
      <c r="D299" s="425" t="str">
        <f t="shared" si="31"/>
        <v/>
      </c>
      <c r="E299" s="426"/>
      <c r="F299" s="426"/>
      <c r="G299" s="235" t="str">
        <f t="shared" si="32"/>
        <v/>
      </c>
      <c r="H299" s="235" t="str">
        <f t="shared" si="33"/>
        <v/>
      </c>
      <c r="I299" s="235" t="str">
        <f t="shared" si="34"/>
        <v/>
      </c>
      <c r="J299" s="166"/>
    </row>
    <row r="300" spans="1:10">
      <c r="A300" s="233" t="str">
        <f t="shared" si="28"/>
        <v/>
      </c>
      <c r="B300" s="234" t="str">
        <f t="shared" si="29"/>
        <v/>
      </c>
      <c r="C300" s="265" t="str">
        <f t="shared" si="30"/>
        <v/>
      </c>
      <c r="D300" s="425" t="str">
        <f t="shared" si="31"/>
        <v/>
      </c>
      <c r="E300" s="426"/>
      <c r="F300" s="426"/>
      <c r="G300" s="235" t="str">
        <f t="shared" si="32"/>
        <v/>
      </c>
      <c r="H300" s="235" t="str">
        <f t="shared" si="33"/>
        <v/>
      </c>
      <c r="I300" s="235" t="str">
        <f t="shared" si="34"/>
        <v/>
      </c>
      <c r="J300" s="166"/>
    </row>
    <row r="301" spans="1:10">
      <c r="A301" s="233" t="str">
        <f t="shared" si="28"/>
        <v/>
      </c>
      <c r="B301" s="234" t="str">
        <f t="shared" si="29"/>
        <v/>
      </c>
      <c r="C301" s="265" t="str">
        <f t="shared" si="30"/>
        <v/>
      </c>
      <c r="D301" s="425" t="str">
        <f t="shared" si="31"/>
        <v/>
      </c>
      <c r="E301" s="426"/>
      <c r="F301" s="426"/>
      <c r="G301" s="235" t="str">
        <f t="shared" si="32"/>
        <v/>
      </c>
      <c r="H301" s="235" t="str">
        <f t="shared" si="33"/>
        <v/>
      </c>
      <c r="I301" s="235" t="str">
        <f t="shared" si="34"/>
        <v/>
      </c>
      <c r="J301" s="166"/>
    </row>
    <row r="302" spans="1:10">
      <c r="A302" s="233" t="str">
        <f t="shared" si="28"/>
        <v/>
      </c>
      <c r="B302" s="234" t="str">
        <f t="shared" si="29"/>
        <v/>
      </c>
      <c r="C302" s="265" t="str">
        <f t="shared" si="30"/>
        <v/>
      </c>
      <c r="D302" s="425" t="str">
        <f t="shared" si="31"/>
        <v/>
      </c>
      <c r="E302" s="426"/>
      <c r="F302" s="426"/>
      <c r="G302" s="235" t="str">
        <f t="shared" si="32"/>
        <v/>
      </c>
      <c r="H302" s="235" t="str">
        <f t="shared" si="33"/>
        <v/>
      </c>
      <c r="I302" s="235" t="str">
        <f t="shared" si="34"/>
        <v/>
      </c>
      <c r="J302" s="166"/>
    </row>
    <row r="303" spans="1:10">
      <c r="A303" s="233" t="str">
        <f t="shared" si="28"/>
        <v/>
      </c>
      <c r="B303" s="234" t="str">
        <f t="shared" si="29"/>
        <v/>
      </c>
      <c r="C303" s="265" t="str">
        <f t="shared" si="30"/>
        <v/>
      </c>
      <c r="D303" s="425" t="str">
        <f t="shared" si="31"/>
        <v/>
      </c>
      <c r="E303" s="426"/>
      <c r="F303" s="426"/>
      <c r="G303" s="235" t="str">
        <f t="shared" si="32"/>
        <v/>
      </c>
      <c r="H303" s="235" t="str">
        <f t="shared" si="33"/>
        <v/>
      </c>
      <c r="I303" s="235" t="str">
        <f t="shared" si="34"/>
        <v/>
      </c>
      <c r="J303" s="166"/>
    </row>
    <row r="304" spans="1:10">
      <c r="A304" s="233" t="str">
        <f t="shared" si="28"/>
        <v/>
      </c>
      <c r="B304" s="234" t="str">
        <f t="shared" si="29"/>
        <v/>
      </c>
      <c r="C304" s="265" t="str">
        <f t="shared" si="30"/>
        <v/>
      </c>
      <c r="D304" s="425" t="str">
        <f t="shared" si="31"/>
        <v/>
      </c>
      <c r="E304" s="426"/>
      <c r="F304" s="426"/>
      <c r="G304" s="235" t="str">
        <f t="shared" si="32"/>
        <v/>
      </c>
      <c r="H304" s="235" t="str">
        <f t="shared" si="33"/>
        <v/>
      </c>
      <c r="I304" s="235" t="str">
        <f t="shared" si="34"/>
        <v/>
      </c>
      <c r="J304" s="166"/>
    </row>
    <row r="305" spans="1:10">
      <c r="A305" s="233" t="str">
        <f t="shared" si="28"/>
        <v/>
      </c>
      <c r="B305" s="234" t="str">
        <f t="shared" si="29"/>
        <v/>
      </c>
      <c r="C305" s="265" t="str">
        <f t="shared" si="30"/>
        <v/>
      </c>
      <c r="D305" s="425" t="str">
        <f t="shared" si="31"/>
        <v/>
      </c>
      <c r="E305" s="426"/>
      <c r="F305" s="426"/>
      <c r="G305" s="235" t="str">
        <f t="shared" si="32"/>
        <v/>
      </c>
      <c r="H305" s="235" t="str">
        <f t="shared" si="33"/>
        <v/>
      </c>
      <c r="I305" s="235" t="str">
        <f t="shared" si="34"/>
        <v/>
      </c>
      <c r="J305" s="166"/>
    </row>
    <row r="306" spans="1:10">
      <c r="A306" s="233" t="str">
        <f t="shared" si="28"/>
        <v/>
      </c>
      <c r="B306" s="234" t="str">
        <f t="shared" si="29"/>
        <v/>
      </c>
      <c r="C306" s="265" t="str">
        <f t="shared" si="30"/>
        <v/>
      </c>
      <c r="D306" s="425" t="str">
        <f t="shared" si="31"/>
        <v/>
      </c>
      <c r="E306" s="426"/>
      <c r="F306" s="426"/>
      <c r="G306" s="235" t="str">
        <f t="shared" si="32"/>
        <v/>
      </c>
      <c r="H306" s="235" t="str">
        <f t="shared" si="33"/>
        <v/>
      </c>
      <c r="I306" s="235" t="str">
        <f t="shared" si="34"/>
        <v/>
      </c>
      <c r="J306" s="166"/>
    </row>
    <row r="307" spans="1:10">
      <c r="A307" s="233" t="str">
        <f t="shared" si="28"/>
        <v/>
      </c>
      <c r="B307" s="234" t="str">
        <f t="shared" si="29"/>
        <v/>
      </c>
      <c r="C307" s="265" t="str">
        <f t="shared" si="30"/>
        <v/>
      </c>
      <c r="D307" s="425" t="str">
        <f t="shared" si="31"/>
        <v/>
      </c>
      <c r="E307" s="426"/>
      <c r="F307" s="426"/>
      <c r="G307" s="235" t="str">
        <f t="shared" si="32"/>
        <v/>
      </c>
      <c r="H307" s="235" t="str">
        <f t="shared" si="33"/>
        <v/>
      </c>
      <c r="I307" s="235" t="str">
        <f t="shared" si="34"/>
        <v/>
      </c>
      <c r="J307" s="166"/>
    </row>
    <row r="308" spans="1:10">
      <c r="A308" s="233" t="str">
        <f t="shared" si="28"/>
        <v/>
      </c>
      <c r="B308" s="234" t="str">
        <f t="shared" si="29"/>
        <v/>
      </c>
      <c r="C308" s="265" t="str">
        <f t="shared" si="30"/>
        <v/>
      </c>
      <c r="D308" s="425" t="str">
        <f t="shared" si="31"/>
        <v/>
      </c>
      <c r="E308" s="426"/>
      <c r="F308" s="426"/>
      <c r="G308" s="235" t="str">
        <f t="shared" si="32"/>
        <v/>
      </c>
      <c r="H308" s="235" t="str">
        <f t="shared" si="33"/>
        <v/>
      </c>
      <c r="I308" s="235" t="str">
        <f t="shared" si="34"/>
        <v/>
      </c>
      <c r="J308" s="166"/>
    </row>
    <row r="309" spans="1:10">
      <c r="A309" s="233" t="str">
        <f t="shared" si="28"/>
        <v/>
      </c>
      <c r="B309" s="234" t="str">
        <f t="shared" si="29"/>
        <v/>
      </c>
      <c r="C309" s="265" t="str">
        <f t="shared" si="30"/>
        <v/>
      </c>
      <c r="D309" s="425" t="str">
        <f t="shared" si="31"/>
        <v/>
      </c>
      <c r="E309" s="426"/>
      <c r="F309" s="426"/>
      <c r="G309" s="235" t="str">
        <f t="shared" si="32"/>
        <v/>
      </c>
      <c r="H309" s="235" t="str">
        <f t="shared" si="33"/>
        <v/>
      </c>
      <c r="I309" s="235" t="str">
        <f t="shared" si="34"/>
        <v/>
      </c>
      <c r="J309" s="166"/>
    </row>
    <row r="310" spans="1:10">
      <c r="A310" s="233" t="str">
        <f t="shared" si="28"/>
        <v/>
      </c>
      <c r="B310" s="234" t="str">
        <f t="shared" si="29"/>
        <v/>
      </c>
      <c r="C310" s="265" t="str">
        <f t="shared" si="30"/>
        <v/>
      </c>
      <c r="D310" s="425" t="str">
        <f t="shared" si="31"/>
        <v/>
      </c>
      <c r="E310" s="426"/>
      <c r="F310" s="426"/>
      <c r="G310" s="235" t="str">
        <f t="shared" si="32"/>
        <v/>
      </c>
      <c r="H310" s="235" t="str">
        <f t="shared" si="33"/>
        <v/>
      </c>
      <c r="I310" s="235" t="str">
        <f t="shared" si="34"/>
        <v/>
      </c>
      <c r="J310" s="166"/>
    </row>
    <row r="311" spans="1:10">
      <c r="A311" s="233" t="str">
        <f t="shared" si="28"/>
        <v/>
      </c>
      <c r="B311" s="234" t="str">
        <f t="shared" si="29"/>
        <v/>
      </c>
      <c r="C311" s="265" t="str">
        <f t="shared" si="30"/>
        <v/>
      </c>
      <c r="D311" s="425" t="str">
        <f t="shared" si="31"/>
        <v/>
      </c>
      <c r="E311" s="426"/>
      <c r="F311" s="426"/>
      <c r="G311" s="235" t="str">
        <f t="shared" si="32"/>
        <v/>
      </c>
      <c r="H311" s="235" t="str">
        <f t="shared" si="33"/>
        <v/>
      </c>
      <c r="I311" s="235" t="str">
        <f t="shared" si="34"/>
        <v/>
      </c>
      <c r="J311" s="166"/>
    </row>
    <row r="312" spans="1:10">
      <c r="A312" s="233" t="str">
        <f t="shared" si="28"/>
        <v/>
      </c>
      <c r="B312" s="234" t="str">
        <f t="shared" si="29"/>
        <v/>
      </c>
      <c r="C312" s="265" t="str">
        <f t="shared" si="30"/>
        <v/>
      </c>
      <c r="D312" s="425" t="str">
        <f t="shared" si="31"/>
        <v/>
      </c>
      <c r="E312" s="426"/>
      <c r="F312" s="426"/>
      <c r="G312" s="235" t="str">
        <f t="shared" si="32"/>
        <v/>
      </c>
      <c r="H312" s="235" t="str">
        <f t="shared" si="33"/>
        <v/>
      </c>
      <c r="I312" s="235" t="str">
        <f t="shared" si="34"/>
        <v/>
      </c>
      <c r="J312" s="166"/>
    </row>
    <row r="313" spans="1:10">
      <c r="A313" s="233" t="str">
        <f t="shared" si="28"/>
        <v/>
      </c>
      <c r="B313" s="234" t="str">
        <f t="shared" si="29"/>
        <v/>
      </c>
      <c r="C313" s="265" t="str">
        <f t="shared" si="30"/>
        <v/>
      </c>
      <c r="D313" s="425" t="str">
        <f t="shared" si="31"/>
        <v/>
      </c>
      <c r="E313" s="426"/>
      <c r="F313" s="426"/>
      <c r="G313" s="235" t="str">
        <f t="shared" si="32"/>
        <v/>
      </c>
      <c r="H313" s="235" t="str">
        <f t="shared" si="33"/>
        <v/>
      </c>
      <c r="I313" s="235" t="str">
        <f t="shared" si="34"/>
        <v/>
      </c>
      <c r="J313" s="166"/>
    </row>
    <row r="314" spans="1:10">
      <c r="A314" s="233" t="str">
        <f t="shared" si="28"/>
        <v/>
      </c>
      <c r="B314" s="234" t="str">
        <f t="shared" si="29"/>
        <v/>
      </c>
      <c r="C314" s="265" t="str">
        <f t="shared" si="30"/>
        <v/>
      </c>
      <c r="D314" s="425" t="str">
        <f t="shared" si="31"/>
        <v/>
      </c>
      <c r="E314" s="426"/>
      <c r="F314" s="426"/>
      <c r="G314" s="235" t="str">
        <f t="shared" si="32"/>
        <v/>
      </c>
      <c r="H314" s="235" t="str">
        <f t="shared" si="33"/>
        <v/>
      </c>
      <c r="I314" s="235" t="str">
        <f t="shared" si="34"/>
        <v/>
      </c>
      <c r="J314" s="166"/>
    </row>
    <row r="315" spans="1:10">
      <c r="A315" s="233" t="str">
        <f t="shared" si="28"/>
        <v/>
      </c>
      <c r="B315" s="234" t="str">
        <f t="shared" si="29"/>
        <v/>
      </c>
      <c r="C315" s="265" t="str">
        <f t="shared" si="30"/>
        <v/>
      </c>
      <c r="D315" s="425" t="str">
        <f t="shared" si="31"/>
        <v/>
      </c>
      <c r="E315" s="426"/>
      <c r="F315" s="426"/>
      <c r="G315" s="235" t="str">
        <f t="shared" si="32"/>
        <v/>
      </c>
      <c r="H315" s="235" t="str">
        <f t="shared" si="33"/>
        <v/>
      </c>
      <c r="I315" s="235" t="str">
        <f t="shared" si="34"/>
        <v/>
      </c>
      <c r="J315" s="166"/>
    </row>
    <row r="316" spans="1:10">
      <c r="A316" s="233" t="str">
        <f t="shared" si="28"/>
        <v/>
      </c>
      <c r="B316" s="234" t="str">
        <f t="shared" si="29"/>
        <v/>
      </c>
      <c r="C316" s="265" t="str">
        <f t="shared" si="30"/>
        <v/>
      </c>
      <c r="D316" s="425" t="str">
        <f t="shared" si="31"/>
        <v/>
      </c>
      <c r="E316" s="426"/>
      <c r="F316" s="426"/>
      <c r="G316" s="235" t="str">
        <f t="shared" si="32"/>
        <v/>
      </c>
      <c r="H316" s="235" t="str">
        <f t="shared" si="33"/>
        <v/>
      </c>
      <c r="I316" s="235" t="str">
        <f t="shared" si="34"/>
        <v/>
      </c>
      <c r="J316" s="166"/>
    </row>
    <row r="317" spans="1:10">
      <c r="A317" s="233" t="str">
        <f t="shared" si="28"/>
        <v/>
      </c>
      <c r="B317" s="234" t="str">
        <f t="shared" si="29"/>
        <v/>
      </c>
      <c r="C317" s="265" t="str">
        <f t="shared" si="30"/>
        <v/>
      </c>
      <c r="D317" s="425" t="str">
        <f t="shared" si="31"/>
        <v/>
      </c>
      <c r="E317" s="426"/>
      <c r="F317" s="426"/>
      <c r="G317" s="235" t="str">
        <f t="shared" si="32"/>
        <v/>
      </c>
      <c r="H317" s="235" t="str">
        <f t="shared" si="33"/>
        <v/>
      </c>
      <c r="I317" s="235" t="str">
        <f t="shared" si="34"/>
        <v/>
      </c>
      <c r="J317" s="166"/>
    </row>
    <row r="318" spans="1:10">
      <c r="A318" s="233" t="str">
        <f t="shared" si="28"/>
        <v/>
      </c>
      <c r="B318" s="234" t="str">
        <f t="shared" si="29"/>
        <v/>
      </c>
      <c r="C318" s="265" t="str">
        <f t="shared" si="30"/>
        <v/>
      </c>
      <c r="D318" s="425" t="str">
        <f t="shared" si="31"/>
        <v/>
      </c>
      <c r="E318" s="426"/>
      <c r="F318" s="426"/>
      <c r="G318" s="235" t="str">
        <f t="shared" si="32"/>
        <v/>
      </c>
      <c r="H318" s="235" t="str">
        <f t="shared" si="33"/>
        <v/>
      </c>
      <c r="I318" s="235" t="str">
        <f t="shared" si="34"/>
        <v/>
      </c>
      <c r="J318" s="166"/>
    </row>
    <row r="319" spans="1:10">
      <c r="A319" s="233" t="str">
        <f t="shared" si="28"/>
        <v/>
      </c>
      <c r="B319" s="234" t="str">
        <f t="shared" si="29"/>
        <v/>
      </c>
      <c r="C319" s="265" t="str">
        <f t="shared" si="30"/>
        <v/>
      </c>
      <c r="D319" s="425" t="str">
        <f t="shared" si="31"/>
        <v/>
      </c>
      <c r="E319" s="426"/>
      <c r="F319" s="426"/>
      <c r="G319" s="235" t="str">
        <f t="shared" si="32"/>
        <v/>
      </c>
      <c r="H319" s="235" t="str">
        <f t="shared" si="33"/>
        <v/>
      </c>
      <c r="I319" s="235" t="str">
        <f t="shared" si="34"/>
        <v/>
      </c>
      <c r="J319" s="166"/>
    </row>
    <row r="320" spans="1:10">
      <c r="A320" s="233" t="str">
        <f t="shared" si="28"/>
        <v/>
      </c>
      <c r="B320" s="234" t="str">
        <f t="shared" si="29"/>
        <v/>
      </c>
      <c r="C320" s="265" t="str">
        <f t="shared" si="30"/>
        <v/>
      </c>
      <c r="D320" s="425" t="str">
        <f t="shared" si="31"/>
        <v/>
      </c>
      <c r="E320" s="426"/>
      <c r="F320" s="426"/>
      <c r="G320" s="235" t="str">
        <f t="shared" si="32"/>
        <v/>
      </c>
      <c r="H320" s="235" t="str">
        <f t="shared" si="33"/>
        <v/>
      </c>
      <c r="I320" s="235" t="str">
        <f t="shared" si="34"/>
        <v/>
      </c>
      <c r="J320" s="166"/>
    </row>
    <row r="321" spans="1:10">
      <c r="A321" s="233" t="str">
        <f t="shared" si="28"/>
        <v/>
      </c>
      <c r="B321" s="234" t="str">
        <f t="shared" si="29"/>
        <v/>
      </c>
      <c r="C321" s="265" t="str">
        <f t="shared" si="30"/>
        <v/>
      </c>
      <c r="D321" s="425" t="str">
        <f t="shared" si="31"/>
        <v/>
      </c>
      <c r="E321" s="426"/>
      <c r="F321" s="426"/>
      <c r="G321" s="235" t="str">
        <f t="shared" si="32"/>
        <v/>
      </c>
      <c r="H321" s="235" t="str">
        <f t="shared" si="33"/>
        <v/>
      </c>
      <c r="I321" s="235" t="str">
        <f t="shared" si="34"/>
        <v/>
      </c>
      <c r="J321" s="166"/>
    </row>
    <row r="322" spans="1:10">
      <c r="A322" s="233" t="str">
        <f t="shared" si="28"/>
        <v/>
      </c>
      <c r="B322" s="234" t="str">
        <f t="shared" si="29"/>
        <v/>
      </c>
      <c r="C322" s="265" t="str">
        <f t="shared" si="30"/>
        <v/>
      </c>
      <c r="D322" s="425" t="str">
        <f t="shared" si="31"/>
        <v/>
      </c>
      <c r="E322" s="426"/>
      <c r="F322" s="426"/>
      <c r="G322" s="235" t="str">
        <f t="shared" si="32"/>
        <v/>
      </c>
      <c r="H322" s="235" t="str">
        <f t="shared" si="33"/>
        <v/>
      </c>
      <c r="I322" s="235" t="str">
        <f t="shared" si="34"/>
        <v/>
      </c>
      <c r="J322" s="166"/>
    </row>
    <row r="323" spans="1:10">
      <c r="A323" s="233" t="str">
        <f t="shared" si="28"/>
        <v/>
      </c>
      <c r="B323" s="234" t="str">
        <f t="shared" si="29"/>
        <v/>
      </c>
      <c r="C323" s="265" t="str">
        <f t="shared" si="30"/>
        <v/>
      </c>
      <c r="D323" s="425" t="str">
        <f t="shared" si="31"/>
        <v/>
      </c>
      <c r="E323" s="426"/>
      <c r="F323" s="426"/>
      <c r="G323" s="235" t="str">
        <f t="shared" si="32"/>
        <v/>
      </c>
      <c r="H323" s="235" t="str">
        <f t="shared" si="33"/>
        <v/>
      </c>
      <c r="I323" s="235" t="str">
        <f t="shared" si="34"/>
        <v/>
      </c>
      <c r="J323" s="166"/>
    </row>
    <row r="324" spans="1:10">
      <c r="A324" s="233" t="str">
        <f t="shared" si="28"/>
        <v/>
      </c>
      <c r="B324" s="234" t="str">
        <f t="shared" si="29"/>
        <v/>
      </c>
      <c r="C324" s="265" t="str">
        <f t="shared" si="30"/>
        <v/>
      </c>
      <c r="D324" s="425" t="str">
        <f t="shared" si="31"/>
        <v/>
      </c>
      <c r="E324" s="426"/>
      <c r="F324" s="426"/>
      <c r="G324" s="235" t="str">
        <f t="shared" si="32"/>
        <v/>
      </c>
      <c r="H324" s="235" t="str">
        <f t="shared" si="33"/>
        <v/>
      </c>
      <c r="I324" s="235" t="str">
        <f t="shared" si="34"/>
        <v/>
      </c>
      <c r="J324" s="166"/>
    </row>
    <row r="325" spans="1:10">
      <c r="A325" s="233" t="str">
        <f t="shared" si="28"/>
        <v/>
      </c>
      <c r="B325" s="234" t="str">
        <f t="shared" si="29"/>
        <v/>
      </c>
      <c r="C325" s="265" t="str">
        <f t="shared" si="30"/>
        <v/>
      </c>
      <c r="D325" s="425" t="str">
        <f t="shared" si="31"/>
        <v/>
      </c>
      <c r="E325" s="426"/>
      <c r="F325" s="426"/>
      <c r="G325" s="235" t="str">
        <f t="shared" si="32"/>
        <v/>
      </c>
      <c r="H325" s="235" t="str">
        <f t="shared" si="33"/>
        <v/>
      </c>
      <c r="I325" s="235" t="str">
        <f t="shared" si="34"/>
        <v/>
      </c>
      <c r="J325" s="166"/>
    </row>
    <row r="326" spans="1:10">
      <c r="A326" s="233" t="str">
        <f t="shared" si="28"/>
        <v/>
      </c>
      <c r="B326" s="234" t="str">
        <f t="shared" si="29"/>
        <v/>
      </c>
      <c r="C326" s="265" t="str">
        <f t="shared" si="30"/>
        <v/>
      </c>
      <c r="D326" s="425" t="str">
        <f t="shared" si="31"/>
        <v/>
      </c>
      <c r="E326" s="426"/>
      <c r="F326" s="426"/>
      <c r="G326" s="235" t="str">
        <f t="shared" si="32"/>
        <v/>
      </c>
      <c r="H326" s="235" t="str">
        <f t="shared" si="33"/>
        <v/>
      </c>
      <c r="I326" s="235" t="str">
        <f t="shared" si="34"/>
        <v/>
      </c>
      <c r="J326" s="166"/>
    </row>
    <row r="327" spans="1:10">
      <c r="A327" s="233" t="str">
        <f t="shared" si="28"/>
        <v/>
      </c>
      <c r="B327" s="234" t="str">
        <f t="shared" si="29"/>
        <v/>
      </c>
      <c r="C327" s="265" t="str">
        <f t="shared" si="30"/>
        <v/>
      </c>
      <c r="D327" s="425" t="str">
        <f t="shared" si="31"/>
        <v/>
      </c>
      <c r="E327" s="426"/>
      <c r="F327" s="426"/>
      <c r="G327" s="235" t="str">
        <f t="shared" si="32"/>
        <v/>
      </c>
      <c r="H327" s="235" t="str">
        <f t="shared" si="33"/>
        <v/>
      </c>
      <c r="I327" s="235" t="str">
        <f t="shared" si="34"/>
        <v/>
      </c>
      <c r="J327" s="166"/>
    </row>
    <row r="328" spans="1:10">
      <c r="A328" s="233" t="str">
        <f t="shared" ref="A328:A391" si="35">IF(ROW()-7&lt;=筆數,VLOOKUP(ROW()-7,日記表,3,FALSE),"")</f>
        <v/>
      </c>
      <c r="B328" s="234" t="str">
        <f t="shared" ref="B328:B391" si="36">IF(ROW()-7&lt;=筆數,VLOOKUP(ROW()-7,日記表,4,FALSE),"")</f>
        <v/>
      </c>
      <c r="C328" s="265" t="str">
        <f t="shared" ref="C328:C391" si="37">IF(ROW()-7&lt;=筆數,VLOOKUP(ROW()-7,日記表,10,FALSE),"")</f>
        <v/>
      </c>
      <c r="D328" s="425" t="str">
        <f t="shared" ref="D328:D391" si="38">IF(ROW()-7&lt;=筆數,VLOOKUP(ROW()-7,日記表,12,FALSE),"")</f>
        <v/>
      </c>
      <c r="E328" s="426"/>
      <c r="F328" s="426"/>
      <c r="G328" s="235" t="str">
        <f t="shared" ref="G328:G391" si="39">IF(ROW()-7&lt;=筆數,VLOOKUP(ROW()-7,日記表,13,FALSE),"")</f>
        <v/>
      </c>
      <c r="H328" s="235" t="str">
        <f t="shared" ref="H328:H391" si="40">IF(ROW()-7&lt;=筆數,VLOOKUP(ROW()-7,日記表,14,FALSE),"")</f>
        <v/>
      </c>
      <c r="I328" s="235" t="str">
        <f t="shared" ref="I328:I391" si="41">IF(A328="","",IF(DC="借",I327+G328-H328,I327+H328-G328))</f>
        <v/>
      </c>
      <c r="J328" s="166"/>
    </row>
    <row r="329" spans="1:10">
      <c r="A329" s="233" t="str">
        <f t="shared" si="35"/>
        <v/>
      </c>
      <c r="B329" s="234" t="str">
        <f t="shared" si="36"/>
        <v/>
      </c>
      <c r="C329" s="265" t="str">
        <f t="shared" si="37"/>
        <v/>
      </c>
      <c r="D329" s="425" t="str">
        <f t="shared" si="38"/>
        <v/>
      </c>
      <c r="E329" s="426"/>
      <c r="F329" s="426"/>
      <c r="G329" s="235" t="str">
        <f t="shared" si="39"/>
        <v/>
      </c>
      <c r="H329" s="235" t="str">
        <f t="shared" si="40"/>
        <v/>
      </c>
      <c r="I329" s="235" t="str">
        <f t="shared" si="41"/>
        <v/>
      </c>
      <c r="J329" s="166"/>
    </row>
    <row r="330" spans="1:10">
      <c r="A330" s="233" t="str">
        <f t="shared" si="35"/>
        <v/>
      </c>
      <c r="B330" s="234" t="str">
        <f t="shared" si="36"/>
        <v/>
      </c>
      <c r="C330" s="265" t="str">
        <f t="shared" si="37"/>
        <v/>
      </c>
      <c r="D330" s="425" t="str">
        <f t="shared" si="38"/>
        <v/>
      </c>
      <c r="E330" s="426"/>
      <c r="F330" s="426"/>
      <c r="G330" s="235" t="str">
        <f t="shared" si="39"/>
        <v/>
      </c>
      <c r="H330" s="235" t="str">
        <f t="shared" si="40"/>
        <v/>
      </c>
      <c r="I330" s="235" t="str">
        <f t="shared" si="41"/>
        <v/>
      </c>
      <c r="J330" s="166"/>
    </row>
    <row r="331" spans="1:10">
      <c r="A331" s="233" t="str">
        <f t="shared" si="35"/>
        <v/>
      </c>
      <c r="B331" s="234" t="str">
        <f t="shared" si="36"/>
        <v/>
      </c>
      <c r="C331" s="265" t="str">
        <f t="shared" si="37"/>
        <v/>
      </c>
      <c r="D331" s="425" t="str">
        <f t="shared" si="38"/>
        <v/>
      </c>
      <c r="E331" s="426"/>
      <c r="F331" s="426"/>
      <c r="G331" s="235" t="str">
        <f t="shared" si="39"/>
        <v/>
      </c>
      <c r="H331" s="235" t="str">
        <f t="shared" si="40"/>
        <v/>
      </c>
      <c r="I331" s="235" t="str">
        <f t="shared" si="41"/>
        <v/>
      </c>
      <c r="J331" s="166"/>
    </row>
    <row r="332" spans="1:10">
      <c r="A332" s="233" t="str">
        <f t="shared" si="35"/>
        <v/>
      </c>
      <c r="B332" s="234" t="str">
        <f t="shared" si="36"/>
        <v/>
      </c>
      <c r="C332" s="265" t="str">
        <f t="shared" si="37"/>
        <v/>
      </c>
      <c r="D332" s="425" t="str">
        <f t="shared" si="38"/>
        <v/>
      </c>
      <c r="E332" s="426"/>
      <c r="F332" s="426"/>
      <c r="G332" s="235" t="str">
        <f t="shared" si="39"/>
        <v/>
      </c>
      <c r="H332" s="235" t="str">
        <f t="shared" si="40"/>
        <v/>
      </c>
      <c r="I332" s="235" t="str">
        <f t="shared" si="41"/>
        <v/>
      </c>
      <c r="J332" s="166"/>
    </row>
    <row r="333" spans="1:10">
      <c r="A333" s="233" t="str">
        <f t="shared" si="35"/>
        <v/>
      </c>
      <c r="B333" s="234" t="str">
        <f t="shared" si="36"/>
        <v/>
      </c>
      <c r="C333" s="265" t="str">
        <f t="shared" si="37"/>
        <v/>
      </c>
      <c r="D333" s="425" t="str">
        <f t="shared" si="38"/>
        <v/>
      </c>
      <c r="E333" s="426"/>
      <c r="F333" s="426"/>
      <c r="G333" s="235" t="str">
        <f t="shared" si="39"/>
        <v/>
      </c>
      <c r="H333" s="235" t="str">
        <f t="shared" si="40"/>
        <v/>
      </c>
      <c r="I333" s="235" t="str">
        <f t="shared" si="41"/>
        <v/>
      </c>
      <c r="J333" s="166"/>
    </row>
    <row r="334" spans="1:10">
      <c r="A334" s="233" t="str">
        <f t="shared" si="35"/>
        <v/>
      </c>
      <c r="B334" s="234" t="str">
        <f t="shared" si="36"/>
        <v/>
      </c>
      <c r="C334" s="265" t="str">
        <f t="shared" si="37"/>
        <v/>
      </c>
      <c r="D334" s="425" t="str">
        <f t="shared" si="38"/>
        <v/>
      </c>
      <c r="E334" s="426"/>
      <c r="F334" s="426"/>
      <c r="G334" s="235" t="str">
        <f t="shared" si="39"/>
        <v/>
      </c>
      <c r="H334" s="235" t="str">
        <f t="shared" si="40"/>
        <v/>
      </c>
      <c r="I334" s="235" t="str">
        <f t="shared" si="41"/>
        <v/>
      </c>
      <c r="J334" s="166"/>
    </row>
    <row r="335" spans="1:10">
      <c r="A335" s="233" t="str">
        <f t="shared" si="35"/>
        <v/>
      </c>
      <c r="B335" s="234" t="str">
        <f t="shared" si="36"/>
        <v/>
      </c>
      <c r="C335" s="265" t="str">
        <f t="shared" si="37"/>
        <v/>
      </c>
      <c r="D335" s="425" t="str">
        <f t="shared" si="38"/>
        <v/>
      </c>
      <c r="E335" s="426"/>
      <c r="F335" s="426"/>
      <c r="G335" s="235" t="str">
        <f t="shared" si="39"/>
        <v/>
      </c>
      <c r="H335" s="235" t="str">
        <f t="shared" si="40"/>
        <v/>
      </c>
      <c r="I335" s="235" t="str">
        <f t="shared" si="41"/>
        <v/>
      </c>
      <c r="J335" s="166"/>
    </row>
    <row r="336" spans="1:10">
      <c r="A336" s="233" t="str">
        <f t="shared" si="35"/>
        <v/>
      </c>
      <c r="B336" s="234" t="str">
        <f t="shared" si="36"/>
        <v/>
      </c>
      <c r="C336" s="265" t="str">
        <f t="shared" si="37"/>
        <v/>
      </c>
      <c r="D336" s="425" t="str">
        <f t="shared" si="38"/>
        <v/>
      </c>
      <c r="E336" s="426"/>
      <c r="F336" s="426"/>
      <c r="G336" s="235" t="str">
        <f t="shared" si="39"/>
        <v/>
      </c>
      <c r="H336" s="235" t="str">
        <f t="shared" si="40"/>
        <v/>
      </c>
      <c r="I336" s="235" t="str">
        <f t="shared" si="41"/>
        <v/>
      </c>
      <c r="J336" s="166"/>
    </row>
    <row r="337" spans="1:10">
      <c r="A337" s="233" t="str">
        <f t="shared" si="35"/>
        <v/>
      </c>
      <c r="B337" s="234" t="str">
        <f t="shared" si="36"/>
        <v/>
      </c>
      <c r="C337" s="265" t="str">
        <f t="shared" si="37"/>
        <v/>
      </c>
      <c r="D337" s="425" t="str">
        <f t="shared" si="38"/>
        <v/>
      </c>
      <c r="E337" s="426"/>
      <c r="F337" s="426"/>
      <c r="G337" s="235" t="str">
        <f t="shared" si="39"/>
        <v/>
      </c>
      <c r="H337" s="235" t="str">
        <f t="shared" si="40"/>
        <v/>
      </c>
      <c r="I337" s="235" t="str">
        <f t="shared" si="41"/>
        <v/>
      </c>
      <c r="J337" s="166"/>
    </row>
    <row r="338" spans="1:10">
      <c r="A338" s="233" t="str">
        <f t="shared" si="35"/>
        <v/>
      </c>
      <c r="B338" s="234" t="str">
        <f t="shared" si="36"/>
        <v/>
      </c>
      <c r="C338" s="265" t="str">
        <f t="shared" si="37"/>
        <v/>
      </c>
      <c r="D338" s="425" t="str">
        <f t="shared" si="38"/>
        <v/>
      </c>
      <c r="E338" s="426"/>
      <c r="F338" s="426"/>
      <c r="G338" s="235" t="str">
        <f t="shared" si="39"/>
        <v/>
      </c>
      <c r="H338" s="235" t="str">
        <f t="shared" si="40"/>
        <v/>
      </c>
      <c r="I338" s="235" t="str">
        <f t="shared" si="41"/>
        <v/>
      </c>
      <c r="J338" s="166"/>
    </row>
    <row r="339" spans="1:10">
      <c r="A339" s="233" t="str">
        <f t="shared" si="35"/>
        <v/>
      </c>
      <c r="B339" s="234" t="str">
        <f t="shared" si="36"/>
        <v/>
      </c>
      <c r="C339" s="265" t="str">
        <f t="shared" si="37"/>
        <v/>
      </c>
      <c r="D339" s="425" t="str">
        <f t="shared" si="38"/>
        <v/>
      </c>
      <c r="E339" s="426"/>
      <c r="F339" s="426"/>
      <c r="G339" s="235" t="str">
        <f t="shared" si="39"/>
        <v/>
      </c>
      <c r="H339" s="235" t="str">
        <f t="shared" si="40"/>
        <v/>
      </c>
      <c r="I339" s="235" t="str">
        <f t="shared" si="41"/>
        <v/>
      </c>
      <c r="J339" s="166"/>
    </row>
    <row r="340" spans="1:10">
      <c r="A340" s="233" t="str">
        <f t="shared" si="35"/>
        <v/>
      </c>
      <c r="B340" s="234" t="str">
        <f t="shared" si="36"/>
        <v/>
      </c>
      <c r="C340" s="265" t="str">
        <f t="shared" si="37"/>
        <v/>
      </c>
      <c r="D340" s="425" t="str">
        <f t="shared" si="38"/>
        <v/>
      </c>
      <c r="E340" s="426"/>
      <c r="F340" s="426"/>
      <c r="G340" s="235" t="str">
        <f t="shared" si="39"/>
        <v/>
      </c>
      <c r="H340" s="235" t="str">
        <f t="shared" si="40"/>
        <v/>
      </c>
      <c r="I340" s="235" t="str">
        <f t="shared" si="41"/>
        <v/>
      </c>
      <c r="J340" s="166"/>
    </row>
    <row r="341" spans="1:10">
      <c r="A341" s="233" t="str">
        <f t="shared" si="35"/>
        <v/>
      </c>
      <c r="B341" s="234" t="str">
        <f t="shared" si="36"/>
        <v/>
      </c>
      <c r="C341" s="265" t="str">
        <f t="shared" si="37"/>
        <v/>
      </c>
      <c r="D341" s="425" t="str">
        <f t="shared" si="38"/>
        <v/>
      </c>
      <c r="E341" s="426"/>
      <c r="F341" s="426"/>
      <c r="G341" s="235" t="str">
        <f t="shared" si="39"/>
        <v/>
      </c>
      <c r="H341" s="235" t="str">
        <f t="shared" si="40"/>
        <v/>
      </c>
      <c r="I341" s="235" t="str">
        <f t="shared" si="41"/>
        <v/>
      </c>
      <c r="J341" s="166"/>
    </row>
    <row r="342" spans="1:10">
      <c r="A342" s="233" t="str">
        <f t="shared" si="35"/>
        <v/>
      </c>
      <c r="B342" s="234" t="str">
        <f t="shared" si="36"/>
        <v/>
      </c>
      <c r="C342" s="265" t="str">
        <f t="shared" si="37"/>
        <v/>
      </c>
      <c r="D342" s="425" t="str">
        <f t="shared" si="38"/>
        <v/>
      </c>
      <c r="E342" s="426"/>
      <c r="F342" s="426"/>
      <c r="G342" s="235" t="str">
        <f t="shared" si="39"/>
        <v/>
      </c>
      <c r="H342" s="235" t="str">
        <f t="shared" si="40"/>
        <v/>
      </c>
      <c r="I342" s="235" t="str">
        <f t="shared" si="41"/>
        <v/>
      </c>
      <c r="J342" s="166"/>
    </row>
    <row r="343" spans="1:10">
      <c r="A343" s="233" t="str">
        <f t="shared" si="35"/>
        <v/>
      </c>
      <c r="B343" s="234" t="str">
        <f t="shared" si="36"/>
        <v/>
      </c>
      <c r="C343" s="265" t="str">
        <f t="shared" si="37"/>
        <v/>
      </c>
      <c r="D343" s="425" t="str">
        <f t="shared" si="38"/>
        <v/>
      </c>
      <c r="E343" s="426"/>
      <c r="F343" s="426"/>
      <c r="G343" s="235" t="str">
        <f t="shared" si="39"/>
        <v/>
      </c>
      <c r="H343" s="235" t="str">
        <f t="shared" si="40"/>
        <v/>
      </c>
      <c r="I343" s="235" t="str">
        <f t="shared" si="41"/>
        <v/>
      </c>
      <c r="J343" s="166"/>
    </row>
    <row r="344" spans="1:10">
      <c r="A344" s="233" t="str">
        <f t="shared" si="35"/>
        <v/>
      </c>
      <c r="B344" s="234" t="str">
        <f t="shared" si="36"/>
        <v/>
      </c>
      <c r="C344" s="265" t="str">
        <f t="shared" si="37"/>
        <v/>
      </c>
      <c r="D344" s="425" t="str">
        <f t="shared" si="38"/>
        <v/>
      </c>
      <c r="E344" s="426"/>
      <c r="F344" s="426"/>
      <c r="G344" s="235" t="str">
        <f t="shared" si="39"/>
        <v/>
      </c>
      <c r="H344" s="235" t="str">
        <f t="shared" si="40"/>
        <v/>
      </c>
      <c r="I344" s="235" t="str">
        <f t="shared" si="41"/>
        <v/>
      </c>
      <c r="J344" s="166"/>
    </row>
    <row r="345" spans="1:10">
      <c r="A345" s="233" t="str">
        <f t="shared" si="35"/>
        <v/>
      </c>
      <c r="B345" s="234" t="str">
        <f t="shared" si="36"/>
        <v/>
      </c>
      <c r="C345" s="265" t="str">
        <f t="shared" si="37"/>
        <v/>
      </c>
      <c r="D345" s="425" t="str">
        <f t="shared" si="38"/>
        <v/>
      </c>
      <c r="E345" s="426"/>
      <c r="F345" s="426"/>
      <c r="G345" s="235" t="str">
        <f t="shared" si="39"/>
        <v/>
      </c>
      <c r="H345" s="235" t="str">
        <f t="shared" si="40"/>
        <v/>
      </c>
      <c r="I345" s="235" t="str">
        <f t="shared" si="41"/>
        <v/>
      </c>
      <c r="J345" s="166"/>
    </row>
    <row r="346" spans="1:10">
      <c r="A346" s="233" t="str">
        <f t="shared" si="35"/>
        <v/>
      </c>
      <c r="B346" s="234" t="str">
        <f t="shared" si="36"/>
        <v/>
      </c>
      <c r="C346" s="265" t="str">
        <f t="shared" si="37"/>
        <v/>
      </c>
      <c r="D346" s="425" t="str">
        <f t="shared" si="38"/>
        <v/>
      </c>
      <c r="E346" s="426"/>
      <c r="F346" s="426"/>
      <c r="G346" s="235" t="str">
        <f t="shared" si="39"/>
        <v/>
      </c>
      <c r="H346" s="235" t="str">
        <f t="shared" si="40"/>
        <v/>
      </c>
      <c r="I346" s="235" t="str">
        <f t="shared" si="41"/>
        <v/>
      </c>
      <c r="J346" s="166"/>
    </row>
    <row r="347" spans="1:10">
      <c r="A347" s="233" t="str">
        <f t="shared" si="35"/>
        <v/>
      </c>
      <c r="B347" s="234" t="str">
        <f t="shared" si="36"/>
        <v/>
      </c>
      <c r="C347" s="265" t="str">
        <f t="shared" si="37"/>
        <v/>
      </c>
      <c r="D347" s="425" t="str">
        <f t="shared" si="38"/>
        <v/>
      </c>
      <c r="E347" s="426"/>
      <c r="F347" s="426"/>
      <c r="G347" s="235" t="str">
        <f t="shared" si="39"/>
        <v/>
      </c>
      <c r="H347" s="235" t="str">
        <f t="shared" si="40"/>
        <v/>
      </c>
      <c r="I347" s="235" t="str">
        <f t="shared" si="41"/>
        <v/>
      </c>
      <c r="J347" s="166"/>
    </row>
    <row r="348" spans="1:10">
      <c r="A348" s="233" t="str">
        <f t="shared" si="35"/>
        <v/>
      </c>
      <c r="B348" s="234" t="str">
        <f t="shared" si="36"/>
        <v/>
      </c>
      <c r="C348" s="265" t="str">
        <f t="shared" si="37"/>
        <v/>
      </c>
      <c r="D348" s="425" t="str">
        <f t="shared" si="38"/>
        <v/>
      </c>
      <c r="E348" s="426"/>
      <c r="F348" s="426"/>
      <c r="G348" s="235" t="str">
        <f t="shared" si="39"/>
        <v/>
      </c>
      <c r="H348" s="235" t="str">
        <f t="shared" si="40"/>
        <v/>
      </c>
      <c r="I348" s="235" t="str">
        <f t="shared" si="41"/>
        <v/>
      </c>
      <c r="J348" s="166"/>
    </row>
    <row r="349" spans="1:10">
      <c r="A349" s="233" t="str">
        <f t="shared" si="35"/>
        <v/>
      </c>
      <c r="B349" s="234" t="str">
        <f t="shared" si="36"/>
        <v/>
      </c>
      <c r="C349" s="265" t="str">
        <f t="shared" si="37"/>
        <v/>
      </c>
      <c r="D349" s="425" t="str">
        <f t="shared" si="38"/>
        <v/>
      </c>
      <c r="E349" s="426"/>
      <c r="F349" s="426"/>
      <c r="G349" s="235" t="str">
        <f t="shared" si="39"/>
        <v/>
      </c>
      <c r="H349" s="235" t="str">
        <f t="shared" si="40"/>
        <v/>
      </c>
      <c r="I349" s="235" t="str">
        <f t="shared" si="41"/>
        <v/>
      </c>
      <c r="J349" s="166"/>
    </row>
    <row r="350" spans="1:10">
      <c r="A350" s="233" t="str">
        <f t="shared" si="35"/>
        <v/>
      </c>
      <c r="B350" s="234" t="str">
        <f t="shared" si="36"/>
        <v/>
      </c>
      <c r="C350" s="265" t="str">
        <f t="shared" si="37"/>
        <v/>
      </c>
      <c r="D350" s="425" t="str">
        <f t="shared" si="38"/>
        <v/>
      </c>
      <c r="E350" s="426"/>
      <c r="F350" s="426"/>
      <c r="G350" s="235" t="str">
        <f t="shared" si="39"/>
        <v/>
      </c>
      <c r="H350" s="235" t="str">
        <f t="shared" si="40"/>
        <v/>
      </c>
      <c r="I350" s="235" t="str">
        <f t="shared" si="41"/>
        <v/>
      </c>
      <c r="J350" s="166"/>
    </row>
    <row r="351" spans="1:10">
      <c r="A351" s="233" t="str">
        <f t="shared" si="35"/>
        <v/>
      </c>
      <c r="B351" s="234" t="str">
        <f t="shared" si="36"/>
        <v/>
      </c>
      <c r="C351" s="265" t="str">
        <f t="shared" si="37"/>
        <v/>
      </c>
      <c r="D351" s="425" t="str">
        <f t="shared" si="38"/>
        <v/>
      </c>
      <c r="E351" s="426"/>
      <c r="F351" s="426"/>
      <c r="G351" s="235" t="str">
        <f t="shared" si="39"/>
        <v/>
      </c>
      <c r="H351" s="235" t="str">
        <f t="shared" si="40"/>
        <v/>
      </c>
      <c r="I351" s="235" t="str">
        <f t="shared" si="41"/>
        <v/>
      </c>
      <c r="J351" s="166"/>
    </row>
    <row r="352" spans="1:10">
      <c r="A352" s="233" t="str">
        <f t="shared" si="35"/>
        <v/>
      </c>
      <c r="B352" s="234" t="str">
        <f t="shared" si="36"/>
        <v/>
      </c>
      <c r="C352" s="265" t="str">
        <f t="shared" si="37"/>
        <v/>
      </c>
      <c r="D352" s="425" t="str">
        <f t="shared" si="38"/>
        <v/>
      </c>
      <c r="E352" s="426"/>
      <c r="F352" s="426"/>
      <c r="G352" s="235" t="str">
        <f t="shared" si="39"/>
        <v/>
      </c>
      <c r="H352" s="235" t="str">
        <f t="shared" si="40"/>
        <v/>
      </c>
      <c r="I352" s="235" t="str">
        <f t="shared" si="41"/>
        <v/>
      </c>
      <c r="J352" s="166"/>
    </row>
    <row r="353" spans="1:10">
      <c r="A353" s="233" t="str">
        <f t="shared" si="35"/>
        <v/>
      </c>
      <c r="B353" s="234" t="str">
        <f t="shared" si="36"/>
        <v/>
      </c>
      <c r="C353" s="265" t="str">
        <f t="shared" si="37"/>
        <v/>
      </c>
      <c r="D353" s="425" t="str">
        <f t="shared" si="38"/>
        <v/>
      </c>
      <c r="E353" s="426"/>
      <c r="F353" s="426"/>
      <c r="G353" s="235" t="str">
        <f t="shared" si="39"/>
        <v/>
      </c>
      <c r="H353" s="235" t="str">
        <f t="shared" si="40"/>
        <v/>
      </c>
      <c r="I353" s="235" t="str">
        <f t="shared" si="41"/>
        <v/>
      </c>
      <c r="J353" s="166"/>
    </row>
    <row r="354" spans="1:10">
      <c r="A354" s="233" t="str">
        <f t="shared" si="35"/>
        <v/>
      </c>
      <c r="B354" s="234" t="str">
        <f t="shared" si="36"/>
        <v/>
      </c>
      <c r="C354" s="265" t="str">
        <f t="shared" si="37"/>
        <v/>
      </c>
      <c r="D354" s="425" t="str">
        <f t="shared" si="38"/>
        <v/>
      </c>
      <c r="E354" s="426"/>
      <c r="F354" s="426"/>
      <c r="G354" s="235" t="str">
        <f t="shared" si="39"/>
        <v/>
      </c>
      <c r="H354" s="235" t="str">
        <f t="shared" si="40"/>
        <v/>
      </c>
      <c r="I354" s="235" t="str">
        <f t="shared" si="41"/>
        <v/>
      </c>
      <c r="J354" s="166"/>
    </row>
    <row r="355" spans="1:10">
      <c r="A355" s="233" t="str">
        <f t="shared" si="35"/>
        <v/>
      </c>
      <c r="B355" s="234" t="str">
        <f t="shared" si="36"/>
        <v/>
      </c>
      <c r="C355" s="265" t="str">
        <f t="shared" si="37"/>
        <v/>
      </c>
      <c r="D355" s="425" t="str">
        <f t="shared" si="38"/>
        <v/>
      </c>
      <c r="E355" s="426"/>
      <c r="F355" s="426"/>
      <c r="G355" s="235" t="str">
        <f t="shared" si="39"/>
        <v/>
      </c>
      <c r="H355" s="235" t="str">
        <f t="shared" si="40"/>
        <v/>
      </c>
      <c r="I355" s="235" t="str">
        <f t="shared" si="41"/>
        <v/>
      </c>
      <c r="J355" s="166"/>
    </row>
    <row r="356" spans="1:10">
      <c r="A356" s="233" t="str">
        <f t="shared" si="35"/>
        <v/>
      </c>
      <c r="B356" s="234" t="str">
        <f t="shared" si="36"/>
        <v/>
      </c>
      <c r="C356" s="265" t="str">
        <f t="shared" si="37"/>
        <v/>
      </c>
      <c r="D356" s="425" t="str">
        <f t="shared" si="38"/>
        <v/>
      </c>
      <c r="E356" s="426"/>
      <c r="F356" s="426"/>
      <c r="G356" s="235" t="str">
        <f t="shared" si="39"/>
        <v/>
      </c>
      <c r="H356" s="235" t="str">
        <f t="shared" si="40"/>
        <v/>
      </c>
      <c r="I356" s="235" t="str">
        <f t="shared" si="41"/>
        <v/>
      </c>
      <c r="J356" s="166"/>
    </row>
    <row r="357" spans="1:10">
      <c r="A357" s="233" t="str">
        <f t="shared" si="35"/>
        <v/>
      </c>
      <c r="B357" s="234" t="str">
        <f t="shared" si="36"/>
        <v/>
      </c>
      <c r="C357" s="265" t="str">
        <f t="shared" si="37"/>
        <v/>
      </c>
      <c r="D357" s="425" t="str">
        <f t="shared" si="38"/>
        <v/>
      </c>
      <c r="E357" s="426"/>
      <c r="F357" s="426"/>
      <c r="G357" s="235" t="str">
        <f t="shared" si="39"/>
        <v/>
      </c>
      <c r="H357" s="235" t="str">
        <f t="shared" si="40"/>
        <v/>
      </c>
      <c r="I357" s="235" t="str">
        <f t="shared" si="41"/>
        <v/>
      </c>
      <c r="J357" s="166"/>
    </row>
    <row r="358" spans="1:10">
      <c r="A358" s="233" t="str">
        <f t="shared" si="35"/>
        <v/>
      </c>
      <c r="B358" s="234" t="str">
        <f t="shared" si="36"/>
        <v/>
      </c>
      <c r="C358" s="265" t="str">
        <f t="shared" si="37"/>
        <v/>
      </c>
      <c r="D358" s="425" t="str">
        <f t="shared" si="38"/>
        <v/>
      </c>
      <c r="E358" s="426"/>
      <c r="F358" s="426"/>
      <c r="G358" s="235" t="str">
        <f t="shared" si="39"/>
        <v/>
      </c>
      <c r="H358" s="235" t="str">
        <f t="shared" si="40"/>
        <v/>
      </c>
      <c r="I358" s="235" t="str">
        <f t="shared" si="41"/>
        <v/>
      </c>
      <c r="J358" s="166"/>
    </row>
    <row r="359" spans="1:10">
      <c r="A359" s="233" t="str">
        <f t="shared" si="35"/>
        <v/>
      </c>
      <c r="B359" s="234" t="str">
        <f t="shared" si="36"/>
        <v/>
      </c>
      <c r="C359" s="265" t="str">
        <f t="shared" si="37"/>
        <v/>
      </c>
      <c r="D359" s="425" t="str">
        <f t="shared" si="38"/>
        <v/>
      </c>
      <c r="E359" s="426"/>
      <c r="F359" s="426"/>
      <c r="G359" s="235" t="str">
        <f t="shared" si="39"/>
        <v/>
      </c>
      <c r="H359" s="235" t="str">
        <f t="shared" si="40"/>
        <v/>
      </c>
      <c r="I359" s="235" t="str">
        <f t="shared" si="41"/>
        <v/>
      </c>
      <c r="J359" s="166"/>
    </row>
    <row r="360" spans="1:10">
      <c r="A360" s="233" t="str">
        <f t="shared" si="35"/>
        <v/>
      </c>
      <c r="B360" s="234" t="str">
        <f t="shared" si="36"/>
        <v/>
      </c>
      <c r="C360" s="265" t="str">
        <f t="shared" si="37"/>
        <v/>
      </c>
      <c r="D360" s="425" t="str">
        <f t="shared" si="38"/>
        <v/>
      </c>
      <c r="E360" s="426"/>
      <c r="F360" s="426"/>
      <c r="G360" s="235" t="str">
        <f t="shared" si="39"/>
        <v/>
      </c>
      <c r="H360" s="235" t="str">
        <f t="shared" si="40"/>
        <v/>
      </c>
      <c r="I360" s="235" t="str">
        <f t="shared" si="41"/>
        <v/>
      </c>
      <c r="J360" s="166"/>
    </row>
    <row r="361" spans="1:10">
      <c r="A361" s="233" t="str">
        <f t="shared" si="35"/>
        <v/>
      </c>
      <c r="B361" s="234" t="str">
        <f t="shared" si="36"/>
        <v/>
      </c>
      <c r="C361" s="265" t="str">
        <f t="shared" si="37"/>
        <v/>
      </c>
      <c r="D361" s="425" t="str">
        <f t="shared" si="38"/>
        <v/>
      </c>
      <c r="E361" s="426"/>
      <c r="F361" s="426"/>
      <c r="G361" s="235" t="str">
        <f t="shared" si="39"/>
        <v/>
      </c>
      <c r="H361" s="235" t="str">
        <f t="shared" si="40"/>
        <v/>
      </c>
      <c r="I361" s="235" t="str">
        <f t="shared" si="41"/>
        <v/>
      </c>
      <c r="J361" s="166"/>
    </row>
    <row r="362" spans="1:10">
      <c r="A362" s="233" t="str">
        <f t="shared" si="35"/>
        <v/>
      </c>
      <c r="B362" s="234" t="str">
        <f t="shared" si="36"/>
        <v/>
      </c>
      <c r="C362" s="265" t="str">
        <f t="shared" si="37"/>
        <v/>
      </c>
      <c r="D362" s="425" t="str">
        <f t="shared" si="38"/>
        <v/>
      </c>
      <c r="E362" s="426"/>
      <c r="F362" s="426"/>
      <c r="G362" s="235" t="str">
        <f t="shared" si="39"/>
        <v/>
      </c>
      <c r="H362" s="235" t="str">
        <f t="shared" si="40"/>
        <v/>
      </c>
      <c r="I362" s="235" t="str">
        <f t="shared" si="41"/>
        <v/>
      </c>
      <c r="J362" s="166"/>
    </row>
    <row r="363" spans="1:10">
      <c r="A363" s="233" t="str">
        <f t="shared" si="35"/>
        <v/>
      </c>
      <c r="B363" s="234" t="str">
        <f t="shared" si="36"/>
        <v/>
      </c>
      <c r="C363" s="265" t="str">
        <f t="shared" si="37"/>
        <v/>
      </c>
      <c r="D363" s="425" t="str">
        <f t="shared" si="38"/>
        <v/>
      </c>
      <c r="E363" s="426"/>
      <c r="F363" s="426"/>
      <c r="G363" s="235" t="str">
        <f t="shared" si="39"/>
        <v/>
      </c>
      <c r="H363" s="235" t="str">
        <f t="shared" si="40"/>
        <v/>
      </c>
      <c r="I363" s="235" t="str">
        <f t="shared" si="41"/>
        <v/>
      </c>
      <c r="J363" s="166"/>
    </row>
    <row r="364" spans="1:10">
      <c r="A364" s="233" t="str">
        <f t="shared" si="35"/>
        <v/>
      </c>
      <c r="B364" s="234" t="str">
        <f t="shared" si="36"/>
        <v/>
      </c>
      <c r="C364" s="265" t="str">
        <f t="shared" si="37"/>
        <v/>
      </c>
      <c r="D364" s="425" t="str">
        <f t="shared" si="38"/>
        <v/>
      </c>
      <c r="E364" s="426"/>
      <c r="F364" s="426"/>
      <c r="G364" s="235" t="str">
        <f t="shared" si="39"/>
        <v/>
      </c>
      <c r="H364" s="235" t="str">
        <f t="shared" si="40"/>
        <v/>
      </c>
      <c r="I364" s="235" t="str">
        <f t="shared" si="41"/>
        <v/>
      </c>
      <c r="J364" s="166"/>
    </row>
    <row r="365" spans="1:10">
      <c r="A365" s="233" t="str">
        <f t="shared" si="35"/>
        <v/>
      </c>
      <c r="B365" s="234" t="str">
        <f t="shared" si="36"/>
        <v/>
      </c>
      <c r="C365" s="265" t="str">
        <f t="shared" si="37"/>
        <v/>
      </c>
      <c r="D365" s="425" t="str">
        <f t="shared" si="38"/>
        <v/>
      </c>
      <c r="E365" s="426"/>
      <c r="F365" s="426"/>
      <c r="G365" s="235" t="str">
        <f t="shared" si="39"/>
        <v/>
      </c>
      <c r="H365" s="235" t="str">
        <f t="shared" si="40"/>
        <v/>
      </c>
      <c r="I365" s="235" t="str">
        <f t="shared" si="41"/>
        <v/>
      </c>
      <c r="J365" s="166"/>
    </row>
    <row r="366" spans="1:10">
      <c r="A366" s="233" t="str">
        <f t="shared" si="35"/>
        <v/>
      </c>
      <c r="B366" s="234" t="str">
        <f t="shared" si="36"/>
        <v/>
      </c>
      <c r="C366" s="265" t="str">
        <f t="shared" si="37"/>
        <v/>
      </c>
      <c r="D366" s="425" t="str">
        <f t="shared" si="38"/>
        <v/>
      </c>
      <c r="E366" s="426"/>
      <c r="F366" s="426"/>
      <c r="G366" s="235" t="str">
        <f t="shared" si="39"/>
        <v/>
      </c>
      <c r="H366" s="235" t="str">
        <f t="shared" si="40"/>
        <v/>
      </c>
      <c r="I366" s="235" t="str">
        <f t="shared" si="41"/>
        <v/>
      </c>
      <c r="J366" s="166"/>
    </row>
    <row r="367" spans="1:10">
      <c r="A367" s="233" t="str">
        <f t="shared" si="35"/>
        <v/>
      </c>
      <c r="B367" s="234" t="str">
        <f t="shared" si="36"/>
        <v/>
      </c>
      <c r="C367" s="265" t="str">
        <f t="shared" si="37"/>
        <v/>
      </c>
      <c r="D367" s="425" t="str">
        <f t="shared" si="38"/>
        <v/>
      </c>
      <c r="E367" s="426"/>
      <c r="F367" s="426"/>
      <c r="G367" s="235" t="str">
        <f t="shared" si="39"/>
        <v/>
      </c>
      <c r="H367" s="235" t="str">
        <f t="shared" si="40"/>
        <v/>
      </c>
      <c r="I367" s="235" t="str">
        <f t="shared" si="41"/>
        <v/>
      </c>
      <c r="J367" s="166"/>
    </row>
    <row r="368" spans="1:10">
      <c r="A368" s="233" t="str">
        <f t="shared" si="35"/>
        <v/>
      </c>
      <c r="B368" s="234" t="str">
        <f t="shared" si="36"/>
        <v/>
      </c>
      <c r="C368" s="265" t="str">
        <f t="shared" si="37"/>
        <v/>
      </c>
      <c r="D368" s="425" t="str">
        <f t="shared" si="38"/>
        <v/>
      </c>
      <c r="E368" s="426"/>
      <c r="F368" s="426"/>
      <c r="G368" s="235" t="str">
        <f t="shared" si="39"/>
        <v/>
      </c>
      <c r="H368" s="235" t="str">
        <f t="shared" si="40"/>
        <v/>
      </c>
      <c r="I368" s="235" t="str">
        <f t="shared" si="41"/>
        <v/>
      </c>
      <c r="J368" s="166"/>
    </row>
    <row r="369" spans="1:10">
      <c r="A369" s="233" t="str">
        <f t="shared" si="35"/>
        <v/>
      </c>
      <c r="B369" s="234" t="str">
        <f t="shared" si="36"/>
        <v/>
      </c>
      <c r="C369" s="265" t="str">
        <f t="shared" si="37"/>
        <v/>
      </c>
      <c r="D369" s="425" t="str">
        <f t="shared" si="38"/>
        <v/>
      </c>
      <c r="E369" s="426"/>
      <c r="F369" s="426"/>
      <c r="G369" s="235" t="str">
        <f t="shared" si="39"/>
        <v/>
      </c>
      <c r="H369" s="235" t="str">
        <f t="shared" si="40"/>
        <v/>
      </c>
      <c r="I369" s="235" t="str">
        <f t="shared" si="41"/>
        <v/>
      </c>
      <c r="J369" s="166"/>
    </row>
    <row r="370" spans="1:10">
      <c r="A370" s="233" t="str">
        <f t="shared" si="35"/>
        <v/>
      </c>
      <c r="B370" s="234" t="str">
        <f t="shared" si="36"/>
        <v/>
      </c>
      <c r="C370" s="265" t="str">
        <f t="shared" si="37"/>
        <v/>
      </c>
      <c r="D370" s="425" t="str">
        <f t="shared" si="38"/>
        <v/>
      </c>
      <c r="E370" s="426"/>
      <c r="F370" s="426"/>
      <c r="G370" s="235" t="str">
        <f t="shared" si="39"/>
        <v/>
      </c>
      <c r="H370" s="235" t="str">
        <f t="shared" si="40"/>
        <v/>
      </c>
      <c r="I370" s="235" t="str">
        <f t="shared" si="41"/>
        <v/>
      </c>
      <c r="J370" s="166"/>
    </row>
    <row r="371" spans="1:10">
      <c r="A371" s="233" t="str">
        <f t="shared" si="35"/>
        <v/>
      </c>
      <c r="B371" s="234" t="str">
        <f t="shared" si="36"/>
        <v/>
      </c>
      <c r="C371" s="265" t="str">
        <f t="shared" si="37"/>
        <v/>
      </c>
      <c r="D371" s="425" t="str">
        <f t="shared" si="38"/>
        <v/>
      </c>
      <c r="E371" s="426"/>
      <c r="F371" s="426"/>
      <c r="G371" s="235" t="str">
        <f t="shared" si="39"/>
        <v/>
      </c>
      <c r="H371" s="235" t="str">
        <f t="shared" si="40"/>
        <v/>
      </c>
      <c r="I371" s="235" t="str">
        <f t="shared" si="41"/>
        <v/>
      </c>
      <c r="J371" s="166"/>
    </row>
    <row r="372" spans="1:10">
      <c r="A372" s="233" t="str">
        <f t="shared" si="35"/>
        <v/>
      </c>
      <c r="B372" s="234" t="str">
        <f t="shared" si="36"/>
        <v/>
      </c>
      <c r="C372" s="265" t="str">
        <f t="shared" si="37"/>
        <v/>
      </c>
      <c r="D372" s="425" t="str">
        <f t="shared" si="38"/>
        <v/>
      </c>
      <c r="E372" s="426"/>
      <c r="F372" s="426"/>
      <c r="G372" s="235" t="str">
        <f t="shared" si="39"/>
        <v/>
      </c>
      <c r="H372" s="235" t="str">
        <f t="shared" si="40"/>
        <v/>
      </c>
      <c r="I372" s="235" t="str">
        <f t="shared" si="41"/>
        <v/>
      </c>
      <c r="J372" s="166"/>
    </row>
    <row r="373" spans="1:10">
      <c r="A373" s="233" t="str">
        <f t="shared" si="35"/>
        <v/>
      </c>
      <c r="B373" s="234" t="str">
        <f t="shared" si="36"/>
        <v/>
      </c>
      <c r="C373" s="265" t="str">
        <f t="shared" si="37"/>
        <v/>
      </c>
      <c r="D373" s="425" t="str">
        <f t="shared" si="38"/>
        <v/>
      </c>
      <c r="E373" s="426"/>
      <c r="F373" s="426"/>
      <c r="G373" s="235" t="str">
        <f t="shared" si="39"/>
        <v/>
      </c>
      <c r="H373" s="235" t="str">
        <f t="shared" si="40"/>
        <v/>
      </c>
      <c r="I373" s="235" t="str">
        <f t="shared" si="41"/>
        <v/>
      </c>
      <c r="J373" s="166"/>
    </row>
    <row r="374" spans="1:10">
      <c r="A374" s="233" t="str">
        <f t="shared" si="35"/>
        <v/>
      </c>
      <c r="B374" s="234" t="str">
        <f t="shared" si="36"/>
        <v/>
      </c>
      <c r="C374" s="265" t="str">
        <f t="shared" si="37"/>
        <v/>
      </c>
      <c r="D374" s="425" t="str">
        <f t="shared" si="38"/>
        <v/>
      </c>
      <c r="E374" s="426"/>
      <c r="F374" s="426"/>
      <c r="G374" s="235" t="str">
        <f t="shared" si="39"/>
        <v/>
      </c>
      <c r="H374" s="235" t="str">
        <f t="shared" si="40"/>
        <v/>
      </c>
      <c r="I374" s="235" t="str">
        <f t="shared" si="41"/>
        <v/>
      </c>
      <c r="J374" s="166"/>
    </row>
    <row r="375" spans="1:10">
      <c r="A375" s="233" t="str">
        <f t="shared" si="35"/>
        <v/>
      </c>
      <c r="B375" s="234" t="str">
        <f t="shared" si="36"/>
        <v/>
      </c>
      <c r="C375" s="265" t="str">
        <f t="shared" si="37"/>
        <v/>
      </c>
      <c r="D375" s="425" t="str">
        <f t="shared" si="38"/>
        <v/>
      </c>
      <c r="E375" s="426"/>
      <c r="F375" s="426"/>
      <c r="G375" s="235" t="str">
        <f t="shared" si="39"/>
        <v/>
      </c>
      <c r="H375" s="235" t="str">
        <f t="shared" si="40"/>
        <v/>
      </c>
      <c r="I375" s="235" t="str">
        <f t="shared" si="41"/>
        <v/>
      </c>
      <c r="J375" s="166"/>
    </row>
    <row r="376" spans="1:10">
      <c r="A376" s="233" t="str">
        <f t="shared" si="35"/>
        <v/>
      </c>
      <c r="B376" s="234" t="str">
        <f t="shared" si="36"/>
        <v/>
      </c>
      <c r="C376" s="265" t="str">
        <f t="shared" si="37"/>
        <v/>
      </c>
      <c r="D376" s="425" t="str">
        <f t="shared" si="38"/>
        <v/>
      </c>
      <c r="E376" s="426"/>
      <c r="F376" s="426"/>
      <c r="G376" s="235" t="str">
        <f t="shared" si="39"/>
        <v/>
      </c>
      <c r="H376" s="235" t="str">
        <f t="shared" si="40"/>
        <v/>
      </c>
      <c r="I376" s="235" t="str">
        <f t="shared" si="41"/>
        <v/>
      </c>
      <c r="J376" s="166"/>
    </row>
    <row r="377" spans="1:10">
      <c r="A377" s="233" t="str">
        <f t="shared" si="35"/>
        <v/>
      </c>
      <c r="B377" s="234" t="str">
        <f t="shared" si="36"/>
        <v/>
      </c>
      <c r="C377" s="265" t="str">
        <f t="shared" si="37"/>
        <v/>
      </c>
      <c r="D377" s="425" t="str">
        <f t="shared" si="38"/>
        <v/>
      </c>
      <c r="E377" s="426"/>
      <c r="F377" s="426"/>
      <c r="G377" s="235" t="str">
        <f t="shared" si="39"/>
        <v/>
      </c>
      <c r="H377" s="235" t="str">
        <f t="shared" si="40"/>
        <v/>
      </c>
      <c r="I377" s="235" t="str">
        <f t="shared" si="41"/>
        <v/>
      </c>
      <c r="J377" s="166"/>
    </row>
    <row r="378" spans="1:10">
      <c r="A378" s="233" t="str">
        <f t="shared" si="35"/>
        <v/>
      </c>
      <c r="B378" s="234" t="str">
        <f t="shared" si="36"/>
        <v/>
      </c>
      <c r="C378" s="265" t="str">
        <f t="shared" si="37"/>
        <v/>
      </c>
      <c r="D378" s="425" t="str">
        <f t="shared" si="38"/>
        <v/>
      </c>
      <c r="E378" s="426"/>
      <c r="F378" s="426"/>
      <c r="G378" s="235" t="str">
        <f t="shared" si="39"/>
        <v/>
      </c>
      <c r="H378" s="235" t="str">
        <f t="shared" si="40"/>
        <v/>
      </c>
      <c r="I378" s="235" t="str">
        <f t="shared" si="41"/>
        <v/>
      </c>
      <c r="J378" s="166"/>
    </row>
    <row r="379" spans="1:10">
      <c r="A379" s="233" t="str">
        <f t="shared" si="35"/>
        <v/>
      </c>
      <c r="B379" s="234" t="str">
        <f t="shared" si="36"/>
        <v/>
      </c>
      <c r="C379" s="265" t="str">
        <f t="shared" si="37"/>
        <v/>
      </c>
      <c r="D379" s="425" t="str">
        <f t="shared" si="38"/>
        <v/>
      </c>
      <c r="E379" s="426"/>
      <c r="F379" s="426"/>
      <c r="G379" s="235" t="str">
        <f t="shared" si="39"/>
        <v/>
      </c>
      <c r="H379" s="235" t="str">
        <f t="shared" si="40"/>
        <v/>
      </c>
      <c r="I379" s="235" t="str">
        <f t="shared" si="41"/>
        <v/>
      </c>
      <c r="J379" s="166"/>
    </row>
    <row r="380" spans="1:10">
      <c r="A380" s="233" t="str">
        <f t="shared" si="35"/>
        <v/>
      </c>
      <c r="B380" s="234" t="str">
        <f t="shared" si="36"/>
        <v/>
      </c>
      <c r="C380" s="265" t="str">
        <f t="shared" si="37"/>
        <v/>
      </c>
      <c r="D380" s="425" t="str">
        <f t="shared" si="38"/>
        <v/>
      </c>
      <c r="E380" s="426"/>
      <c r="F380" s="426"/>
      <c r="G380" s="235" t="str">
        <f t="shared" si="39"/>
        <v/>
      </c>
      <c r="H380" s="235" t="str">
        <f t="shared" si="40"/>
        <v/>
      </c>
      <c r="I380" s="235" t="str">
        <f t="shared" si="41"/>
        <v/>
      </c>
      <c r="J380" s="166"/>
    </row>
    <row r="381" spans="1:10">
      <c r="A381" s="233" t="str">
        <f t="shared" si="35"/>
        <v/>
      </c>
      <c r="B381" s="234" t="str">
        <f t="shared" si="36"/>
        <v/>
      </c>
      <c r="C381" s="265" t="str">
        <f t="shared" si="37"/>
        <v/>
      </c>
      <c r="D381" s="425" t="str">
        <f t="shared" si="38"/>
        <v/>
      </c>
      <c r="E381" s="426"/>
      <c r="F381" s="426"/>
      <c r="G381" s="235" t="str">
        <f t="shared" si="39"/>
        <v/>
      </c>
      <c r="H381" s="235" t="str">
        <f t="shared" si="40"/>
        <v/>
      </c>
      <c r="I381" s="235" t="str">
        <f t="shared" si="41"/>
        <v/>
      </c>
      <c r="J381" s="166"/>
    </row>
    <row r="382" spans="1:10">
      <c r="A382" s="233" t="str">
        <f t="shared" si="35"/>
        <v/>
      </c>
      <c r="B382" s="234" t="str">
        <f t="shared" si="36"/>
        <v/>
      </c>
      <c r="C382" s="265" t="str">
        <f t="shared" si="37"/>
        <v/>
      </c>
      <c r="D382" s="425" t="str">
        <f t="shared" si="38"/>
        <v/>
      </c>
      <c r="E382" s="426"/>
      <c r="F382" s="426"/>
      <c r="G382" s="235" t="str">
        <f t="shared" si="39"/>
        <v/>
      </c>
      <c r="H382" s="235" t="str">
        <f t="shared" si="40"/>
        <v/>
      </c>
      <c r="I382" s="235" t="str">
        <f t="shared" si="41"/>
        <v/>
      </c>
      <c r="J382" s="166"/>
    </row>
    <row r="383" spans="1:10">
      <c r="A383" s="233" t="str">
        <f t="shared" si="35"/>
        <v/>
      </c>
      <c r="B383" s="234" t="str">
        <f t="shared" si="36"/>
        <v/>
      </c>
      <c r="C383" s="265" t="str">
        <f t="shared" si="37"/>
        <v/>
      </c>
      <c r="D383" s="425" t="str">
        <f t="shared" si="38"/>
        <v/>
      </c>
      <c r="E383" s="426"/>
      <c r="F383" s="426"/>
      <c r="G383" s="235" t="str">
        <f t="shared" si="39"/>
        <v/>
      </c>
      <c r="H383" s="235" t="str">
        <f t="shared" si="40"/>
        <v/>
      </c>
      <c r="I383" s="235" t="str">
        <f t="shared" si="41"/>
        <v/>
      </c>
      <c r="J383" s="166"/>
    </row>
    <row r="384" spans="1:10">
      <c r="A384" s="233" t="str">
        <f t="shared" si="35"/>
        <v/>
      </c>
      <c r="B384" s="234" t="str">
        <f t="shared" si="36"/>
        <v/>
      </c>
      <c r="C384" s="265" t="str">
        <f t="shared" si="37"/>
        <v/>
      </c>
      <c r="D384" s="425" t="str">
        <f t="shared" si="38"/>
        <v/>
      </c>
      <c r="E384" s="426"/>
      <c r="F384" s="426"/>
      <c r="G384" s="235" t="str">
        <f t="shared" si="39"/>
        <v/>
      </c>
      <c r="H384" s="235" t="str">
        <f t="shared" si="40"/>
        <v/>
      </c>
      <c r="I384" s="235" t="str">
        <f t="shared" si="41"/>
        <v/>
      </c>
      <c r="J384" s="166"/>
    </row>
    <row r="385" spans="1:10">
      <c r="A385" s="233" t="str">
        <f t="shared" si="35"/>
        <v/>
      </c>
      <c r="B385" s="234" t="str">
        <f t="shared" si="36"/>
        <v/>
      </c>
      <c r="C385" s="265" t="str">
        <f t="shared" si="37"/>
        <v/>
      </c>
      <c r="D385" s="425" t="str">
        <f t="shared" si="38"/>
        <v/>
      </c>
      <c r="E385" s="426"/>
      <c r="F385" s="426"/>
      <c r="G385" s="235" t="str">
        <f t="shared" si="39"/>
        <v/>
      </c>
      <c r="H385" s="235" t="str">
        <f t="shared" si="40"/>
        <v/>
      </c>
      <c r="I385" s="235" t="str">
        <f t="shared" si="41"/>
        <v/>
      </c>
      <c r="J385" s="166"/>
    </row>
    <row r="386" spans="1:10">
      <c r="A386" s="233" t="str">
        <f t="shared" si="35"/>
        <v/>
      </c>
      <c r="B386" s="234" t="str">
        <f t="shared" si="36"/>
        <v/>
      </c>
      <c r="C386" s="265" t="str">
        <f t="shared" si="37"/>
        <v/>
      </c>
      <c r="D386" s="425" t="str">
        <f t="shared" si="38"/>
        <v/>
      </c>
      <c r="E386" s="426"/>
      <c r="F386" s="426"/>
      <c r="G386" s="235" t="str">
        <f t="shared" si="39"/>
        <v/>
      </c>
      <c r="H386" s="235" t="str">
        <f t="shared" si="40"/>
        <v/>
      </c>
      <c r="I386" s="235" t="str">
        <f t="shared" si="41"/>
        <v/>
      </c>
      <c r="J386" s="166"/>
    </row>
    <row r="387" spans="1:10">
      <c r="A387" s="233" t="str">
        <f t="shared" si="35"/>
        <v/>
      </c>
      <c r="B387" s="234" t="str">
        <f t="shared" si="36"/>
        <v/>
      </c>
      <c r="C387" s="265" t="str">
        <f t="shared" si="37"/>
        <v/>
      </c>
      <c r="D387" s="425" t="str">
        <f t="shared" si="38"/>
        <v/>
      </c>
      <c r="E387" s="426"/>
      <c r="F387" s="426"/>
      <c r="G387" s="235" t="str">
        <f t="shared" si="39"/>
        <v/>
      </c>
      <c r="H387" s="235" t="str">
        <f t="shared" si="40"/>
        <v/>
      </c>
      <c r="I387" s="235" t="str">
        <f t="shared" si="41"/>
        <v/>
      </c>
      <c r="J387" s="166"/>
    </row>
    <row r="388" spans="1:10">
      <c r="A388" s="233" t="str">
        <f t="shared" si="35"/>
        <v/>
      </c>
      <c r="B388" s="234" t="str">
        <f t="shared" si="36"/>
        <v/>
      </c>
      <c r="C388" s="265" t="str">
        <f t="shared" si="37"/>
        <v/>
      </c>
      <c r="D388" s="425" t="str">
        <f t="shared" si="38"/>
        <v/>
      </c>
      <c r="E388" s="426"/>
      <c r="F388" s="426"/>
      <c r="G388" s="235" t="str">
        <f t="shared" si="39"/>
        <v/>
      </c>
      <c r="H388" s="235" t="str">
        <f t="shared" si="40"/>
        <v/>
      </c>
      <c r="I388" s="235" t="str">
        <f t="shared" si="41"/>
        <v/>
      </c>
      <c r="J388" s="166"/>
    </row>
    <row r="389" spans="1:10">
      <c r="A389" s="233" t="str">
        <f t="shared" si="35"/>
        <v/>
      </c>
      <c r="B389" s="234" t="str">
        <f t="shared" si="36"/>
        <v/>
      </c>
      <c r="C389" s="265" t="str">
        <f t="shared" si="37"/>
        <v/>
      </c>
      <c r="D389" s="425" t="str">
        <f t="shared" si="38"/>
        <v/>
      </c>
      <c r="E389" s="426"/>
      <c r="F389" s="426"/>
      <c r="G389" s="235" t="str">
        <f t="shared" si="39"/>
        <v/>
      </c>
      <c r="H389" s="235" t="str">
        <f t="shared" si="40"/>
        <v/>
      </c>
      <c r="I389" s="235" t="str">
        <f t="shared" si="41"/>
        <v/>
      </c>
      <c r="J389" s="166"/>
    </row>
    <row r="390" spans="1:10">
      <c r="A390" s="233" t="str">
        <f t="shared" si="35"/>
        <v/>
      </c>
      <c r="B390" s="234" t="str">
        <f t="shared" si="36"/>
        <v/>
      </c>
      <c r="C390" s="265" t="str">
        <f t="shared" si="37"/>
        <v/>
      </c>
      <c r="D390" s="425" t="str">
        <f t="shared" si="38"/>
        <v/>
      </c>
      <c r="E390" s="426"/>
      <c r="F390" s="426"/>
      <c r="G390" s="235" t="str">
        <f t="shared" si="39"/>
        <v/>
      </c>
      <c r="H390" s="235" t="str">
        <f t="shared" si="40"/>
        <v/>
      </c>
      <c r="I390" s="235" t="str">
        <f t="shared" si="41"/>
        <v/>
      </c>
      <c r="J390" s="166"/>
    </row>
    <row r="391" spans="1:10">
      <c r="A391" s="233" t="str">
        <f t="shared" si="35"/>
        <v/>
      </c>
      <c r="B391" s="234" t="str">
        <f t="shared" si="36"/>
        <v/>
      </c>
      <c r="C391" s="265" t="str">
        <f t="shared" si="37"/>
        <v/>
      </c>
      <c r="D391" s="425" t="str">
        <f t="shared" si="38"/>
        <v/>
      </c>
      <c r="E391" s="426"/>
      <c r="F391" s="426"/>
      <c r="G391" s="235" t="str">
        <f t="shared" si="39"/>
        <v/>
      </c>
      <c r="H391" s="235" t="str">
        <f t="shared" si="40"/>
        <v/>
      </c>
      <c r="I391" s="235" t="str">
        <f t="shared" si="41"/>
        <v/>
      </c>
      <c r="J391" s="166"/>
    </row>
    <row r="392" spans="1:10">
      <c r="A392" s="233" t="str">
        <f t="shared" ref="A392:A455" si="42">IF(ROW()-7&lt;=筆數,VLOOKUP(ROW()-7,日記表,3,FALSE),"")</f>
        <v/>
      </c>
      <c r="B392" s="234" t="str">
        <f t="shared" ref="B392:B455" si="43">IF(ROW()-7&lt;=筆數,VLOOKUP(ROW()-7,日記表,4,FALSE),"")</f>
        <v/>
      </c>
      <c r="C392" s="265" t="str">
        <f t="shared" ref="C392:C455" si="44">IF(ROW()-7&lt;=筆數,VLOOKUP(ROW()-7,日記表,10,FALSE),"")</f>
        <v/>
      </c>
      <c r="D392" s="425" t="str">
        <f t="shared" ref="D392:D455" si="45">IF(ROW()-7&lt;=筆數,VLOOKUP(ROW()-7,日記表,12,FALSE),"")</f>
        <v/>
      </c>
      <c r="E392" s="426"/>
      <c r="F392" s="426"/>
      <c r="G392" s="235" t="str">
        <f t="shared" ref="G392:G455" si="46">IF(ROW()-7&lt;=筆數,VLOOKUP(ROW()-7,日記表,13,FALSE),"")</f>
        <v/>
      </c>
      <c r="H392" s="235" t="str">
        <f t="shared" ref="H392:H455" si="47">IF(ROW()-7&lt;=筆數,VLOOKUP(ROW()-7,日記表,14,FALSE),"")</f>
        <v/>
      </c>
      <c r="I392" s="235" t="str">
        <f t="shared" ref="I392:I455" si="48">IF(A392="","",IF(DC="借",I391+G392-H392,I391+H392-G392))</f>
        <v/>
      </c>
      <c r="J392" s="166"/>
    </row>
    <row r="393" spans="1:10">
      <c r="A393" s="233" t="str">
        <f t="shared" si="42"/>
        <v/>
      </c>
      <c r="B393" s="234" t="str">
        <f t="shared" si="43"/>
        <v/>
      </c>
      <c r="C393" s="265" t="str">
        <f t="shared" si="44"/>
        <v/>
      </c>
      <c r="D393" s="425" t="str">
        <f t="shared" si="45"/>
        <v/>
      </c>
      <c r="E393" s="426"/>
      <c r="F393" s="426"/>
      <c r="G393" s="235" t="str">
        <f t="shared" si="46"/>
        <v/>
      </c>
      <c r="H393" s="235" t="str">
        <f t="shared" si="47"/>
        <v/>
      </c>
      <c r="I393" s="235" t="str">
        <f t="shared" si="48"/>
        <v/>
      </c>
      <c r="J393" s="166"/>
    </row>
    <row r="394" spans="1:10">
      <c r="A394" s="233" t="str">
        <f t="shared" si="42"/>
        <v/>
      </c>
      <c r="B394" s="234" t="str">
        <f t="shared" si="43"/>
        <v/>
      </c>
      <c r="C394" s="265" t="str">
        <f t="shared" si="44"/>
        <v/>
      </c>
      <c r="D394" s="425" t="str">
        <f t="shared" si="45"/>
        <v/>
      </c>
      <c r="E394" s="426"/>
      <c r="F394" s="426"/>
      <c r="G394" s="235" t="str">
        <f t="shared" si="46"/>
        <v/>
      </c>
      <c r="H394" s="235" t="str">
        <f t="shared" si="47"/>
        <v/>
      </c>
      <c r="I394" s="235" t="str">
        <f t="shared" si="48"/>
        <v/>
      </c>
      <c r="J394" s="166"/>
    </row>
    <row r="395" spans="1:10">
      <c r="A395" s="233" t="str">
        <f t="shared" si="42"/>
        <v/>
      </c>
      <c r="B395" s="234" t="str">
        <f t="shared" si="43"/>
        <v/>
      </c>
      <c r="C395" s="265" t="str">
        <f t="shared" si="44"/>
        <v/>
      </c>
      <c r="D395" s="425" t="str">
        <f t="shared" si="45"/>
        <v/>
      </c>
      <c r="E395" s="426"/>
      <c r="F395" s="426"/>
      <c r="G395" s="235" t="str">
        <f t="shared" si="46"/>
        <v/>
      </c>
      <c r="H395" s="235" t="str">
        <f t="shared" si="47"/>
        <v/>
      </c>
      <c r="I395" s="235" t="str">
        <f t="shared" si="48"/>
        <v/>
      </c>
      <c r="J395" s="166"/>
    </row>
    <row r="396" spans="1:10">
      <c r="A396" s="233" t="str">
        <f t="shared" si="42"/>
        <v/>
      </c>
      <c r="B396" s="234" t="str">
        <f t="shared" si="43"/>
        <v/>
      </c>
      <c r="C396" s="265" t="str">
        <f t="shared" si="44"/>
        <v/>
      </c>
      <c r="D396" s="425" t="str">
        <f t="shared" si="45"/>
        <v/>
      </c>
      <c r="E396" s="426"/>
      <c r="F396" s="426"/>
      <c r="G396" s="235" t="str">
        <f t="shared" si="46"/>
        <v/>
      </c>
      <c r="H396" s="235" t="str">
        <f t="shared" si="47"/>
        <v/>
      </c>
      <c r="I396" s="235" t="str">
        <f t="shared" si="48"/>
        <v/>
      </c>
      <c r="J396" s="166"/>
    </row>
    <row r="397" spans="1:10">
      <c r="A397" s="233" t="str">
        <f t="shared" si="42"/>
        <v/>
      </c>
      <c r="B397" s="234" t="str">
        <f t="shared" si="43"/>
        <v/>
      </c>
      <c r="C397" s="265" t="str">
        <f t="shared" si="44"/>
        <v/>
      </c>
      <c r="D397" s="425" t="str">
        <f t="shared" si="45"/>
        <v/>
      </c>
      <c r="E397" s="426"/>
      <c r="F397" s="426"/>
      <c r="G397" s="235" t="str">
        <f t="shared" si="46"/>
        <v/>
      </c>
      <c r="H397" s="235" t="str">
        <f t="shared" si="47"/>
        <v/>
      </c>
      <c r="I397" s="235" t="str">
        <f t="shared" si="48"/>
        <v/>
      </c>
      <c r="J397" s="166"/>
    </row>
    <row r="398" spans="1:10">
      <c r="A398" s="233" t="str">
        <f t="shared" si="42"/>
        <v/>
      </c>
      <c r="B398" s="234" t="str">
        <f t="shared" si="43"/>
        <v/>
      </c>
      <c r="C398" s="265" t="str">
        <f t="shared" si="44"/>
        <v/>
      </c>
      <c r="D398" s="425" t="str">
        <f t="shared" si="45"/>
        <v/>
      </c>
      <c r="E398" s="426"/>
      <c r="F398" s="426"/>
      <c r="G398" s="235" t="str">
        <f t="shared" si="46"/>
        <v/>
      </c>
      <c r="H398" s="235" t="str">
        <f t="shared" si="47"/>
        <v/>
      </c>
      <c r="I398" s="235" t="str">
        <f t="shared" si="48"/>
        <v/>
      </c>
      <c r="J398" s="166"/>
    </row>
    <row r="399" spans="1:10">
      <c r="A399" s="233" t="str">
        <f t="shared" si="42"/>
        <v/>
      </c>
      <c r="B399" s="234" t="str">
        <f t="shared" si="43"/>
        <v/>
      </c>
      <c r="C399" s="265" t="str">
        <f t="shared" si="44"/>
        <v/>
      </c>
      <c r="D399" s="425" t="str">
        <f t="shared" si="45"/>
        <v/>
      </c>
      <c r="E399" s="426"/>
      <c r="F399" s="426"/>
      <c r="G399" s="235" t="str">
        <f t="shared" si="46"/>
        <v/>
      </c>
      <c r="H399" s="235" t="str">
        <f t="shared" si="47"/>
        <v/>
      </c>
      <c r="I399" s="235" t="str">
        <f t="shared" si="48"/>
        <v/>
      </c>
      <c r="J399" s="166"/>
    </row>
    <row r="400" spans="1:10">
      <c r="A400" s="233" t="str">
        <f t="shared" si="42"/>
        <v/>
      </c>
      <c r="B400" s="234" t="str">
        <f t="shared" si="43"/>
        <v/>
      </c>
      <c r="C400" s="265" t="str">
        <f t="shared" si="44"/>
        <v/>
      </c>
      <c r="D400" s="425" t="str">
        <f t="shared" si="45"/>
        <v/>
      </c>
      <c r="E400" s="426"/>
      <c r="F400" s="426"/>
      <c r="G400" s="235" t="str">
        <f t="shared" si="46"/>
        <v/>
      </c>
      <c r="H400" s="235" t="str">
        <f t="shared" si="47"/>
        <v/>
      </c>
      <c r="I400" s="235" t="str">
        <f t="shared" si="48"/>
        <v/>
      </c>
      <c r="J400" s="166"/>
    </row>
    <row r="401" spans="1:10">
      <c r="A401" s="233" t="str">
        <f t="shared" si="42"/>
        <v/>
      </c>
      <c r="B401" s="234" t="str">
        <f t="shared" si="43"/>
        <v/>
      </c>
      <c r="C401" s="265" t="str">
        <f t="shared" si="44"/>
        <v/>
      </c>
      <c r="D401" s="425" t="str">
        <f t="shared" si="45"/>
        <v/>
      </c>
      <c r="E401" s="426"/>
      <c r="F401" s="426"/>
      <c r="G401" s="235" t="str">
        <f t="shared" si="46"/>
        <v/>
      </c>
      <c r="H401" s="235" t="str">
        <f t="shared" si="47"/>
        <v/>
      </c>
      <c r="I401" s="235" t="str">
        <f t="shared" si="48"/>
        <v/>
      </c>
      <c r="J401" s="166"/>
    </row>
    <row r="402" spans="1:10">
      <c r="A402" s="233" t="str">
        <f t="shared" si="42"/>
        <v/>
      </c>
      <c r="B402" s="234" t="str">
        <f t="shared" si="43"/>
        <v/>
      </c>
      <c r="C402" s="265" t="str">
        <f t="shared" si="44"/>
        <v/>
      </c>
      <c r="D402" s="425" t="str">
        <f t="shared" si="45"/>
        <v/>
      </c>
      <c r="E402" s="426"/>
      <c r="F402" s="426"/>
      <c r="G402" s="235" t="str">
        <f t="shared" si="46"/>
        <v/>
      </c>
      <c r="H402" s="235" t="str">
        <f t="shared" si="47"/>
        <v/>
      </c>
      <c r="I402" s="235" t="str">
        <f t="shared" si="48"/>
        <v/>
      </c>
      <c r="J402" s="166"/>
    </row>
    <row r="403" spans="1:10">
      <c r="A403" s="233" t="str">
        <f t="shared" si="42"/>
        <v/>
      </c>
      <c r="B403" s="234" t="str">
        <f t="shared" si="43"/>
        <v/>
      </c>
      <c r="C403" s="265" t="str">
        <f t="shared" si="44"/>
        <v/>
      </c>
      <c r="D403" s="425" t="str">
        <f t="shared" si="45"/>
        <v/>
      </c>
      <c r="E403" s="426"/>
      <c r="F403" s="426"/>
      <c r="G403" s="235" t="str">
        <f t="shared" si="46"/>
        <v/>
      </c>
      <c r="H403" s="235" t="str">
        <f t="shared" si="47"/>
        <v/>
      </c>
      <c r="I403" s="235" t="str">
        <f t="shared" si="48"/>
        <v/>
      </c>
      <c r="J403" s="166"/>
    </row>
    <row r="404" spans="1:10">
      <c r="A404" s="233" t="str">
        <f t="shared" si="42"/>
        <v/>
      </c>
      <c r="B404" s="234" t="str">
        <f t="shared" si="43"/>
        <v/>
      </c>
      <c r="C404" s="265" t="str">
        <f t="shared" si="44"/>
        <v/>
      </c>
      <c r="D404" s="425" t="str">
        <f t="shared" si="45"/>
        <v/>
      </c>
      <c r="E404" s="426"/>
      <c r="F404" s="426"/>
      <c r="G404" s="235" t="str">
        <f t="shared" si="46"/>
        <v/>
      </c>
      <c r="H404" s="235" t="str">
        <f t="shared" si="47"/>
        <v/>
      </c>
      <c r="I404" s="235" t="str">
        <f t="shared" si="48"/>
        <v/>
      </c>
      <c r="J404" s="166"/>
    </row>
    <row r="405" spans="1:10">
      <c r="A405" s="233" t="str">
        <f t="shared" si="42"/>
        <v/>
      </c>
      <c r="B405" s="234" t="str">
        <f t="shared" si="43"/>
        <v/>
      </c>
      <c r="C405" s="265" t="str">
        <f t="shared" si="44"/>
        <v/>
      </c>
      <c r="D405" s="425" t="str">
        <f t="shared" si="45"/>
        <v/>
      </c>
      <c r="E405" s="426"/>
      <c r="F405" s="426"/>
      <c r="G405" s="235" t="str">
        <f t="shared" si="46"/>
        <v/>
      </c>
      <c r="H405" s="235" t="str">
        <f t="shared" si="47"/>
        <v/>
      </c>
      <c r="I405" s="235" t="str">
        <f t="shared" si="48"/>
        <v/>
      </c>
      <c r="J405" s="166"/>
    </row>
    <row r="406" spans="1:10">
      <c r="A406" s="233" t="str">
        <f t="shared" si="42"/>
        <v/>
      </c>
      <c r="B406" s="234" t="str">
        <f t="shared" si="43"/>
        <v/>
      </c>
      <c r="C406" s="265" t="str">
        <f t="shared" si="44"/>
        <v/>
      </c>
      <c r="D406" s="425" t="str">
        <f t="shared" si="45"/>
        <v/>
      </c>
      <c r="E406" s="426"/>
      <c r="F406" s="426"/>
      <c r="G406" s="235" t="str">
        <f t="shared" si="46"/>
        <v/>
      </c>
      <c r="H406" s="235" t="str">
        <f t="shared" si="47"/>
        <v/>
      </c>
      <c r="I406" s="235" t="str">
        <f t="shared" si="48"/>
        <v/>
      </c>
      <c r="J406" s="166"/>
    </row>
    <row r="407" spans="1:10">
      <c r="A407" s="233" t="str">
        <f t="shared" si="42"/>
        <v/>
      </c>
      <c r="B407" s="234" t="str">
        <f t="shared" si="43"/>
        <v/>
      </c>
      <c r="C407" s="265" t="str">
        <f t="shared" si="44"/>
        <v/>
      </c>
      <c r="D407" s="425" t="str">
        <f t="shared" si="45"/>
        <v/>
      </c>
      <c r="E407" s="426"/>
      <c r="F407" s="426"/>
      <c r="G407" s="235" t="str">
        <f t="shared" si="46"/>
        <v/>
      </c>
      <c r="H407" s="235" t="str">
        <f t="shared" si="47"/>
        <v/>
      </c>
      <c r="I407" s="235" t="str">
        <f t="shared" si="48"/>
        <v/>
      </c>
      <c r="J407" s="166"/>
    </row>
    <row r="408" spans="1:10">
      <c r="A408" s="233" t="str">
        <f t="shared" si="42"/>
        <v/>
      </c>
      <c r="B408" s="234" t="str">
        <f t="shared" si="43"/>
        <v/>
      </c>
      <c r="C408" s="265" t="str">
        <f t="shared" si="44"/>
        <v/>
      </c>
      <c r="D408" s="425" t="str">
        <f t="shared" si="45"/>
        <v/>
      </c>
      <c r="E408" s="426"/>
      <c r="F408" s="426"/>
      <c r="G408" s="235" t="str">
        <f t="shared" si="46"/>
        <v/>
      </c>
      <c r="H408" s="235" t="str">
        <f t="shared" si="47"/>
        <v/>
      </c>
      <c r="I408" s="235" t="str">
        <f t="shared" si="48"/>
        <v/>
      </c>
      <c r="J408" s="166"/>
    </row>
    <row r="409" spans="1:10">
      <c r="A409" s="233" t="str">
        <f t="shared" si="42"/>
        <v/>
      </c>
      <c r="B409" s="234" t="str">
        <f t="shared" si="43"/>
        <v/>
      </c>
      <c r="C409" s="265" t="str">
        <f t="shared" si="44"/>
        <v/>
      </c>
      <c r="D409" s="425" t="str">
        <f t="shared" si="45"/>
        <v/>
      </c>
      <c r="E409" s="426"/>
      <c r="F409" s="426"/>
      <c r="G409" s="235" t="str">
        <f t="shared" si="46"/>
        <v/>
      </c>
      <c r="H409" s="235" t="str">
        <f t="shared" si="47"/>
        <v/>
      </c>
      <c r="I409" s="235" t="str">
        <f t="shared" si="48"/>
        <v/>
      </c>
      <c r="J409" s="166"/>
    </row>
    <row r="410" spans="1:10">
      <c r="A410" s="233" t="str">
        <f t="shared" si="42"/>
        <v/>
      </c>
      <c r="B410" s="234" t="str">
        <f t="shared" si="43"/>
        <v/>
      </c>
      <c r="C410" s="265" t="str">
        <f t="shared" si="44"/>
        <v/>
      </c>
      <c r="D410" s="425" t="str">
        <f t="shared" si="45"/>
        <v/>
      </c>
      <c r="E410" s="426"/>
      <c r="F410" s="426"/>
      <c r="G410" s="235" t="str">
        <f t="shared" si="46"/>
        <v/>
      </c>
      <c r="H410" s="235" t="str">
        <f t="shared" si="47"/>
        <v/>
      </c>
      <c r="I410" s="235" t="str">
        <f t="shared" si="48"/>
        <v/>
      </c>
      <c r="J410" s="166"/>
    </row>
    <row r="411" spans="1:10">
      <c r="A411" s="233" t="str">
        <f t="shared" si="42"/>
        <v/>
      </c>
      <c r="B411" s="234" t="str">
        <f t="shared" si="43"/>
        <v/>
      </c>
      <c r="C411" s="265" t="str">
        <f t="shared" si="44"/>
        <v/>
      </c>
      <c r="D411" s="425" t="str">
        <f t="shared" si="45"/>
        <v/>
      </c>
      <c r="E411" s="426"/>
      <c r="F411" s="426"/>
      <c r="G411" s="235" t="str">
        <f t="shared" si="46"/>
        <v/>
      </c>
      <c r="H411" s="235" t="str">
        <f t="shared" si="47"/>
        <v/>
      </c>
      <c r="I411" s="235" t="str">
        <f t="shared" si="48"/>
        <v/>
      </c>
      <c r="J411" s="166"/>
    </row>
    <row r="412" spans="1:10">
      <c r="A412" s="233" t="str">
        <f t="shared" si="42"/>
        <v/>
      </c>
      <c r="B412" s="234" t="str">
        <f t="shared" si="43"/>
        <v/>
      </c>
      <c r="C412" s="265" t="str">
        <f t="shared" si="44"/>
        <v/>
      </c>
      <c r="D412" s="425" t="str">
        <f t="shared" si="45"/>
        <v/>
      </c>
      <c r="E412" s="426"/>
      <c r="F412" s="426"/>
      <c r="G412" s="235" t="str">
        <f t="shared" si="46"/>
        <v/>
      </c>
      <c r="H412" s="235" t="str">
        <f t="shared" si="47"/>
        <v/>
      </c>
      <c r="I412" s="235" t="str">
        <f t="shared" si="48"/>
        <v/>
      </c>
      <c r="J412" s="166"/>
    </row>
    <row r="413" spans="1:10">
      <c r="A413" s="233" t="str">
        <f t="shared" si="42"/>
        <v/>
      </c>
      <c r="B413" s="234" t="str">
        <f t="shared" si="43"/>
        <v/>
      </c>
      <c r="C413" s="265" t="str">
        <f t="shared" si="44"/>
        <v/>
      </c>
      <c r="D413" s="425" t="str">
        <f t="shared" si="45"/>
        <v/>
      </c>
      <c r="E413" s="426"/>
      <c r="F413" s="426"/>
      <c r="G413" s="235" t="str">
        <f t="shared" si="46"/>
        <v/>
      </c>
      <c r="H413" s="235" t="str">
        <f t="shared" si="47"/>
        <v/>
      </c>
      <c r="I413" s="235" t="str">
        <f t="shared" si="48"/>
        <v/>
      </c>
      <c r="J413" s="166"/>
    </row>
    <row r="414" spans="1:10">
      <c r="A414" s="233" t="str">
        <f t="shared" si="42"/>
        <v/>
      </c>
      <c r="B414" s="234" t="str">
        <f t="shared" si="43"/>
        <v/>
      </c>
      <c r="C414" s="265" t="str">
        <f t="shared" si="44"/>
        <v/>
      </c>
      <c r="D414" s="425" t="str">
        <f t="shared" si="45"/>
        <v/>
      </c>
      <c r="E414" s="426"/>
      <c r="F414" s="426"/>
      <c r="G414" s="235" t="str">
        <f t="shared" si="46"/>
        <v/>
      </c>
      <c r="H414" s="235" t="str">
        <f t="shared" si="47"/>
        <v/>
      </c>
      <c r="I414" s="235" t="str">
        <f t="shared" si="48"/>
        <v/>
      </c>
      <c r="J414" s="166"/>
    </row>
    <row r="415" spans="1:10">
      <c r="A415" s="233" t="str">
        <f t="shared" si="42"/>
        <v/>
      </c>
      <c r="B415" s="234" t="str">
        <f t="shared" si="43"/>
        <v/>
      </c>
      <c r="C415" s="265" t="str">
        <f t="shared" si="44"/>
        <v/>
      </c>
      <c r="D415" s="425" t="str">
        <f t="shared" si="45"/>
        <v/>
      </c>
      <c r="E415" s="426"/>
      <c r="F415" s="426"/>
      <c r="G415" s="235" t="str">
        <f t="shared" si="46"/>
        <v/>
      </c>
      <c r="H415" s="235" t="str">
        <f t="shared" si="47"/>
        <v/>
      </c>
      <c r="I415" s="235" t="str">
        <f t="shared" si="48"/>
        <v/>
      </c>
      <c r="J415" s="166"/>
    </row>
    <row r="416" spans="1:10">
      <c r="A416" s="233" t="str">
        <f t="shared" si="42"/>
        <v/>
      </c>
      <c r="B416" s="234" t="str">
        <f t="shared" si="43"/>
        <v/>
      </c>
      <c r="C416" s="265" t="str">
        <f t="shared" si="44"/>
        <v/>
      </c>
      <c r="D416" s="425" t="str">
        <f t="shared" si="45"/>
        <v/>
      </c>
      <c r="E416" s="426"/>
      <c r="F416" s="426"/>
      <c r="G416" s="235" t="str">
        <f t="shared" si="46"/>
        <v/>
      </c>
      <c r="H416" s="235" t="str">
        <f t="shared" si="47"/>
        <v/>
      </c>
      <c r="I416" s="235" t="str">
        <f t="shared" si="48"/>
        <v/>
      </c>
      <c r="J416" s="166"/>
    </row>
    <row r="417" spans="1:10">
      <c r="A417" s="233" t="str">
        <f t="shared" si="42"/>
        <v/>
      </c>
      <c r="B417" s="234" t="str">
        <f t="shared" si="43"/>
        <v/>
      </c>
      <c r="C417" s="265" t="str">
        <f t="shared" si="44"/>
        <v/>
      </c>
      <c r="D417" s="425" t="str">
        <f t="shared" si="45"/>
        <v/>
      </c>
      <c r="E417" s="426"/>
      <c r="F417" s="426"/>
      <c r="G417" s="235" t="str">
        <f t="shared" si="46"/>
        <v/>
      </c>
      <c r="H417" s="235" t="str">
        <f t="shared" si="47"/>
        <v/>
      </c>
      <c r="I417" s="235" t="str">
        <f t="shared" si="48"/>
        <v/>
      </c>
      <c r="J417" s="166"/>
    </row>
    <row r="418" spans="1:10">
      <c r="A418" s="233" t="str">
        <f t="shared" si="42"/>
        <v/>
      </c>
      <c r="B418" s="234" t="str">
        <f t="shared" si="43"/>
        <v/>
      </c>
      <c r="C418" s="265" t="str">
        <f t="shared" si="44"/>
        <v/>
      </c>
      <c r="D418" s="425" t="str">
        <f t="shared" si="45"/>
        <v/>
      </c>
      <c r="E418" s="426"/>
      <c r="F418" s="426"/>
      <c r="G418" s="235" t="str">
        <f t="shared" si="46"/>
        <v/>
      </c>
      <c r="H418" s="235" t="str">
        <f t="shared" si="47"/>
        <v/>
      </c>
      <c r="I418" s="235" t="str">
        <f t="shared" si="48"/>
        <v/>
      </c>
      <c r="J418" s="166"/>
    </row>
    <row r="419" spans="1:10">
      <c r="A419" s="233" t="str">
        <f t="shared" si="42"/>
        <v/>
      </c>
      <c r="B419" s="234" t="str">
        <f t="shared" si="43"/>
        <v/>
      </c>
      <c r="C419" s="265" t="str">
        <f t="shared" si="44"/>
        <v/>
      </c>
      <c r="D419" s="425" t="str">
        <f t="shared" si="45"/>
        <v/>
      </c>
      <c r="E419" s="426"/>
      <c r="F419" s="426"/>
      <c r="G419" s="235" t="str">
        <f t="shared" si="46"/>
        <v/>
      </c>
      <c r="H419" s="235" t="str">
        <f t="shared" si="47"/>
        <v/>
      </c>
      <c r="I419" s="235" t="str">
        <f t="shared" si="48"/>
        <v/>
      </c>
      <c r="J419" s="166"/>
    </row>
    <row r="420" spans="1:10">
      <c r="A420" s="233" t="str">
        <f t="shared" si="42"/>
        <v/>
      </c>
      <c r="B420" s="234" t="str">
        <f t="shared" si="43"/>
        <v/>
      </c>
      <c r="C420" s="265" t="str">
        <f t="shared" si="44"/>
        <v/>
      </c>
      <c r="D420" s="425" t="str">
        <f t="shared" si="45"/>
        <v/>
      </c>
      <c r="E420" s="426"/>
      <c r="F420" s="426"/>
      <c r="G420" s="235" t="str">
        <f t="shared" si="46"/>
        <v/>
      </c>
      <c r="H420" s="235" t="str">
        <f t="shared" si="47"/>
        <v/>
      </c>
      <c r="I420" s="235" t="str">
        <f t="shared" si="48"/>
        <v/>
      </c>
      <c r="J420" s="166"/>
    </row>
    <row r="421" spans="1:10">
      <c r="A421" s="233" t="str">
        <f t="shared" si="42"/>
        <v/>
      </c>
      <c r="B421" s="234" t="str">
        <f t="shared" si="43"/>
        <v/>
      </c>
      <c r="C421" s="265" t="str">
        <f t="shared" si="44"/>
        <v/>
      </c>
      <c r="D421" s="425" t="str">
        <f t="shared" si="45"/>
        <v/>
      </c>
      <c r="E421" s="426"/>
      <c r="F421" s="426"/>
      <c r="G421" s="235" t="str">
        <f t="shared" si="46"/>
        <v/>
      </c>
      <c r="H421" s="235" t="str">
        <f t="shared" si="47"/>
        <v/>
      </c>
      <c r="I421" s="235" t="str">
        <f t="shared" si="48"/>
        <v/>
      </c>
      <c r="J421" s="166"/>
    </row>
    <row r="422" spans="1:10">
      <c r="A422" s="233" t="str">
        <f t="shared" si="42"/>
        <v/>
      </c>
      <c r="B422" s="234" t="str">
        <f t="shared" si="43"/>
        <v/>
      </c>
      <c r="C422" s="265" t="str">
        <f t="shared" si="44"/>
        <v/>
      </c>
      <c r="D422" s="425" t="str">
        <f t="shared" si="45"/>
        <v/>
      </c>
      <c r="E422" s="426"/>
      <c r="F422" s="426"/>
      <c r="G422" s="235" t="str">
        <f t="shared" si="46"/>
        <v/>
      </c>
      <c r="H422" s="235" t="str">
        <f t="shared" si="47"/>
        <v/>
      </c>
      <c r="I422" s="235" t="str">
        <f t="shared" si="48"/>
        <v/>
      </c>
      <c r="J422" s="166"/>
    </row>
    <row r="423" spans="1:10">
      <c r="A423" s="233" t="str">
        <f t="shared" si="42"/>
        <v/>
      </c>
      <c r="B423" s="234" t="str">
        <f t="shared" si="43"/>
        <v/>
      </c>
      <c r="C423" s="265" t="str">
        <f t="shared" si="44"/>
        <v/>
      </c>
      <c r="D423" s="425" t="str">
        <f t="shared" si="45"/>
        <v/>
      </c>
      <c r="E423" s="426"/>
      <c r="F423" s="426"/>
      <c r="G423" s="235" t="str">
        <f t="shared" si="46"/>
        <v/>
      </c>
      <c r="H423" s="235" t="str">
        <f t="shared" si="47"/>
        <v/>
      </c>
      <c r="I423" s="235" t="str">
        <f t="shared" si="48"/>
        <v/>
      </c>
      <c r="J423" s="166"/>
    </row>
    <row r="424" spans="1:10">
      <c r="A424" s="233" t="str">
        <f t="shared" si="42"/>
        <v/>
      </c>
      <c r="B424" s="234" t="str">
        <f t="shared" si="43"/>
        <v/>
      </c>
      <c r="C424" s="265" t="str">
        <f t="shared" si="44"/>
        <v/>
      </c>
      <c r="D424" s="425" t="str">
        <f t="shared" si="45"/>
        <v/>
      </c>
      <c r="E424" s="426"/>
      <c r="F424" s="426"/>
      <c r="G424" s="235" t="str">
        <f t="shared" si="46"/>
        <v/>
      </c>
      <c r="H424" s="235" t="str">
        <f t="shared" si="47"/>
        <v/>
      </c>
      <c r="I424" s="235" t="str">
        <f t="shared" si="48"/>
        <v/>
      </c>
      <c r="J424" s="166"/>
    </row>
    <row r="425" spans="1:10">
      <c r="A425" s="233" t="str">
        <f t="shared" si="42"/>
        <v/>
      </c>
      <c r="B425" s="234" t="str">
        <f t="shared" si="43"/>
        <v/>
      </c>
      <c r="C425" s="265" t="str">
        <f t="shared" si="44"/>
        <v/>
      </c>
      <c r="D425" s="425" t="str">
        <f t="shared" si="45"/>
        <v/>
      </c>
      <c r="E425" s="426"/>
      <c r="F425" s="426"/>
      <c r="G425" s="235" t="str">
        <f t="shared" si="46"/>
        <v/>
      </c>
      <c r="H425" s="235" t="str">
        <f t="shared" si="47"/>
        <v/>
      </c>
      <c r="I425" s="235" t="str">
        <f t="shared" si="48"/>
        <v/>
      </c>
      <c r="J425" s="166"/>
    </row>
    <row r="426" spans="1:10">
      <c r="A426" s="233" t="str">
        <f t="shared" si="42"/>
        <v/>
      </c>
      <c r="B426" s="234" t="str">
        <f t="shared" si="43"/>
        <v/>
      </c>
      <c r="C426" s="265" t="str">
        <f t="shared" si="44"/>
        <v/>
      </c>
      <c r="D426" s="425" t="str">
        <f t="shared" si="45"/>
        <v/>
      </c>
      <c r="E426" s="426"/>
      <c r="F426" s="426"/>
      <c r="G426" s="235" t="str">
        <f t="shared" si="46"/>
        <v/>
      </c>
      <c r="H426" s="235" t="str">
        <f t="shared" si="47"/>
        <v/>
      </c>
      <c r="I426" s="235" t="str">
        <f t="shared" si="48"/>
        <v/>
      </c>
      <c r="J426" s="166"/>
    </row>
    <row r="427" spans="1:10">
      <c r="A427" s="233" t="str">
        <f t="shared" si="42"/>
        <v/>
      </c>
      <c r="B427" s="234" t="str">
        <f t="shared" si="43"/>
        <v/>
      </c>
      <c r="C427" s="265" t="str">
        <f t="shared" si="44"/>
        <v/>
      </c>
      <c r="D427" s="425" t="str">
        <f t="shared" si="45"/>
        <v/>
      </c>
      <c r="E427" s="426"/>
      <c r="F427" s="426"/>
      <c r="G427" s="235" t="str">
        <f t="shared" si="46"/>
        <v/>
      </c>
      <c r="H427" s="235" t="str">
        <f t="shared" si="47"/>
        <v/>
      </c>
      <c r="I427" s="235" t="str">
        <f t="shared" si="48"/>
        <v/>
      </c>
      <c r="J427" s="166"/>
    </row>
    <row r="428" spans="1:10">
      <c r="A428" s="233" t="str">
        <f t="shared" si="42"/>
        <v/>
      </c>
      <c r="B428" s="234" t="str">
        <f t="shared" si="43"/>
        <v/>
      </c>
      <c r="C428" s="265" t="str">
        <f t="shared" si="44"/>
        <v/>
      </c>
      <c r="D428" s="425" t="str">
        <f t="shared" si="45"/>
        <v/>
      </c>
      <c r="E428" s="426"/>
      <c r="F428" s="426"/>
      <c r="G428" s="235" t="str">
        <f t="shared" si="46"/>
        <v/>
      </c>
      <c r="H428" s="235" t="str">
        <f t="shared" si="47"/>
        <v/>
      </c>
      <c r="I428" s="235" t="str">
        <f t="shared" si="48"/>
        <v/>
      </c>
      <c r="J428" s="166"/>
    </row>
    <row r="429" spans="1:10">
      <c r="A429" s="233" t="str">
        <f t="shared" si="42"/>
        <v/>
      </c>
      <c r="B429" s="234" t="str">
        <f t="shared" si="43"/>
        <v/>
      </c>
      <c r="C429" s="265" t="str">
        <f t="shared" si="44"/>
        <v/>
      </c>
      <c r="D429" s="425" t="str">
        <f t="shared" si="45"/>
        <v/>
      </c>
      <c r="E429" s="426"/>
      <c r="F429" s="426"/>
      <c r="G429" s="235" t="str">
        <f t="shared" si="46"/>
        <v/>
      </c>
      <c r="H429" s="235" t="str">
        <f t="shared" si="47"/>
        <v/>
      </c>
      <c r="I429" s="235" t="str">
        <f t="shared" si="48"/>
        <v/>
      </c>
      <c r="J429" s="166"/>
    </row>
    <row r="430" spans="1:10">
      <c r="A430" s="233" t="str">
        <f t="shared" si="42"/>
        <v/>
      </c>
      <c r="B430" s="234" t="str">
        <f t="shared" si="43"/>
        <v/>
      </c>
      <c r="C430" s="265" t="str">
        <f t="shared" si="44"/>
        <v/>
      </c>
      <c r="D430" s="425" t="str">
        <f t="shared" si="45"/>
        <v/>
      </c>
      <c r="E430" s="426"/>
      <c r="F430" s="426"/>
      <c r="G430" s="235" t="str">
        <f t="shared" si="46"/>
        <v/>
      </c>
      <c r="H430" s="235" t="str">
        <f t="shared" si="47"/>
        <v/>
      </c>
      <c r="I430" s="235" t="str">
        <f t="shared" si="48"/>
        <v/>
      </c>
      <c r="J430" s="166"/>
    </row>
    <row r="431" spans="1:10">
      <c r="A431" s="233" t="str">
        <f t="shared" si="42"/>
        <v/>
      </c>
      <c r="B431" s="234" t="str">
        <f t="shared" si="43"/>
        <v/>
      </c>
      <c r="C431" s="265" t="str">
        <f t="shared" si="44"/>
        <v/>
      </c>
      <c r="D431" s="425" t="str">
        <f t="shared" si="45"/>
        <v/>
      </c>
      <c r="E431" s="426"/>
      <c r="F431" s="426"/>
      <c r="G431" s="235" t="str">
        <f t="shared" si="46"/>
        <v/>
      </c>
      <c r="H431" s="235" t="str">
        <f t="shared" si="47"/>
        <v/>
      </c>
      <c r="I431" s="235" t="str">
        <f t="shared" si="48"/>
        <v/>
      </c>
      <c r="J431" s="166"/>
    </row>
    <row r="432" spans="1:10">
      <c r="A432" s="233" t="str">
        <f t="shared" si="42"/>
        <v/>
      </c>
      <c r="B432" s="234" t="str">
        <f t="shared" si="43"/>
        <v/>
      </c>
      <c r="C432" s="265" t="str">
        <f t="shared" si="44"/>
        <v/>
      </c>
      <c r="D432" s="425" t="str">
        <f t="shared" si="45"/>
        <v/>
      </c>
      <c r="E432" s="426"/>
      <c r="F432" s="426"/>
      <c r="G432" s="235" t="str">
        <f t="shared" si="46"/>
        <v/>
      </c>
      <c r="H432" s="235" t="str">
        <f t="shared" si="47"/>
        <v/>
      </c>
      <c r="I432" s="235" t="str">
        <f t="shared" si="48"/>
        <v/>
      </c>
      <c r="J432" s="166"/>
    </row>
    <row r="433" spans="1:10">
      <c r="A433" s="233" t="str">
        <f t="shared" si="42"/>
        <v/>
      </c>
      <c r="B433" s="234" t="str">
        <f t="shared" si="43"/>
        <v/>
      </c>
      <c r="C433" s="265" t="str">
        <f t="shared" si="44"/>
        <v/>
      </c>
      <c r="D433" s="425" t="str">
        <f t="shared" si="45"/>
        <v/>
      </c>
      <c r="E433" s="426"/>
      <c r="F433" s="426"/>
      <c r="G433" s="235" t="str">
        <f t="shared" si="46"/>
        <v/>
      </c>
      <c r="H433" s="235" t="str">
        <f t="shared" si="47"/>
        <v/>
      </c>
      <c r="I433" s="235" t="str">
        <f t="shared" si="48"/>
        <v/>
      </c>
      <c r="J433" s="166"/>
    </row>
    <row r="434" spans="1:10">
      <c r="A434" s="233" t="str">
        <f t="shared" si="42"/>
        <v/>
      </c>
      <c r="B434" s="234" t="str">
        <f t="shared" si="43"/>
        <v/>
      </c>
      <c r="C434" s="265" t="str">
        <f t="shared" si="44"/>
        <v/>
      </c>
      <c r="D434" s="425" t="str">
        <f t="shared" si="45"/>
        <v/>
      </c>
      <c r="E434" s="426"/>
      <c r="F434" s="426"/>
      <c r="G434" s="235" t="str">
        <f t="shared" si="46"/>
        <v/>
      </c>
      <c r="H434" s="235" t="str">
        <f t="shared" si="47"/>
        <v/>
      </c>
      <c r="I434" s="235" t="str">
        <f t="shared" si="48"/>
        <v/>
      </c>
      <c r="J434" s="166"/>
    </row>
    <row r="435" spans="1:10">
      <c r="A435" s="233" t="str">
        <f t="shared" si="42"/>
        <v/>
      </c>
      <c r="B435" s="234" t="str">
        <f t="shared" si="43"/>
        <v/>
      </c>
      <c r="C435" s="265" t="str">
        <f t="shared" si="44"/>
        <v/>
      </c>
      <c r="D435" s="425" t="str">
        <f t="shared" si="45"/>
        <v/>
      </c>
      <c r="E435" s="426"/>
      <c r="F435" s="426"/>
      <c r="G435" s="235" t="str">
        <f t="shared" si="46"/>
        <v/>
      </c>
      <c r="H435" s="235" t="str">
        <f t="shared" si="47"/>
        <v/>
      </c>
      <c r="I435" s="235" t="str">
        <f t="shared" si="48"/>
        <v/>
      </c>
      <c r="J435" s="166"/>
    </row>
    <row r="436" spans="1:10">
      <c r="A436" s="233" t="str">
        <f t="shared" si="42"/>
        <v/>
      </c>
      <c r="B436" s="234" t="str">
        <f t="shared" si="43"/>
        <v/>
      </c>
      <c r="C436" s="265" t="str">
        <f t="shared" si="44"/>
        <v/>
      </c>
      <c r="D436" s="425" t="str">
        <f t="shared" si="45"/>
        <v/>
      </c>
      <c r="E436" s="426"/>
      <c r="F436" s="426"/>
      <c r="G436" s="235" t="str">
        <f t="shared" si="46"/>
        <v/>
      </c>
      <c r="H436" s="235" t="str">
        <f t="shared" si="47"/>
        <v/>
      </c>
      <c r="I436" s="235" t="str">
        <f t="shared" si="48"/>
        <v/>
      </c>
      <c r="J436" s="166"/>
    </row>
    <row r="437" spans="1:10">
      <c r="A437" s="233" t="str">
        <f t="shared" si="42"/>
        <v/>
      </c>
      <c r="B437" s="234" t="str">
        <f t="shared" si="43"/>
        <v/>
      </c>
      <c r="C437" s="265" t="str">
        <f t="shared" si="44"/>
        <v/>
      </c>
      <c r="D437" s="425" t="str">
        <f t="shared" si="45"/>
        <v/>
      </c>
      <c r="E437" s="426"/>
      <c r="F437" s="426"/>
      <c r="G437" s="235" t="str">
        <f t="shared" si="46"/>
        <v/>
      </c>
      <c r="H437" s="235" t="str">
        <f t="shared" si="47"/>
        <v/>
      </c>
      <c r="I437" s="235" t="str">
        <f t="shared" si="48"/>
        <v/>
      </c>
      <c r="J437" s="166"/>
    </row>
    <row r="438" spans="1:10">
      <c r="A438" s="233" t="str">
        <f t="shared" si="42"/>
        <v/>
      </c>
      <c r="B438" s="234" t="str">
        <f t="shared" si="43"/>
        <v/>
      </c>
      <c r="C438" s="265" t="str">
        <f t="shared" si="44"/>
        <v/>
      </c>
      <c r="D438" s="425" t="str">
        <f t="shared" si="45"/>
        <v/>
      </c>
      <c r="E438" s="426"/>
      <c r="F438" s="426"/>
      <c r="G438" s="235" t="str">
        <f t="shared" si="46"/>
        <v/>
      </c>
      <c r="H438" s="235" t="str">
        <f t="shared" si="47"/>
        <v/>
      </c>
      <c r="I438" s="235" t="str">
        <f t="shared" si="48"/>
        <v/>
      </c>
      <c r="J438" s="166"/>
    </row>
    <row r="439" spans="1:10">
      <c r="A439" s="233" t="str">
        <f t="shared" si="42"/>
        <v/>
      </c>
      <c r="B439" s="234" t="str">
        <f t="shared" si="43"/>
        <v/>
      </c>
      <c r="C439" s="265" t="str">
        <f t="shared" si="44"/>
        <v/>
      </c>
      <c r="D439" s="425" t="str">
        <f t="shared" si="45"/>
        <v/>
      </c>
      <c r="E439" s="426"/>
      <c r="F439" s="426"/>
      <c r="G439" s="235" t="str">
        <f t="shared" si="46"/>
        <v/>
      </c>
      <c r="H439" s="235" t="str">
        <f t="shared" si="47"/>
        <v/>
      </c>
      <c r="I439" s="235" t="str">
        <f t="shared" si="48"/>
        <v/>
      </c>
      <c r="J439" s="166"/>
    </row>
    <row r="440" spans="1:10">
      <c r="A440" s="233" t="str">
        <f t="shared" si="42"/>
        <v/>
      </c>
      <c r="B440" s="234" t="str">
        <f t="shared" si="43"/>
        <v/>
      </c>
      <c r="C440" s="265" t="str">
        <f t="shared" si="44"/>
        <v/>
      </c>
      <c r="D440" s="425" t="str">
        <f t="shared" si="45"/>
        <v/>
      </c>
      <c r="E440" s="426"/>
      <c r="F440" s="426"/>
      <c r="G440" s="235" t="str">
        <f t="shared" si="46"/>
        <v/>
      </c>
      <c r="H440" s="235" t="str">
        <f t="shared" si="47"/>
        <v/>
      </c>
      <c r="I440" s="235" t="str">
        <f t="shared" si="48"/>
        <v/>
      </c>
      <c r="J440" s="166"/>
    </row>
    <row r="441" spans="1:10">
      <c r="A441" s="233" t="str">
        <f t="shared" si="42"/>
        <v/>
      </c>
      <c r="B441" s="234" t="str">
        <f t="shared" si="43"/>
        <v/>
      </c>
      <c r="C441" s="265" t="str">
        <f t="shared" si="44"/>
        <v/>
      </c>
      <c r="D441" s="425" t="str">
        <f t="shared" si="45"/>
        <v/>
      </c>
      <c r="E441" s="426"/>
      <c r="F441" s="426"/>
      <c r="G441" s="235" t="str">
        <f t="shared" si="46"/>
        <v/>
      </c>
      <c r="H441" s="235" t="str">
        <f t="shared" si="47"/>
        <v/>
      </c>
      <c r="I441" s="235" t="str">
        <f t="shared" si="48"/>
        <v/>
      </c>
      <c r="J441" s="166"/>
    </row>
    <row r="442" spans="1:10">
      <c r="A442" s="233" t="str">
        <f t="shared" si="42"/>
        <v/>
      </c>
      <c r="B442" s="234" t="str">
        <f t="shared" si="43"/>
        <v/>
      </c>
      <c r="C442" s="265" t="str">
        <f t="shared" si="44"/>
        <v/>
      </c>
      <c r="D442" s="425" t="str">
        <f t="shared" si="45"/>
        <v/>
      </c>
      <c r="E442" s="426"/>
      <c r="F442" s="426"/>
      <c r="G442" s="235" t="str">
        <f t="shared" si="46"/>
        <v/>
      </c>
      <c r="H442" s="235" t="str">
        <f t="shared" si="47"/>
        <v/>
      </c>
      <c r="I442" s="235" t="str">
        <f t="shared" si="48"/>
        <v/>
      </c>
      <c r="J442" s="166"/>
    </row>
    <row r="443" spans="1:10">
      <c r="A443" s="233" t="str">
        <f t="shared" si="42"/>
        <v/>
      </c>
      <c r="B443" s="234" t="str">
        <f t="shared" si="43"/>
        <v/>
      </c>
      <c r="C443" s="265" t="str">
        <f t="shared" si="44"/>
        <v/>
      </c>
      <c r="D443" s="425" t="str">
        <f t="shared" si="45"/>
        <v/>
      </c>
      <c r="E443" s="426"/>
      <c r="F443" s="426"/>
      <c r="G443" s="235" t="str">
        <f t="shared" si="46"/>
        <v/>
      </c>
      <c r="H443" s="235" t="str">
        <f t="shared" si="47"/>
        <v/>
      </c>
      <c r="I443" s="235" t="str">
        <f t="shared" si="48"/>
        <v/>
      </c>
      <c r="J443" s="166"/>
    </row>
    <row r="444" spans="1:10">
      <c r="A444" s="233" t="str">
        <f t="shared" si="42"/>
        <v/>
      </c>
      <c r="B444" s="234" t="str">
        <f t="shared" si="43"/>
        <v/>
      </c>
      <c r="C444" s="265" t="str">
        <f t="shared" si="44"/>
        <v/>
      </c>
      <c r="D444" s="425" t="str">
        <f t="shared" si="45"/>
        <v/>
      </c>
      <c r="E444" s="426"/>
      <c r="F444" s="426"/>
      <c r="G444" s="235" t="str">
        <f t="shared" si="46"/>
        <v/>
      </c>
      <c r="H444" s="235" t="str">
        <f t="shared" si="47"/>
        <v/>
      </c>
      <c r="I444" s="235" t="str">
        <f t="shared" si="48"/>
        <v/>
      </c>
      <c r="J444" s="166"/>
    </row>
    <row r="445" spans="1:10">
      <c r="A445" s="233" t="str">
        <f t="shared" si="42"/>
        <v/>
      </c>
      <c r="B445" s="234" t="str">
        <f t="shared" si="43"/>
        <v/>
      </c>
      <c r="C445" s="265" t="str">
        <f t="shared" si="44"/>
        <v/>
      </c>
      <c r="D445" s="425" t="str">
        <f t="shared" si="45"/>
        <v/>
      </c>
      <c r="E445" s="426"/>
      <c r="F445" s="426"/>
      <c r="G445" s="235" t="str">
        <f t="shared" si="46"/>
        <v/>
      </c>
      <c r="H445" s="235" t="str">
        <f t="shared" si="47"/>
        <v/>
      </c>
      <c r="I445" s="235" t="str">
        <f t="shared" si="48"/>
        <v/>
      </c>
      <c r="J445" s="166"/>
    </row>
    <row r="446" spans="1:10">
      <c r="A446" s="233" t="str">
        <f t="shared" si="42"/>
        <v/>
      </c>
      <c r="B446" s="234" t="str">
        <f t="shared" si="43"/>
        <v/>
      </c>
      <c r="C446" s="265" t="str">
        <f t="shared" si="44"/>
        <v/>
      </c>
      <c r="D446" s="425" t="str">
        <f t="shared" si="45"/>
        <v/>
      </c>
      <c r="E446" s="426"/>
      <c r="F446" s="426"/>
      <c r="G446" s="235" t="str">
        <f t="shared" si="46"/>
        <v/>
      </c>
      <c r="H446" s="235" t="str">
        <f t="shared" si="47"/>
        <v/>
      </c>
      <c r="I446" s="235" t="str">
        <f t="shared" si="48"/>
        <v/>
      </c>
      <c r="J446" s="166"/>
    </row>
    <row r="447" spans="1:10">
      <c r="A447" s="233" t="str">
        <f t="shared" si="42"/>
        <v/>
      </c>
      <c r="B447" s="234" t="str">
        <f t="shared" si="43"/>
        <v/>
      </c>
      <c r="C447" s="265" t="str">
        <f t="shared" si="44"/>
        <v/>
      </c>
      <c r="D447" s="425" t="str">
        <f t="shared" si="45"/>
        <v/>
      </c>
      <c r="E447" s="426"/>
      <c r="F447" s="426"/>
      <c r="G447" s="235" t="str">
        <f t="shared" si="46"/>
        <v/>
      </c>
      <c r="H447" s="235" t="str">
        <f t="shared" si="47"/>
        <v/>
      </c>
      <c r="I447" s="235" t="str">
        <f t="shared" si="48"/>
        <v/>
      </c>
      <c r="J447" s="166"/>
    </row>
    <row r="448" spans="1:10">
      <c r="A448" s="233" t="str">
        <f t="shared" si="42"/>
        <v/>
      </c>
      <c r="B448" s="234" t="str">
        <f t="shared" si="43"/>
        <v/>
      </c>
      <c r="C448" s="265" t="str">
        <f t="shared" si="44"/>
        <v/>
      </c>
      <c r="D448" s="425" t="str">
        <f t="shared" si="45"/>
        <v/>
      </c>
      <c r="E448" s="426"/>
      <c r="F448" s="426"/>
      <c r="G448" s="235" t="str">
        <f t="shared" si="46"/>
        <v/>
      </c>
      <c r="H448" s="235" t="str">
        <f t="shared" si="47"/>
        <v/>
      </c>
      <c r="I448" s="235" t="str">
        <f t="shared" si="48"/>
        <v/>
      </c>
      <c r="J448" s="166"/>
    </row>
    <row r="449" spans="1:10">
      <c r="A449" s="233" t="str">
        <f t="shared" si="42"/>
        <v/>
      </c>
      <c r="B449" s="234" t="str">
        <f t="shared" si="43"/>
        <v/>
      </c>
      <c r="C449" s="265" t="str">
        <f t="shared" si="44"/>
        <v/>
      </c>
      <c r="D449" s="425" t="str">
        <f t="shared" si="45"/>
        <v/>
      </c>
      <c r="E449" s="426"/>
      <c r="F449" s="426"/>
      <c r="G449" s="235" t="str">
        <f t="shared" si="46"/>
        <v/>
      </c>
      <c r="H449" s="235" t="str">
        <f t="shared" si="47"/>
        <v/>
      </c>
      <c r="I449" s="235" t="str">
        <f t="shared" si="48"/>
        <v/>
      </c>
      <c r="J449" s="166"/>
    </row>
    <row r="450" spans="1:10">
      <c r="A450" s="233" t="str">
        <f t="shared" si="42"/>
        <v/>
      </c>
      <c r="B450" s="234" t="str">
        <f t="shared" si="43"/>
        <v/>
      </c>
      <c r="C450" s="265" t="str">
        <f t="shared" si="44"/>
        <v/>
      </c>
      <c r="D450" s="425" t="str">
        <f t="shared" si="45"/>
        <v/>
      </c>
      <c r="E450" s="426"/>
      <c r="F450" s="426"/>
      <c r="G450" s="235" t="str">
        <f t="shared" si="46"/>
        <v/>
      </c>
      <c r="H450" s="235" t="str">
        <f t="shared" si="47"/>
        <v/>
      </c>
      <c r="I450" s="235" t="str">
        <f t="shared" si="48"/>
        <v/>
      </c>
      <c r="J450" s="166"/>
    </row>
    <row r="451" spans="1:10">
      <c r="A451" s="233" t="str">
        <f t="shared" si="42"/>
        <v/>
      </c>
      <c r="B451" s="234" t="str">
        <f t="shared" si="43"/>
        <v/>
      </c>
      <c r="C451" s="265" t="str">
        <f t="shared" si="44"/>
        <v/>
      </c>
      <c r="D451" s="425" t="str">
        <f t="shared" si="45"/>
        <v/>
      </c>
      <c r="E451" s="426"/>
      <c r="F451" s="426"/>
      <c r="G451" s="235" t="str">
        <f t="shared" si="46"/>
        <v/>
      </c>
      <c r="H451" s="235" t="str">
        <f t="shared" si="47"/>
        <v/>
      </c>
      <c r="I451" s="235" t="str">
        <f t="shared" si="48"/>
        <v/>
      </c>
      <c r="J451" s="166"/>
    </row>
    <row r="452" spans="1:10">
      <c r="A452" s="233" t="str">
        <f t="shared" si="42"/>
        <v/>
      </c>
      <c r="B452" s="234" t="str">
        <f t="shared" si="43"/>
        <v/>
      </c>
      <c r="C452" s="265" t="str">
        <f t="shared" si="44"/>
        <v/>
      </c>
      <c r="D452" s="425" t="str">
        <f t="shared" si="45"/>
        <v/>
      </c>
      <c r="E452" s="426"/>
      <c r="F452" s="426"/>
      <c r="G452" s="235" t="str">
        <f t="shared" si="46"/>
        <v/>
      </c>
      <c r="H452" s="235" t="str">
        <f t="shared" si="47"/>
        <v/>
      </c>
      <c r="I452" s="235" t="str">
        <f t="shared" si="48"/>
        <v/>
      </c>
      <c r="J452" s="166"/>
    </row>
    <row r="453" spans="1:10">
      <c r="A453" s="233" t="str">
        <f t="shared" si="42"/>
        <v/>
      </c>
      <c r="B453" s="234" t="str">
        <f t="shared" si="43"/>
        <v/>
      </c>
      <c r="C453" s="265" t="str">
        <f t="shared" si="44"/>
        <v/>
      </c>
      <c r="D453" s="425" t="str">
        <f t="shared" si="45"/>
        <v/>
      </c>
      <c r="E453" s="426"/>
      <c r="F453" s="426"/>
      <c r="G453" s="235" t="str">
        <f t="shared" si="46"/>
        <v/>
      </c>
      <c r="H453" s="235" t="str">
        <f t="shared" si="47"/>
        <v/>
      </c>
      <c r="I453" s="235" t="str">
        <f t="shared" si="48"/>
        <v/>
      </c>
      <c r="J453" s="166"/>
    </row>
    <row r="454" spans="1:10">
      <c r="A454" s="233" t="str">
        <f t="shared" si="42"/>
        <v/>
      </c>
      <c r="B454" s="234" t="str">
        <f t="shared" si="43"/>
        <v/>
      </c>
      <c r="C454" s="265" t="str">
        <f t="shared" si="44"/>
        <v/>
      </c>
      <c r="D454" s="425" t="str">
        <f t="shared" si="45"/>
        <v/>
      </c>
      <c r="E454" s="426"/>
      <c r="F454" s="426"/>
      <c r="G454" s="235" t="str">
        <f t="shared" si="46"/>
        <v/>
      </c>
      <c r="H454" s="235" t="str">
        <f t="shared" si="47"/>
        <v/>
      </c>
      <c r="I454" s="235" t="str">
        <f t="shared" si="48"/>
        <v/>
      </c>
      <c r="J454" s="166"/>
    </row>
    <row r="455" spans="1:10">
      <c r="A455" s="233" t="str">
        <f t="shared" si="42"/>
        <v/>
      </c>
      <c r="B455" s="234" t="str">
        <f t="shared" si="43"/>
        <v/>
      </c>
      <c r="C455" s="265" t="str">
        <f t="shared" si="44"/>
        <v/>
      </c>
      <c r="D455" s="425" t="str">
        <f t="shared" si="45"/>
        <v/>
      </c>
      <c r="E455" s="426"/>
      <c r="F455" s="426"/>
      <c r="G455" s="235" t="str">
        <f t="shared" si="46"/>
        <v/>
      </c>
      <c r="H455" s="235" t="str">
        <f t="shared" si="47"/>
        <v/>
      </c>
      <c r="I455" s="235" t="str">
        <f t="shared" si="48"/>
        <v/>
      </c>
      <c r="J455" s="166"/>
    </row>
    <row r="456" spans="1:10">
      <c r="A456" s="233" t="str">
        <f t="shared" ref="A456:A507" si="49">IF(ROW()-7&lt;=筆數,VLOOKUP(ROW()-7,日記表,3,FALSE),"")</f>
        <v/>
      </c>
      <c r="B456" s="234" t="str">
        <f t="shared" ref="B456:B507" si="50">IF(ROW()-7&lt;=筆數,VLOOKUP(ROW()-7,日記表,4,FALSE),"")</f>
        <v/>
      </c>
      <c r="C456" s="265" t="str">
        <f t="shared" ref="C456:C507" si="51">IF(ROW()-7&lt;=筆數,VLOOKUP(ROW()-7,日記表,10,FALSE),"")</f>
        <v/>
      </c>
      <c r="D456" s="425" t="str">
        <f t="shared" ref="D456:D507" si="52">IF(ROW()-7&lt;=筆數,VLOOKUP(ROW()-7,日記表,12,FALSE),"")</f>
        <v/>
      </c>
      <c r="E456" s="426"/>
      <c r="F456" s="426"/>
      <c r="G456" s="235" t="str">
        <f t="shared" ref="G456:G507" si="53">IF(ROW()-7&lt;=筆數,VLOOKUP(ROW()-7,日記表,13,FALSE),"")</f>
        <v/>
      </c>
      <c r="H456" s="235" t="str">
        <f t="shared" ref="H456:H507" si="54">IF(ROW()-7&lt;=筆數,VLOOKUP(ROW()-7,日記表,14,FALSE),"")</f>
        <v/>
      </c>
      <c r="I456" s="235" t="str">
        <f t="shared" ref="I456:I507" si="55">IF(A456="","",IF(DC="借",I455+G456-H456,I455+H456-G456))</f>
        <v/>
      </c>
      <c r="J456" s="166"/>
    </row>
    <row r="457" spans="1:10">
      <c r="A457" s="233" t="str">
        <f t="shared" si="49"/>
        <v/>
      </c>
      <c r="B457" s="234" t="str">
        <f t="shared" si="50"/>
        <v/>
      </c>
      <c r="C457" s="265" t="str">
        <f t="shared" si="51"/>
        <v/>
      </c>
      <c r="D457" s="425" t="str">
        <f t="shared" si="52"/>
        <v/>
      </c>
      <c r="E457" s="426"/>
      <c r="F457" s="426"/>
      <c r="G457" s="235" t="str">
        <f t="shared" si="53"/>
        <v/>
      </c>
      <c r="H457" s="235" t="str">
        <f t="shared" si="54"/>
        <v/>
      </c>
      <c r="I457" s="235" t="str">
        <f t="shared" si="55"/>
        <v/>
      </c>
      <c r="J457" s="166"/>
    </row>
    <row r="458" spans="1:10">
      <c r="A458" s="233" t="str">
        <f t="shared" si="49"/>
        <v/>
      </c>
      <c r="B458" s="234" t="str">
        <f t="shared" si="50"/>
        <v/>
      </c>
      <c r="C458" s="265" t="str">
        <f t="shared" si="51"/>
        <v/>
      </c>
      <c r="D458" s="425" t="str">
        <f t="shared" si="52"/>
        <v/>
      </c>
      <c r="E458" s="426"/>
      <c r="F458" s="426"/>
      <c r="G458" s="235" t="str">
        <f t="shared" si="53"/>
        <v/>
      </c>
      <c r="H458" s="235" t="str">
        <f t="shared" si="54"/>
        <v/>
      </c>
      <c r="I458" s="235" t="str">
        <f t="shared" si="55"/>
        <v/>
      </c>
      <c r="J458" s="166"/>
    </row>
    <row r="459" spans="1:10">
      <c r="A459" s="233" t="str">
        <f t="shared" si="49"/>
        <v/>
      </c>
      <c r="B459" s="234" t="str">
        <f t="shared" si="50"/>
        <v/>
      </c>
      <c r="C459" s="265" t="str">
        <f t="shared" si="51"/>
        <v/>
      </c>
      <c r="D459" s="425" t="str">
        <f t="shared" si="52"/>
        <v/>
      </c>
      <c r="E459" s="426"/>
      <c r="F459" s="426"/>
      <c r="G459" s="235" t="str">
        <f t="shared" si="53"/>
        <v/>
      </c>
      <c r="H459" s="235" t="str">
        <f t="shared" si="54"/>
        <v/>
      </c>
      <c r="I459" s="235" t="str">
        <f t="shared" si="55"/>
        <v/>
      </c>
      <c r="J459" s="166"/>
    </row>
    <row r="460" spans="1:10">
      <c r="A460" s="233" t="str">
        <f t="shared" si="49"/>
        <v/>
      </c>
      <c r="B460" s="234" t="str">
        <f t="shared" si="50"/>
        <v/>
      </c>
      <c r="C460" s="265" t="str">
        <f t="shared" si="51"/>
        <v/>
      </c>
      <c r="D460" s="425" t="str">
        <f t="shared" si="52"/>
        <v/>
      </c>
      <c r="E460" s="426"/>
      <c r="F460" s="426"/>
      <c r="G460" s="235" t="str">
        <f t="shared" si="53"/>
        <v/>
      </c>
      <c r="H460" s="235" t="str">
        <f t="shared" si="54"/>
        <v/>
      </c>
      <c r="I460" s="235" t="str">
        <f t="shared" si="55"/>
        <v/>
      </c>
      <c r="J460" s="166"/>
    </row>
    <row r="461" spans="1:10">
      <c r="A461" s="233" t="str">
        <f t="shared" si="49"/>
        <v/>
      </c>
      <c r="B461" s="234" t="str">
        <f t="shared" si="50"/>
        <v/>
      </c>
      <c r="C461" s="265" t="str">
        <f t="shared" si="51"/>
        <v/>
      </c>
      <c r="D461" s="425" t="str">
        <f t="shared" si="52"/>
        <v/>
      </c>
      <c r="E461" s="426"/>
      <c r="F461" s="426"/>
      <c r="G461" s="235" t="str">
        <f t="shared" si="53"/>
        <v/>
      </c>
      <c r="H461" s="235" t="str">
        <f t="shared" si="54"/>
        <v/>
      </c>
      <c r="I461" s="235" t="str">
        <f t="shared" si="55"/>
        <v/>
      </c>
      <c r="J461" s="166"/>
    </row>
    <row r="462" spans="1:10">
      <c r="A462" s="233" t="str">
        <f t="shared" si="49"/>
        <v/>
      </c>
      <c r="B462" s="234" t="str">
        <f t="shared" si="50"/>
        <v/>
      </c>
      <c r="C462" s="265" t="str">
        <f t="shared" si="51"/>
        <v/>
      </c>
      <c r="D462" s="425" t="str">
        <f t="shared" si="52"/>
        <v/>
      </c>
      <c r="E462" s="426"/>
      <c r="F462" s="426"/>
      <c r="G462" s="235" t="str">
        <f t="shared" si="53"/>
        <v/>
      </c>
      <c r="H462" s="235" t="str">
        <f t="shared" si="54"/>
        <v/>
      </c>
      <c r="I462" s="235" t="str">
        <f t="shared" si="55"/>
        <v/>
      </c>
      <c r="J462" s="166"/>
    </row>
    <row r="463" spans="1:10">
      <c r="A463" s="233" t="str">
        <f t="shared" si="49"/>
        <v/>
      </c>
      <c r="B463" s="234" t="str">
        <f t="shared" si="50"/>
        <v/>
      </c>
      <c r="C463" s="265" t="str">
        <f t="shared" si="51"/>
        <v/>
      </c>
      <c r="D463" s="425" t="str">
        <f t="shared" si="52"/>
        <v/>
      </c>
      <c r="E463" s="426"/>
      <c r="F463" s="426"/>
      <c r="G463" s="235" t="str">
        <f t="shared" si="53"/>
        <v/>
      </c>
      <c r="H463" s="235" t="str">
        <f t="shared" si="54"/>
        <v/>
      </c>
      <c r="I463" s="235" t="str">
        <f t="shared" si="55"/>
        <v/>
      </c>
      <c r="J463" s="166"/>
    </row>
    <row r="464" spans="1:10">
      <c r="A464" s="233" t="str">
        <f t="shared" si="49"/>
        <v/>
      </c>
      <c r="B464" s="234" t="str">
        <f t="shared" si="50"/>
        <v/>
      </c>
      <c r="C464" s="265" t="str">
        <f t="shared" si="51"/>
        <v/>
      </c>
      <c r="D464" s="425" t="str">
        <f t="shared" si="52"/>
        <v/>
      </c>
      <c r="E464" s="426"/>
      <c r="F464" s="426"/>
      <c r="G464" s="235" t="str">
        <f t="shared" si="53"/>
        <v/>
      </c>
      <c r="H464" s="235" t="str">
        <f t="shared" si="54"/>
        <v/>
      </c>
      <c r="I464" s="235" t="str">
        <f t="shared" si="55"/>
        <v/>
      </c>
      <c r="J464" s="166"/>
    </row>
    <row r="465" spans="1:10">
      <c r="A465" s="233" t="str">
        <f t="shared" si="49"/>
        <v/>
      </c>
      <c r="B465" s="234" t="str">
        <f t="shared" si="50"/>
        <v/>
      </c>
      <c r="C465" s="265" t="str">
        <f t="shared" si="51"/>
        <v/>
      </c>
      <c r="D465" s="425" t="str">
        <f t="shared" si="52"/>
        <v/>
      </c>
      <c r="E465" s="426"/>
      <c r="F465" s="426"/>
      <c r="G465" s="235" t="str">
        <f t="shared" si="53"/>
        <v/>
      </c>
      <c r="H465" s="235" t="str">
        <f t="shared" si="54"/>
        <v/>
      </c>
      <c r="I465" s="235" t="str">
        <f t="shared" si="55"/>
        <v/>
      </c>
      <c r="J465" s="166"/>
    </row>
    <row r="466" spans="1:10">
      <c r="A466" s="233" t="str">
        <f t="shared" si="49"/>
        <v/>
      </c>
      <c r="B466" s="234" t="str">
        <f t="shared" si="50"/>
        <v/>
      </c>
      <c r="C466" s="265" t="str">
        <f t="shared" si="51"/>
        <v/>
      </c>
      <c r="D466" s="425" t="str">
        <f t="shared" si="52"/>
        <v/>
      </c>
      <c r="E466" s="426"/>
      <c r="F466" s="426"/>
      <c r="G466" s="235" t="str">
        <f t="shared" si="53"/>
        <v/>
      </c>
      <c r="H466" s="235" t="str">
        <f t="shared" si="54"/>
        <v/>
      </c>
      <c r="I466" s="235" t="str">
        <f t="shared" si="55"/>
        <v/>
      </c>
      <c r="J466" s="166"/>
    </row>
    <row r="467" spans="1:10">
      <c r="A467" s="233" t="str">
        <f t="shared" si="49"/>
        <v/>
      </c>
      <c r="B467" s="234" t="str">
        <f t="shared" si="50"/>
        <v/>
      </c>
      <c r="C467" s="265" t="str">
        <f t="shared" si="51"/>
        <v/>
      </c>
      <c r="D467" s="425" t="str">
        <f t="shared" si="52"/>
        <v/>
      </c>
      <c r="E467" s="426"/>
      <c r="F467" s="426"/>
      <c r="G467" s="235" t="str">
        <f t="shared" si="53"/>
        <v/>
      </c>
      <c r="H467" s="235" t="str">
        <f t="shared" si="54"/>
        <v/>
      </c>
      <c r="I467" s="235" t="str">
        <f t="shared" si="55"/>
        <v/>
      </c>
      <c r="J467" s="166"/>
    </row>
    <row r="468" spans="1:10">
      <c r="A468" s="233" t="str">
        <f t="shared" si="49"/>
        <v/>
      </c>
      <c r="B468" s="234" t="str">
        <f t="shared" si="50"/>
        <v/>
      </c>
      <c r="C468" s="265" t="str">
        <f t="shared" si="51"/>
        <v/>
      </c>
      <c r="D468" s="425" t="str">
        <f t="shared" si="52"/>
        <v/>
      </c>
      <c r="E468" s="426"/>
      <c r="F468" s="426"/>
      <c r="G468" s="235" t="str">
        <f t="shared" si="53"/>
        <v/>
      </c>
      <c r="H468" s="235" t="str">
        <f t="shared" si="54"/>
        <v/>
      </c>
      <c r="I468" s="235" t="str">
        <f t="shared" si="55"/>
        <v/>
      </c>
      <c r="J468" s="166"/>
    </row>
    <row r="469" spans="1:10">
      <c r="A469" s="233" t="str">
        <f t="shared" si="49"/>
        <v/>
      </c>
      <c r="B469" s="234" t="str">
        <f t="shared" si="50"/>
        <v/>
      </c>
      <c r="C469" s="265" t="str">
        <f t="shared" si="51"/>
        <v/>
      </c>
      <c r="D469" s="425" t="str">
        <f t="shared" si="52"/>
        <v/>
      </c>
      <c r="E469" s="426"/>
      <c r="F469" s="426"/>
      <c r="G469" s="235" t="str">
        <f t="shared" si="53"/>
        <v/>
      </c>
      <c r="H469" s="235" t="str">
        <f t="shared" si="54"/>
        <v/>
      </c>
      <c r="I469" s="235" t="str">
        <f t="shared" si="55"/>
        <v/>
      </c>
      <c r="J469" s="166"/>
    </row>
    <row r="470" spans="1:10">
      <c r="A470" s="233" t="str">
        <f t="shared" si="49"/>
        <v/>
      </c>
      <c r="B470" s="234" t="str">
        <f t="shared" si="50"/>
        <v/>
      </c>
      <c r="C470" s="265" t="str">
        <f t="shared" si="51"/>
        <v/>
      </c>
      <c r="D470" s="425" t="str">
        <f t="shared" si="52"/>
        <v/>
      </c>
      <c r="E470" s="426"/>
      <c r="F470" s="426"/>
      <c r="G470" s="235" t="str">
        <f t="shared" si="53"/>
        <v/>
      </c>
      <c r="H470" s="235" t="str">
        <f t="shared" si="54"/>
        <v/>
      </c>
      <c r="I470" s="235" t="str">
        <f t="shared" si="55"/>
        <v/>
      </c>
      <c r="J470" s="166"/>
    </row>
    <row r="471" spans="1:10">
      <c r="A471" s="233" t="str">
        <f t="shared" si="49"/>
        <v/>
      </c>
      <c r="B471" s="234" t="str">
        <f t="shared" si="50"/>
        <v/>
      </c>
      <c r="C471" s="265" t="str">
        <f t="shared" si="51"/>
        <v/>
      </c>
      <c r="D471" s="425" t="str">
        <f t="shared" si="52"/>
        <v/>
      </c>
      <c r="E471" s="426"/>
      <c r="F471" s="426"/>
      <c r="G471" s="235" t="str">
        <f t="shared" si="53"/>
        <v/>
      </c>
      <c r="H471" s="235" t="str">
        <f t="shared" si="54"/>
        <v/>
      </c>
      <c r="I471" s="235" t="str">
        <f t="shared" si="55"/>
        <v/>
      </c>
      <c r="J471" s="166"/>
    </row>
    <row r="472" spans="1:10">
      <c r="A472" s="233" t="str">
        <f t="shared" si="49"/>
        <v/>
      </c>
      <c r="B472" s="234" t="str">
        <f t="shared" si="50"/>
        <v/>
      </c>
      <c r="C472" s="265" t="str">
        <f t="shared" si="51"/>
        <v/>
      </c>
      <c r="D472" s="425" t="str">
        <f t="shared" si="52"/>
        <v/>
      </c>
      <c r="E472" s="426"/>
      <c r="F472" s="426"/>
      <c r="G472" s="235" t="str">
        <f t="shared" si="53"/>
        <v/>
      </c>
      <c r="H472" s="235" t="str">
        <f t="shared" si="54"/>
        <v/>
      </c>
      <c r="I472" s="235" t="str">
        <f t="shared" si="55"/>
        <v/>
      </c>
      <c r="J472" s="166"/>
    </row>
    <row r="473" spans="1:10">
      <c r="A473" s="233" t="str">
        <f t="shared" si="49"/>
        <v/>
      </c>
      <c r="B473" s="234" t="str">
        <f t="shared" si="50"/>
        <v/>
      </c>
      <c r="C473" s="265" t="str">
        <f t="shared" si="51"/>
        <v/>
      </c>
      <c r="D473" s="425" t="str">
        <f t="shared" si="52"/>
        <v/>
      </c>
      <c r="E473" s="426"/>
      <c r="F473" s="426"/>
      <c r="G473" s="235" t="str">
        <f t="shared" si="53"/>
        <v/>
      </c>
      <c r="H473" s="235" t="str">
        <f t="shared" si="54"/>
        <v/>
      </c>
      <c r="I473" s="235" t="str">
        <f t="shared" si="55"/>
        <v/>
      </c>
      <c r="J473" s="166"/>
    </row>
    <row r="474" spans="1:10">
      <c r="A474" s="233" t="str">
        <f t="shared" si="49"/>
        <v/>
      </c>
      <c r="B474" s="234" t="str">
        <f t="shared" si="50"/>
        <v/>
      </c>
      <c r="C474" s="265" t="str">
        <f t="shared" si="51"/>
        <v/>
      </c>
      <c r="D474" s="425" t="str">
        <f t="shared" si="52"/>
        <v/>
      </c>
      <c r="E474" s="426"/>
      <c r="F474" s="426"/>
      <c r="G474" s="235" t="str">
        <f t="shared" si="53"/>
        <v/>
      </c>
      <c r="H474" s="235" t="str">
        <f t="shared" si="54"/>
        <v/>
      </c>
      <c r="I474" s="235" t="str">
        <f t="shared" si="55"/>
        <v/>
      </c>
      <c r="J474" s="166"/>
    </row>
    <row r="475" spans="1:10">
      <c r="A475" s="233" t="str">
        <f t="shared" si="49"/>
        <v/>
      </c>
      <c r="B475" s="234" t="str">
        <f t="shared" si="50"/>
        <v/>
      </c>
      <c r="C475" s="265" t="str">
        <f t="shared" si="51"/>
        <v/>
      </c>
      <c r="D475" s="425" t="str">
        <f t="shared" si="52"/>
        <v/>
      </c>
      <c r="E475" s="426"/>
      <c r="F475" s="426"/>
      <c r="G475" s="235" t="str">
        <f t="shared" si="53"/>
        <v/>
      </c>
      <c r="H475" s="235" t="str">
        <f t="shared" si="54"/>
        <v/>
      </c>
      <c r="I475" s="235" t="str">
        <f t="shared" si="55"/>
        <v/>
      </c>
      <c r="J475" s="166"/>
    </row>
    <row r="476" spans="1:10">
      <c r="A476" s="233" t="str">
        <f t="shared" si="49"/>
        <v/>
      </c>
      <c r="B476" s="234" t="str">
        <f t="shared" si="50"/>
        <v/>
      </c>
      <c r="C476" s="265" t="str">
        <f t="shared" si="51"/>
        <v/>
      </c>
      <c r="D476" s="425" t="str">
        <f t="shared" si="52"/>
        <v/>
      </c>
      <c r="E476" s="426"/>
      <c r="F476" s="426"/>
      <c r="G476" s="235" t="str">
        <f t="shared" si="53"/>
        <v/>
      </c>
      <c r="H476" s="235" t="str">
        <f t="shared" si="54"/>
        <v/>
      </c>
      <c r="I476" s="235" t="str">
        <f t="shared" si="55"/>
        <v/>
      </c>
      <c r="J476" s="166"/>
    </row>
    <row r="477" spans="1:10">
      <c r="A477" s="233" t="str">
        <f t="shared" si="49"/>
        <v/>
      </c>
      <c r="B477" s="234" t="str">
        <f t="shared" si="50"/>
        <v/>
      </c>
      <c r="C477" s="265" t="str">
        <f t="shared" si="51"/>
        <v/>
      </c>
      <c r="D477" s="425" t="str">
        <f t="shared" si="52"/>
        <v/>
      </c>
      <c r="E477" s="426"/>
      <c r="F477" s="426"/>
      <c r="G477" s="235" t="str">
        <f t="shared" si="53"/>
        <v/>
      </c>
      <c r="H477" s="235" t="str">
        <f t="shared" si="54"/>
        <v/>
      </c>
      <c r="I477" s="235" t="str">
        <f t="shared" si="55"/>
        <v/>
      </c>
      <c r="J477" s="166"/>
    </row>
    <row r="478" spans="1:10">
      <c r="A478" s="233" t="str">
        <f t="shared" si="49"/>
        <v/>
      </c>
      <c r="B478" s="234" t="str">
        <f t="shared" si="50"/>
        <v/>
      </c>
      <c r="C478" s="265" t="str">
        <f t="shared" si="51"/>
        <v/>
      </c>
      <c r="D478" s="425" t="str">
        <f t="shared" si="52"/>
        <v/>
      </c>
      <c r="E478" s="426"/>
      <c r="F478" s="426"/>
      <c r="G478" s="235" t="str">
        <f t="shared" si="53"/>
        <v/>
      </c>
      <c r="H478" s="235" t="str">
        <f t="shared" si="54"/>
        <v/>
      </c>
      <c r="I478" s="235" t="str">
        <f t="shared" si="55"/>
        <v/>
      </c>
      <c r="J478" s="166"/>
    </row>
    <row r="479" spans="1:10">
      <c r="A479" s="233" t="str">
        <f t="shared" si="49"/>
        <v/>
      </c>
      <c r="B479" s="234" t="str">
        <f t="shared" si="50"/>
        <v/>
      </c>
      <c r="C479" s="265" t="str">
        <f t="shared" si="51"/>
        <v/>
      </c>
      <c r="D479" s="425" t="str">
        <f t="shared" si="52"/>
        <v/>
      </c>
      <c r="E479" s="426"/>
      <c r="F479" s="426"/>
      <c r="G479" s="235" t="str">
        <f t="shared" si="53"/>
        <v/>
      </c>
      <c r="H479" s="235" t="str">
        <f t="shared" si="54"/>
        <v/>
      </c>
      <c r="I479" s="235" t="str">
        <f t="shared" si="55"/>
        <v/>
      </c>
      <c r="J479" s="166"/>
    </row>
    <row r="480" spans="1:10">
      <c r="A480" s="233" t="str">
        <f t="shared" si="49"/>
        <v/>
      </c>
      <c r="B480" s="234" t="str">
        <f t="shared" si="50"/>
        <v/>
      </c>
      <c r="C480" s="265" t="str">
        <f t="shared" si="51"/>
        <v/>
      </c>
      <c r="D480" s="425" t="str">
        <f t="shared" si="52"/>
        <v/>
      </c>
      <c r="E480" s="426"/>
      <c r="F480" s="426"/>
      <c r="G480" s="235" t="str">
        <f t="shared" si="53"/>
        <v/>
      </c>
      <c r="H480" s="235" t="str">
        <f t="shared" si="54"/>
        <v/>
      </c>
      <c r="I480" s="235" t="str">
        <f t="shared" si="55"/>
        <v/>
      </c>
      <c r="J480" s="166"/>
    </row>
    <row r="481" spans="1:10">
      <c r="A481" s="233" t="str">
        <f t="shared" si="49"/>
        <v/>
      </c>
      <c r="B481" s="234" t="str">
        <f t="shared" si="50"/>
        <v/>
      </c>
      <c r="C481" s="265" t="str">
        <f t="shared" si="51"/>
        <v/>
      </c>
      <c r="D481" s="425" t="str">
        <f t="shared" si="52"/>
        <v/>
      </c>
      <c r="E481" s="426"/>
      <c r="F481" s="426"/>
      <c r="G481" s="235" t="str">
        <f t="shared" si="53"/>
        <v/>
      </c>
      <c r="H481" s="235" t="str">
        <f t="shared" si="54"/>
        <v/>
      </c>
      <c r="I481" s="235" t="str">
        <f t="shared" si="55"/>
        <v/>
      </c>
      <c r="J481" s="166"/>
    </row>
    <row r="482" spans="1:10">
      <c r="A482" s="233" t="str">
        <f t="shared" si="49"/>
        <v/>
      </c>
      <c r="B482" s="234" t="str">
        <f t="shared" si="50"/>
        <v/>
      </c>
      <c r="C482" s="265" t="str">
        <f t="shared" si="51"/>
        <v/>
      </c>
      <c r="D482" s="425" t="str">
        <f t="shared" si="52"/>
        <v/>
      </c>
      <c r="E482" s="426"/>
      <c r="F482" s="426"/>
      <c r="G482" s="235" t="str">
        <f t="shared" si="53"/>
        <v/>
      </c>
      <c r="H482" s="235" t="str">
        <f t="shared" si="54"/>
        <v/>
      </c>
      <c r="I482" s="235" t="str">
        <f t="shared" si="55"/>
        <v/>
      </c>
      <c r="J482" s="166"/>
    </row>
    <row r="483" spans="1:10">
      <c r="A483" s="233" t="str">
        <f t="shared" si="49"/>
        <v/>
      </c>
      <c r="B483" s="234" t="str">
        <f t="shared" si="50"/>
        <v/>
      </c>
      <c r="C483" s="265" t="str">
        <f t="shared" si="51"/>
        <v/>
      </c>
      <c r="D483" s="425" t="str">
        <f t="shared" si="52"/>
        <v/>
      </c>
      <c r="E483" s="426"/>
      <c r="F483" s="426"/>
      <c r="G483" s="235" t="str">
        <f t="shared" si="53"/>
        <v/>
      </c>
      <c r="H483" s="235" t="str">
        <f t="shared" si="54"/>
        <v/>
      </c>
      <c r="I483" s="235" t="str">
        <f t="shared" si="55"/>
        <v/>
      </c>
      <c r="J483" s="166"/>
    </row>
    <row r="484" spans="1:10">
      <c r="A484" s="233" t="str">
        <f t="shared" si="49"/>
        <v/>
      </c>
      <c r="B484" s="234" t="str">
        <f t="shared" si="50"/>
        <v/>
      </c>
      <c r="C484" s="265" t="str">
        <f t="shared" si="51"/>
        <v/>
      </c>
      <c r="D484" s="425" t="str">
        <f t="shared" si="52"/>
        <v/>
      </c>
      <c r="E484" s="426"/>
      <c r="F484" s="426"/>
      <c r="G484" s="235" t="str">
        <f t="shared" si="53"/>
        <v/>
      </c>
      <c r="H484" s="235" t="str">
        <f t="shared" si="54"/>
        <v/>
      </c>
      <c r="I484" s="235" t="str">
        <f t="shared" si="55"/>
        <v/>
      </c>
      <c r="J484" s="166"/>
    </row>
    <row r="485" spans="1:10">
      <c r="A485" s="233" t="str">
        <f t="shared" si="49"/>
        <v/>
      </c>
      <c r="B485" s="234" t="str">
        <f t="shared" si="50"/>
        <v/>
      </c>
      <c r="C485" s="265" t="str">
        <f t="shared" si="51"/>
        <v/>
      </c>
      <c r="D485" s="425" t="str">
        <f t="shared" si="52"/>
        <v/>
      </c>
      <c r="E485" s="426"/>
      <c r="F485" s="426"/>
      <c r="G485" s="235" t="str">
        <f t="shared" si="53"/>
        <v/>
      </c>
      <c r="H485" s="235" t="str">
        <f t="shared" si="54"/>
        <v/>
      </c>
      <c r="I485" s="235" t="str">
        <f t="shared" si="55"/>
        <v/>
      </c>
      <c r="J485" s="166"/>
    </row>
    <row r="486" spans="1:10">
      <c r="A486" s="233" t="str">
        <f t="shared" si="49"/>
        <v/>
      </c>
      <c r="B486" s="234" t="str">
        <f t="shared" si="50"/>
        <v/>
      </c>
      <c r="C486" s="265" t="str">
        <f t="shared" si="51"/>
        <v/>
      </c>
      <c r="D486" s="425" t="str">
        <f t="shared" si="52"/>
        <v/>
      </c>
      <c r="E486" s="426"/>
      <c r="F486" s="426"/>
      <c r="G486" s="235" t="str">
        <f t="shared" si="53"/>
        <v/>
      </c>
      <c r="H486" s="235" t="str">
        <f t="shared" si="54"/>
        <v/>
      </c>
      <c r="I486" s="235" t="str">
        <f t="shared" si="55"/>
        <v/>
      </c>
      <c r="J486" s="166"/>
    </row>
    <row r="487" spans="1:10">
      <c r="A487" s="233" t="str">
        <f t="shared" si="49"/>
        <v/>
      </c>
      <c r="B487" s="234" t="str">
        <f t="shared" si="50"/>
        <v/>
      </c>
      <c r="C487" s="265" t="str">
        <f t="shared" si="51"/>
        <v/>
      </c>
      <c r="D487" s="425" t="str">
        <f t="shared" si="52"/>
        <v/>
      </c>
      <c r="E487" s="426"/>
      <c r="F487" s="426"/>
      <c r="G487" s="235" t="str">
        <f t="shared" si="53"/>
        <v/>
      </c>
      <c r="H487" s="235" t="str">
        <f t="shared" si="54"/>
        <v/>
      </c>
      <c r="I487" s="235" t="str">
        <f t="shared" si="55"/>
        <v/>
      </c>
      <c r="J487" s="166"/>
    </row>
    <row r="488" spans="1:10">
      <c r="A488" s="233" t="str">
        <f t="shared" si="49"/>
        <v/>
      </c>
      <c r="B488" s="234" t="str">
        <f t="shared" si="50"/>
        <v/>
      </c>
      <c r="C488" s="265" t="str">
        <f t="shared" si="51"/>
        <v/>
      </c>
      <c r="D488" s="425" t="str">
        <f t="shared" si="52"/>
        <v/>
      </c>
      <c r="E488" s="426"/>
      <c r="F488" s="426"/>
      <c r="G488" s="235" t="str">
        <f t="shared" si="53"/>
        <v/>
      </c>
      <c r="H488" s="235" t="str">
        <f t="shared" si="54"/>
        <v/>
      </c>
      <c r="I488" s="235" t="str">
        <f t="shared" si="55"/>
        <v/>
      </c>
      <c r="J488" s="166"/>
    </row>
    <row r="489" spans="1:10">
      <c r="A489" s="233" t="str">
        <f t="shared" si="49"/>
        <v/>
      </c>
      <c r="B489" s="234" t="str">
        <f t="shared" si="50"/>
        <v/>
      </c>
      <c r="C489" s="265" t="str">
        <f t="shared" si="51"/>
        <v/>
      </c>
      <c r="D489" s="425" t="str">
        <f t="shared" si="52"/>
        <v/>
      </c>
      <c r="E489" s="426"/>
      <c r="F489" s="426"/>
      <c r="G489" s="235" t="str">
        <f t="shared" si="53"/>
        <v/>
      </c>
      <c r="H489" s="235" t="str">
        <f t="shared" si="54"/>
        <v/>
      </c>
      <c r="I489" s="235" t="str">
        <f t="shared" si="55"/>
        <v/>
      </c>
      <c r="J489" s="166"/>
    </row>
    <row r="490" spans="1:10">
      <c r="A490" s="233" t="str">
        <f t="shared" si="49"/>
        <v/>
      </c>
      <c r="B490" s="234" t="str">
        <f t="shared" si="50"/>
        <v/>
      </c>
      <c r="C490" s="265" t="str">
        <f t="shared" si="51"/>
        <v/>
      </c>
      <c r="D490" s="425" t="str">
        <f t="shared" si="52"/>
        <v/>
      </c>
      <c r="E490" s="426"/>
      <c r="F490" s="426"/>
      <c r="G490" s="235" t="str">
        <f t="shared" si="53"/>
        <v/>
      </c>
      <c r="H490" s="235" t="str">
        <f t="shared" si="54"/>
        <v/>
      </c>
      <c r="I490" s="235" t="str">
        <f t="shared" si="55"/>
        <v/>
      </c>
      <c r="J490" s="166"/>
    </row>
    <row r="491" spans="1:10">
      <c r="A491" s="233" t="str">
        <f t="shared" si="49"/>
        <v/>
      </c>
      <c r="B491" s="234" t="str">
        <f t="shared" si="50"/>
        <v/>
      </c>
      <c r="C491" s="265" t="str">
        <f t="shared" si="51"/>
        <v/>
      </c>
      <c r="D491" s="425" t="str">
        <f t="shared" si="52"/>
        <v/>
      </c>
      <c r="E491" s="426"/>
      <c r="F491" s="426"/>
      <c r="G491" s="235" t="str">
        <f t="shared" si="53"/>
        <v/>
      </c>
      <c r="H491" s="235" t="str">
        <f t="shared" si="54"/>
        <v/>
      </c>
      <c r="I491" s="235" t="str">
        <f t="shared" si="55"/>
        <v/>
      </c>
      <c r="J491" s="166"/>
    </row>
    <row r="492" spans="1:10">
      <c r="A492" s="233" t="str">
        <f t="shared" si="49"/>
        <v/>
      </c>
      <c r="B492" s="234" t="str">
        <f t="shared" si="50"/>
        <v/>
      </c>
      <c r="C492" s="265" t="str">
        <f t="shared" si="51"/>
        <v/>
      </c>
      <c r="D492" s="425" t="str">
        <f t="shared" si="52"/>
        <v/>
      </c>
      <c r="E492" s="426"/>
      <c r="F492" s="426"/>
      <c r="G492" s="235" t="str">
        <f t="shared" si="53"/>
        <v/>
      </c>
      <c r="H492" s="235" t="str">
        <f t="shared" si="54"/>
        <v/>
      </c>
      <c r="I492" s="235" t="str">
        <f t="shared" si="55"/>
        <v/>
      </c>
      <c r="J492" s="166"/>
    </row>
    <row r="493" spans="1:10">
      <c r="A493" s="233" t="str">
        <f t="shared" si="49"/>
        <v/>
      </c>
      <c r="B493" s="234" t="str">
        <f t="shared" si="50"/>
        <v/>
      </c>
      <c r="C493" s="265" t="str">
        <f t="shared" si="51"/>
        <v/>
      </c>
      <c r="D493" s="425" t="str">
        <f t="shared" si="52"/>
        <v/>
      </c>
      <c r="E493" s="426"/>
      <c r="F493" s="426"/>
      <c r="G493" s="235" t="str">
        <f t="shared" si="53"/>
        <v/>
      </c>
      <c r="H493" s="235" t="str">
        <f t="shared" si="54"/>
        <v/>
      </c>
      <c r="I493" s="235" t="str">
        <f t="shared" si="55"/>
        <v/>
      </c>
      <c r="J493" s="166"/>
    </row>
    <row r="494" spans="1:10">
      <c r="A494" s="233" t="str">
        <f t="shared" si="49"/>
        <v/>
      </c>
      <c r="B494" s="234" t="str">
        <f t="shared" si="50"/>
        <v/>
      </c>
      <c r="C494" s="265" t="str">
        <f t="shared" si="51"/>
        <v/>
      </c>
      <c r="D494" s="425" t="str">
        <f t="shared" si="52"/>
        <v/>
      </c>
      <c r="E494" s="426"/>
      <c r="F494" s="426"/>
      <c r="G494" s="235" t="str">
        <f t="shared" si="53"/>
        <v/>
      </c>
      <c r="H494" s="235" t="str">
        <f t="shared" si="54"/>
        <v/>
      </c>
      <c r="I494" s="235" t="str">
        <f t="shared" si="55"/>
        <v/>
      </c>
      <c r="J494" s="166"/>
    </row>
    <row r="495" spans="1:10">
      <c r="A495" s="233" t="str">
        <f t="shared" si="49"/>
        <v/>
      </c>
      <c r="B495" s="234" t="str">
        <f t="shared" si="50"/>
        <v/>
      </c>
      <c r="C495" s="265" t="str">
        <f t="shared" si="51"/>
        <v/>
      </c>
      <c r="D495" s="425" t="str">
        <f t="shared" si="52"/>
        <v/>
      </c>
      <c r="E495" s="426"/>
      <c r="F495" s="426"/>
      <c r="G495" s="235" t="str">
        <f t="shared" si="53"/>
        <v/>
      </c>
      <c r="H495" s="235" t="str">
        <f t="shared" si="54"/>
        <v/>
      </c>
      <c r="I495" s="235" t="str">
        <f t="shared" si="55"/>
        <v/>
      </c>
      <c r="J495" s="166"/>
    </row>
    <row r="496" spans="1:10">
      <c r="A496" s="233" t="str">
        <f t="shared" si="49"/>
        <v/>
      </c>
      <c r="B496" s="234" t="str">
        <f t="shared" si="50"/>
        <v/>
      </c>
      <c r="C496" s="265" t="str">
        <f t="shared" si="51"/>
        <v/>
      </c>
      <c r="D496" s="425" t="str">
        <f t="shared" si="52"/>
        <v/>
      </c>
      <c r="E496" s="426"/>
      <c r="F496" s="426"/>
      <c r="G496" s="235" t="str">
        <f t="shared" si="53"/>
        <v/>
      </c>
      <c r="H496" s="235" t="str">
        <f t="shared" si="54"/>
        <v/>
      </c>
      <c r="I496" s="235" t="str">
        <f t="shared" si="55"/>
        <v/>
      </c>
      <c r="J496" s="166"/>
    </row>
    <row r="497" spans="1:10">
      <c r="A497" s="233" t="str">
        <f t="shared" si="49"/>
        <v/>
      </c>
      <c r="B497" s="234" t="str">
        <f t="shared" si="50"/>
        <v/>
      </c>
      <c r="C497" s="265" t="str">
        <f t="shared" si="51"/>
        <v/>
      </c>
      <c r="D497" s="425" t="str">
        <f t="shared" si="52"/>
        <v/>
      </c>
      <c r="E497" s="426"/>
      <c r="F497" s="426"/>
      <c r="G497" s="235" t="str">
        <f t="shared" si="53"/>
        <v/>
      </c>
      <c r="H497" s="235" t="str">
        <f t="shared" si="54"/>
        <v/>
      </c>
      <c r="I497" s="235" t="str">
        <f t="shared" si="55"/>
        <v/>
      </c>
      <c r="J497" s="166"/>
    </row>
    <row r="498" spans="1:10">
      <c r="A498" s="233" t="str">
        <f t="shared" si="49"/>
        <v/>
      </c>
      <c r="B498" s="234" t="str">
        <f t="shared" si="50"/>
        <v/>
      </c>
      <c r="C498" s="265" t="str">
        <f t="shared" si="51"/>
        <v/>
      </c>
      <c r="D498" s="425" t="str">
        <f t="shared" si="52"/>
        <v/>
      </c>
      <c r="E498" s="426"/>
      <c r="F498" s="426"/>
      <c r="G498" s="235" t="str">
        <f t="shared" si="53"/>
        <v/>
      </c>
      <c r="H498" s="235" t="str">
        <f t="shared" si="54"/>
        <v/>
      </c>
      <c r="I498" s="235" t="str">
        <f t="shared" si="55"/>
        <v/>
      </c>
      <c r="J498" s="166"/>
    </row>
    <row r="499" spans="1:10">
      <c r="A499" s="233" t="str">
        <f t="shared" si="49"/>
        <v/>
      </c>
      <c r="B499" s="234" t="str">
        <f t="shared" si="50"/>
        <v/>
      </c>
      <c r="C499" s="265" t="str">
        <f t="shared" si="51"/>
        <v/>
      </c>
      <c r="D499" s="425" t="str">
        <f t="shared" si="52"/>
        <v/>
      </c>
      <c r="E499" s="426"/>
      <c r="F499" s="426"/>
      <c r="G499" s="235" t="str">
        <f t="shared" si="53"/>
        <v/>
      </c>
      <c r="H499" s="235" t="str">
        <f t="shared" si="54"/>
        <v/>
      </c>
      <c r="I499" s="235" t="str">
        <f t="shared" si="55"/>
        <v/>
      </c>
      <c r="J499" s="166"/>
    </row>
    <row r="500" spans="1:10">
      <c r="A500" s="233" t="str">
        <f t="shared" si="49"/>
        <v/>
      </c>
      <c r="B500" s="234" t="str">
        <f t="shared" si="50"/>
        <v/>
      </c>
      <c r="C500" s="265" t="str">
        <f t="shared" si="51"/>
        <v/>
      </c>
      <c r="D500" s="425" t="str">
        <f t="shared" si="52"/>
        <v/>
      </c>
      <c r="E500" s="426"/>
      <c r="F500" s="426"/>
      <c r="G500" s="235" t="str">
        <f t="shared" si="53"/>
        <v/>
      </c>
      <c r="H500" s="235" t="str">
        <f t="shared" si="54"/>
        <v/>
      </c>
      <c r="I500" s="235" t="str">
        <f t="shared" si="55"/>
        <v/>
      </c>
      <c r="J500" s="166"/>
    </row>
    <row r="501" spans="1:10">
      <c r="A501" s="233" t="str">
        <f t="shared" si="49"/>
        <v/>
      </c>
      <c r="B501" s="234" t="str">
        <f t="shared" si="50"/>
        <v/>
      </c>
      <c r="C501" s="265" t="str">
        <f t="shared" si="51"/>
        <v/>
      </c>
      <c r="D501" s="425" t="str">
        <f t="shared" si="52"/>
        <v/>
      </c>
      <c r="E501" s="426"/>
      <c r="F501" s="426"/>
      <c r="G501" s="235" t="str">
        <f t="shared" si="53"/>
        <v/>
      </c>
      <c r="H501" s="235" t="str">
        <f t="shared" si="54"/>
        <v/>
      </c>
      <c r="I501" s="235" t="str">
        <f t="shared" si="55"/>
        <v/>
      </c>
      <c r="J501" s="166"/>
    </row>
    <row r="502" spans="1:10">
      <c r="A502" s="233" t="str">
        <f t="shared" si="49"/>
        <v/>
      </c>
      <c r="B502" s="234" t="str">
        <f t="shared" si="50"/>
        <v/>
      </c>
      <c r="C502" s="265" t="str">
        <f t="shared" si="51"/>
        <v/>
      </c>
      <c r="D502" s="425" t="str">
        <f t="shared" si="52"/>
        <v/>
      </c>
      <c r="E502" s="426"/>
      <c r="F502" s="426"/>
      <c r="G502" s="235" t="str">
        <f t="shared" si="53"/>
        <v/>
      </c>
      <c r="H502" s="235" t="str">
        <f t="shared" si="54"/>
        <v/>
      </c>
      <c r="I502" s="235" t="str">
        <f t="shared" si="55"/>
        <v/>
      </c>
      <c r="J502" s="166"/>
    </row>
    <row r="503" spans="1:10">
      <c r="A503" s="233" t="str">
        <f t="shared" si="49"/>
        <v/>
      </c>
      <c r="B503" s="234" t="str">
        <f t="shared" si="50"/>
        <v/>
      </c>
      <c r="C503" s="265" t="str">
        <f t="shared" si="51"/>
        <v/>
      </c>
      <c r="D503" s="425" t="str">
        <f t="shared" si="52"/>
        <v/>
      </c>
      <c r="E503" s="426"/>
      <c r="F503" s="426"/>
      <c r="G503" s="235" t="str">
        <f t="shared" si="53"/>
        <v/>
      </c>
      <c r="H503" s="235" t="str">
        <f t="shared" si="54"/>
        <v/>
      </c>
      <c r="I503" s="235" t="str">
        <f t="shared" si="55"/>
        <v/>
      </c>
      <c r="J503" s="166"/>
    </row>
    <row r="504" spans="1:10">
      <c r="A504" s="233" t="str">
        <f t="shared" si="49"/>
        <v/>
      </c>
      <c r="B504" s="234" t="str">
        <f t="shared" si="50"/>
        <v/>
      </c>
      <c r="C504" s="265" t="str">
        <f t="shared" si="51"/>
        <v/>
      </c>
      <c r="D504" s="425" t="str">
        <f t="shared" si="52"/>
        <v/>
      </c>
      <c r="E504" s="426"/>
      <c r="F504" s="426"/>
      <c r="G504" s="235" t="str">
        <f t="shared" si="53"/>
        <v/>
      </c>
      <c r="H504" s="235" t="str">
        <f t="shared" si="54"/>
        <v/>
      </c>
      <c r="I504" s="235" t="str">
        <f t="shared" si="55"/>
        <v/>
      </c>
      <c r="J504" s="166"/>
    </row>
    <row r="505" spans="1:10">
      <c r="A505" s="233" t="str">
        <f t="shared" si="49"/>
        <v/>
      </c>
      <c r="B505" s="234" t="str">
        <f t="shared" si="50"/>
        <v/>
      </c>
      <c r="C505" s="265" t="str">
        <f t="shared" si="51"/>
        <v/>
      </c>
      <c r="D505" s="425" t="str">
        <f t="shared" si="52"/>
        <v/>
      </c>
      <c r="E505" s="426"/>
      <c r="F505" s="426"/>
      <c r="G505" s="235" t="str">
        <f t="shared" si="53"/>
        <v/>
      </c>
      <c r="H505" s="235" t="str">
        <f t="shared" si="54"/>
        <v/>
      </c>
      <c r="I505" s="235" t="str">
        <f t="shared" si="55"/>
        <v/>
      </c>
      <c r="J505" s="166"/>
    </row>
    <row r="506" spans="1:10">
      <c r="A506" s="233" t="str">
        <f t="shared" si="49"/>
        <v/>
      </c>
      <c r="B506" s="234" t="str">
        <f t="shared" si="50"/>
        <v/>
      </c>
      <c r="C506" s="265" t="str">
        <f t="shared" si="51"/>
        <v/>
      </c>
      <c r="D506" s="425" t="str">
        <f t="shared" si="52"/>
        <v/>
      </c>
      <c r="E506" s="426"/>
      <c r="F506" s="426"/>
      <c r="G506" s="235" t="str">
        <f t="shared" si="53"/>
        <v/>
      </c>
      <c r="H506" s="235" t="str">
        <f t="shared" si="54"/>
        <v/>
      </c>
      <c r="I506" s="235" t="str">
        <f t="shared" si="55"/>
        <v/>
      </c>
      <c r="J506" s="166"/>
    </row>
    <row r="507" spans="1:10">
      <c r="A507" s="233" t="str">
        <f t="shared" si="49"/>
        <v/>
      </c>
      <c r="B507" s="234" t="str">
        <f t="shared" si="50"/>
        <v/>
      </c>
      <c r="C507" s="265" t="str">
        <f t="shared" si="51"/>
        <v/>
      </c>
      <c r="D507" s="425" t="str">
        <f t="shared" si="52"/>
        <v/>
      </c>
      <c r="E507" s="426"/>
      <c r="F507" s="426"/>
      <c r="G507" s="235" t="str">
        <f t="shared" si="53"/>
        <v/>
      </c>
      <c r="H507" s="235" t="str">
        <f t="shared" si="54"/>
        <v/>
      </c>
      <c r="I507" s="235" t="str">
        <f t="shared" si="55"/>
        <v/>
      </c>
      <c r="J507" s="166"/>
    </row>
    <row r="508" spans="1:10">
      <c r="A508" s="57"/>
      <c r="B508" s="165"/>
      <c r="C508" s="165"/>
      <c r="D508" s="427"/>
      <c r="E508" s="427"/>
      <c r="F508" s="427"/>
      <c r="G508" s="166"/>
      <c r="H508" s="166"/>
      <c r="I508" s="166"/>
      <c r="J508" s="166"/>
    </row>
    <row r="509" spans="1:10">
      <c r="A509" s="57"/>
      <c r="B509" s="165"/>
      <c r="C509" s="165"/>
      <c r="D509" s="427"/>
      <c r="E509" s="427"/>
      <c r="F509" s="427"/>
      <c r="G509" s="166"/>
      <c r="H509" s="166"/>
      <c r="I509" s="166"/>
      <c r="J509" s="166"/>
    </row>
    <row r="510" spans="1:10">
      <c r="A510" s="57"/>
      <c r="B510" s="165"/>
      <c r="C510" s="165"/>
      <c r="D510" s="427"/>
      <c r="E510" s="427"/>
      <c r="F510" s="427"/>
      <c r="G510" s="166"/>
      <c r="H510" s="166"/>
      <c r="I510" s="166"/>
      <c r="J510" s="166"/>
    </row>
    <row r="511" spans="1:10">
      <c r="A511" s="57"/>
      <c r="B511" s="165"/>
      <c r="C511" s="165"/>
      <c r="D511" s="427"/>
      <c r="E511" s="427"/>
      <c r="F511" s="427"/>
      <c r="G511" s="166"/>
      <c r="H511" s="166"/>
      <c r="I511" s="166"/>
      <c r="J511" s="166"/>
    </row>
    <row r="512" spans="1:10">
      <c r="A512" s="57"/>
      <c r="B512" s="165"/>
      <c r="C512" s="165"/>
      <c r="D512" s="427"/>
      <c r="E512" s="427"/>
      <c r="F512" s="427"/>
      <c r="G512" s="166"/>
      <c r="H512" s="166"/>
      <c r="I512" s="166"/>
      <c r="J512" s="166"/>
    </row>
    <row r="513" spans="1:10">
      <c r="A513" s="57"/>
      <c r="B513" s="165"/>
      <c r="C513" s="165"/>
      <c r="D513" s="427"/>
      <c r="E513" s="427"/>
      <c r="F513" s="427"/>
      <c r="G513" s="166"/>
      <c r="H513" s="166"/>
      <c r="I513" s="166"/>
      <c r="J513" s="166"/>
    </row>
    <row r="514" spans="1:10">
      <c r="A514" s="57"/>
      <c r="B514" s="165"/>
      <c r="C514" s="165"/>
      <c r="D514" s="427"/>
      <c r="E514" s="427"/>
      <c r="F514" s="427"/>
      <c r="G514" s="166"/>
      <c r="H514" s="166"/>
      <c r="I514" s="166"/>
      <c r="J514" s="166"/>
    </row>
  </sheetData>
  <sheetProtection sheet="1" objects="1" scenarios="1"/>
  <mergeCells count="509">
    <mergeCell ref="D505:F505"/>
    <mergeCell ref="D506:F506"/>
    <mergeCell ref="D507:F507"/>
    <mergeCell ref="D302:F302"/>
    <mergeCell ref="D303:F303"/>
    <mergeCell ref="D304:F304"/>
    <mergeCell ref="D501:F501"/>
    <mergeCell ref="D502:F502"/>
    <mergeCell ref="D503:F503"/>
    <mergeCell ref="D504:F504"/>
    <mergeCell ref="D497:F497"/>
    <mergeCell ref="D498:F498"/>
    <mergeCell ref="D499:F499"/>
    <mergeCell ref="D500:F500"/>
    <mergeCell ref="D493:F493"/>
    <mergeCell ref="D494:F494"/>
    <mergeCell ref="D495:F495"/>
    <mergeCell ref="D496:F496"/>
    <mergeCell ref="D489:F489"/>
    <mergeCell ref="D490:F490"/>
    <mergeCell ref="D491:F491"/>
    <mergeCell ref="D492:F492"/>
    <mergeCell ref="D485:F485"/>
    <mergeCell ref="D486:F486"/>
    <mergeCell ref="D487:F487"/>
    <mergeCell ref="D488:F488"/>
    <mergeCell ref="D481:F481"/>
    <mergeCell ref="D482:F482"/>
    <mergeCell ref="D483:F483"/>
    <mergeCell ref="D484:F484"/>
    <mergeCell ref="D477:F477"/>
    <mergeCell ref="D478:F478"/>
    <mergeCell ref="D479:F479"/>
    <mergeCell ref="D480:F480"/>
    <mergeCell ref="D473:F473"/>
    <mergeCell ref="D474:F474"/>
    <mergeCell ref="D475:F475"/>
    <mergeCell ref="D476:F476"/>
    <mergeCell ref="D469:F469"/>
    <mergeCell ref="D470:F470"/>
    <mergeCell ref="D471:F471"/>
    <mergeCell ref="D472:F472"/>
    <mergeCell ref="D465:F465"/>
    <mergeCell ref="D466:F466"/>
    <mergeCell ref="D467:F467"/>
    <mergeCell ref="D468:F468"/>
    <mergeCell ref="D461:F461"/>
    <mergeCell ref="D462:F462"/>
    <mergeCell ref="D463:F463"/>
    <mergeCell ref="D464:F464"/>
    <mergeCell ref="D457:F457"/>
    <mergeCell ref="D458:F458"/>
    <mergeCell ref="D459:F459"/>
    <mergeCell ref="D460:F460"/>
    <mergeCell ref="D453:F453"/>
    <mergeCell ref="D454:F454"/>
    <mergeCell ref="D455:F455"/>
    <mergeCell ref="D456:F456"/>
    <mergeCell ref="D449:F449"/>
    <mergeCell ref="D450:F450"/>
    <mergeCell ref="D451:F451"/>
    <mergeCell ref="D452:F452"/>
    <mergeCell ref="D445:F445"/>
    <mergeCell ref="D446:F446"/>
    <mergeCell ref="D447:F447"/>
    <mergeCell ref="D448:F448"/>
    <mergeCell ref="D441:F441"/>
    <mergeCell ref="D442:F442"/>
    <mergeCell ref="D443:F443"/>
    <mergeCell ref="D444:F444"/>
    <mergeCell ref="D437:F437"/>
    <mergeCell ref="D438:F438"/>
    <mergeCell ref="D439:F439"/>
    <mergeCell ref="D440:F440"/>
    <mergeCell ref="D433:F433"/>
    <mergeCell ref="D434:F434"/>
    <mergeCell ref="D435:F435"/>
    <mergeCell ref="D436:F436"/>
    <mergeCell ref="D429:F429"/>
    <mergeCell ref="D430:F430"/>
    <mergeCell ref="D431:F431"/>
    <mergeCell ref="D432:F432"/>
    <mergeCell ref="D425:F425"/>
    <mergeCell ref="D426:F426"/>
    <mergeCell ref="D427:F427"/>
    <mergeCell ref="D428:F428"/>
    <mergeCell ref="D421:F421"/>
    <mergeCell ref="D422:F422"/>
    <mergeCell ref="D423:F423"/>
    <mergeCell ref="D424:F424"/>
    <mergeCell ref="D417:F417"/>
    <mergeCell ref="D418:F418"/>
    <mergeCell ref="D419:F419"/>
    <mergeCell ref="D420:F420"/>
    <mergeCell ref="D413:F413"/>
    <mergeCell ref="D414:F414"/>
    <mergeCell ref="D415:F415"/>
    <mergeCell ref="D416:F416"/>
    <mergeCell ref="D409:F409"/>
    <mergeCell ref="D410:F410"/>
    <mergeCell ref="D411:F411"/>
    <mergeCell ref="D412:F412"/>
    <mergeCell ref="D405:F405"/>
    <mergeCell ref="D406:F406"/>
    <mergeCell ref="D407:F407"/>
    <mergeCell ref="D408:F408"/>
    <mergeCell ref="D401:F401"/>
    <mergeCell ref="D402:F402"/>
    <mergeCell ref="D403:F403"/>
    <mergeCell ref="D404:F404"/>
    <mergeCell ref="D397:F397"/>
    <mergeCell ref="D398:F398"/>
    <mergeCell ref="D399:F399"/>
    <mergeCell ref="D400:F400"/>
    <mergeCell ref="D393:F393"/>
    <mergeCell ref="D394:F394"/>
    <mergeCell ref="D395:F395"/>
    <mergeCell ref="D396:F396"/>
    <mergeCell ref="D389:F389"/>
    <mergeCell ref="D390:F390"/>
    <mergeCell ref="D391:F391"/>
    <mergeCell ref="D392:F392"/>
    <mergeCell ref="D385:F385"/>
    <mergeCell ref="D386:F386"/>
    <mergeCell ref="D387:F387"/>
    <mergeCell ref="D388:F388"/>
    <mergeCell ref="D381:F381"/>
    <mergeCell ref="D382:F382"/>
    <mergeCell ref="D383:F383"/>
    <mergeCell ref="D384:F384"/>
    <mergeCell ref="D377:F377"/>
    <mergeCell ref="D378:F378"/>
    <mergeCell ref="D379:F379"/>
    <mergeCell ref="D380:F380"/>
    <mergeCell ref="D373:F373"/>
    <mergeCell ref="D374:F374"/>
    <mergeCell ref="D375:F375"/>
    <mergeCell ref="D376:F376"/>
    <mergeCell ref="D369:F369"/>
    <mergeCell ref="D370:F370"/>
    <mergeCell ref="D371:F371"/>
    <mergeCell ref="D372:F372"/>
    <mergeCell ref="D365:F365"/>
    <mergeCell ref="D366:F366"/>
    <mergeCell ref="D367:F367"/>
    <mergeCell ref="D368:F368"/>
    <mergeCell ref="D361:F361"/>
    <mergeCell ref="D362:F362"/>
    <mergeCell ref="D363:F363"/>
    <mergeCell ref="D364:F364"/>
    <mergeCell ref="D357:F357"/>
    <mergeCell ref="D358:F358"/>
    <mergeCell ref="D359:F359"/>
    <mergeCell ref="D360:F360"/>
    <mergeCell ref="D353:F353"/>
    <mergeCell ref="D354:F354"/>
    <mergeCell ref="D355:F355"/>
    <mergeCell ref="D356:F356"/>
    <mergeCell ref="D349:F349"/>
    <mergeCell ref="D350:F350"/>
    <mergeCell ref="D351:F351"/>
    <mergeCell ref="D352:F352"/>
    <mergeCell ref="D345:F345"/>
    <mergeCell ref="D346:F346"/>
    <mergeCell ref="D347:F347"/>
    <mergeCell ref="D348:F348"/>
    <mergeCell ref="D341:F341"/>
    <mergeCell ref="D342:F342"/>
    <mergeCell ref="D343:F343"/>
    <mergeCell ref="D344:F344"/>
    <mergeCell ref="D337:F337"/>
    <mergeCell ref="D338:F338"/>
    <mergeCell ref="D339:F339"/>
    <mergeCell ref="D340:F340"/>
    <mergeCell ref="D333:F333"/>
    <mergeCell ref="D334:F334"/>
    <mergeCell ref="D335:F335"/>
    <mergeCell ref="D336:F336"/>
    <mergeCell ref="D329:F329"/>
    <mergeCell ref="D330:F330"/>
    <mergeCell ref="D331:F331"/>
    <mergeCell ref="D332:F332"/>
    <mergeCell ref="D325:F325"/>
    <mergeCell ref="D326:F326"/>
    <mergeCell ref="D327:F327"/>
    <mergeCell ref="D328:F328"/>
    <mergeCell ref="D321:F321"/>
    <mergeCell ref="D322:F322"/>
    <mergeCell ref="D323:F323"/>
    <mergeCell ref="D324:F324"/>
    <mergeCell ref="D317:F317"/>
    <mergeCell ref="D318:F318"/>
    <mergeCell ref="D319:F319"/>
    <mergeCell ref="D320:F320"/>
    <mergeCell ref="D313:F313"/>
    <mergeCell ref="D314:F314"/>
    <mergeCell ref="D315:F315"/>
    <mergeCell ref="D316:F316"/>
    <mergeCell ref="D309:F309"/>
    <mergeCell ref="D310:F310"/>
    <mergeCell ref="D311:F311"/>
    <mergeCell ref="D312:F312"/>
    <mergeCell ref="D305:F305"/>
    <mergeCell ref="D306:F306"/>
    <mergeCell ref="D307:F307"/>
    <mergeCell ref="D308:F308"/>
    <mergeCell ref="D7:F7"/>
    <mergeCell ref="D22:F22"/>
    <mergeCell ref="D23:F23"/>
    <mergeCell ref="D300:F300"/>
    <mergeCell ref="D288:F288"/>
    <mergeCell ref="D289:F289"/>
    <mergeCell ref="D284:F284"/>
    <mergeCell ref="D285:F285"/>
    <mergeCell ref="D301:F301"/>
    <mergeCell ref="D292:F292"/>
    <mergeCell ref="D293:F293"/>
    <mergeCell ref="D294:F294"/>
    <mergeCell ref="D295:F295"/>
    <mergeCell ref="D296:F296"/>
    <mergeCell ref="D297:F297"/>
    <mergeCell ref="D298:F298"/>
    <mergeCell ref="D299:F299"/>
    <mergeCell ref="D286:F286"/>
    <mergeCell ref="D287:F287"/>
    <mergeCell ref="D280:F280"/>
    <mergeCell ref="D281:F281"/>
    <mergeCell ref="D282:F282"/>
    <mergeCell ref="D283:F283"/>
    <mergeCell ref="D290:F290"/>
    <mergeCell ref="D291:F291"/>
    <mergeCell ref="D276:F276"/>
    <mergeCell ref="D277:F277"/>
    <mergeCell ref="D278:F278"/>
    <mergeCell ref="D279:F279"/>
    <mergeCell ref="D272:F272"/>
    <mergeCell ref="D273:F273"/>
    <mergeCell ref="D274:F274"/>
    <mergeCell ref="D275:F275"/>
    <mergeCell ref="D268:F268"/>
    <mergeCell ref="D269:F269"/>
    <mergeCell ref="D270:F270"/>
    <mergeCell ref="D271:F271"/>
    <mergeCell ref="D264:F264"/>
    <mergeCell ref="D265:F265"/>
    <mergeCell ref="D266:F266"/>
    <mergeCell ref="D267:F267"/>
    <mergeCell ref="D260:F260"/>
    <mergeCell ref="D261:F261"/>
    <mergeCell ref="D262:F262"/>
    <mergeCell ref="D263:F263"/>
    <mergeCell ref="D256:F256"/>
    <mergeCell ref="D257:F257"/>
    <mergeCell ref="D258:F258"/>
    <mergeCell ref="D259:F259"/>
    <mergeCell ref="D252:F252"/>
    <mergeCell ref="D253:F253"/>
    <mergeCell ref="D254:F254"/>
    <mergeCell ref="D255:F255"/>
    <mergeCell ref="D248:F248"/>
    <mergeCell ref="D249:F249"/>
    <mergeCell ref="D250:F250"/>
    <mergeCell ref="D251:F251"/>
    <mergeCell ref="D244:F244"/>
    <mergeCell ref="D245:F245"/>
    <mergeCell ref="D246:F246"/>
    <mergeCell ref="D247:F247"/>
    <mergeCell ref="D240:F240"/>
    <mergeCell ref="D241:F241"/>
    <mergeCell ref="D242:F242"/>
    <mergeCell ref="D243:F243"/>
    <mergeCell ref="D236:F236"/>
    <mergeCell ref="D237:F237"/>
    <mergeCell ref="D238:F238"/>
    <mergeCell ref="D239:F239"/>
    <mergeCell ref="D232:F232"/>
    <mergeCell ref="D233:F233"/>
    <mergeCell ref="D234:F234"/>
    <mergeCell ref="D235:F235"/>
    <mergeCell ref="D228:F228"/>
    <mergeCell ref="D229:F229"/>
    <mergeCell ref="D230:F230"/>
    <mergeCell ref="D231:F231"/>
    <mergeCell ref="D224:F224"/>
    <mergeCell ref="D225:F225"/>
    <mergeCell ref="D226:F226"/>
    <mergeCell ref="D227:F227"/>
    <mergeCell ref="D220:F220"/>
    <mergeCell ref="D221:F221"/>
    <mergeCell ref="D222:F222"/>
    <mergeCell ref="D223:F223"/>
    <mergeCell ref="D216:F216"/>
    <mergeCell ref="D217:F217"/>
    <mergeCell ref="D218:F218"/>
    <mergeCell ref="D219:F219"/>
    <mergeCell ref="D212:F212"/>
    <mergeCell ref="D213:F213"/>
    <mergeCell ref="D214:F214"/>
    <mergeCell ref="D215:F215"/>
    <mergeCell ref="D208:F208"/>
    <mergeCell ref="D209:F209"/>
    <mergeCell ref="D210:F210"/>
    <mergeCell ref="D211:F211"/>
    <mergeCell ref="D204:F204"/>
    <mergeCell ref="D205:F205"/>
    <mergeCell ref="D206:F206"/>
    <mergeCell ref="D207:F207"/>
    <mergeCell ref="D200:F200"/>
    <mergeCell ref="D201:F201"/>
    <mergeCell ref="D202:F202"/>
    <mergeCell ref="D203:F203"/>
    <mergeCell ref="D196:F196"/>
    <mergeCell ref="D197:F197"/>
    <mergeCell ref="D198:F198"/>
    <mergeCell ref="D199:F199"/>
    <mergeCell ref="D192:F192"/>
    <mergeCell ref="D193:F193"/>
    <mergeCell ref="D194:F194"/>
    <mergeCell ref="D195:F195"/>
    <mergeCell ref="D188:F188"/>
    <mergeCell ref="D189:F189"/>
    <mergeCell ref="D190:F190"/>
    <mergeCell ref="D191:F191"/>
    <mergeCell ref="D184:F184"/>
    <mergeCell ref="D185:F185"/>
    <mergeCell ref="D186:F186"/>
    <mergeCell ref="D187:F187"/>
    <mergeCell ref="D180:F180"/>
    <mergeCell ref="D181:F181"/>
    <mergeCell ref="D182:F182"/>
    <mergeCell ref="D183:F183"/>
    <mergeCell ref="D176:F176"/>
    <mergeCell ref="D177:F177"/>
    <mergeCell ref="D178:F178"/>
    <mergeCell ref="D179:F179"/>
    <mergeCell ref="D172:F172"/>
    <mergeCell ref="D173:F173"/>
    <mergeCell ref="D174:F174"/>
    <mergeCell ref="D175:F175"/>
    <mergeCell ref="D168:F168"/>
    <mergeCell ref="D169:F169"/>
    <mergeCell ref="D170:F170"/>
    <mergeCell ref="D171:F171"/>
    <mergeCell ref="D164:F164"/>
    <mergeCell ref="D165:F165"/>
    <mergeCell ref="D166:F166"/>
    <mergeCell ref="D167:F167"/>
    <mergeCell ref="D160:F160"/>
    <mergeCell ref="D161:F161"/>
    <mergeCell ref="D162:F162"/>
    <mergeCell ref="D163:F163"/>
    <mergeCell ref="D156:F156"/>
    <mergeCell ref="D157:F157"/>
    <mergeCell ref="D158:F158"/>
    <mergeCell ref="D159:F159"/>
    <mergeCell ref="D152:F152"/>
    <mergeCell ref="D153:F153"/>
    <mergeCell ref="D154:F154"/>
    <mergeCell ref="D155:F155"/>
    <mergeCell ref="D148:F148"/>
    <mergeCell ref="D149:F149"/>
    <mergeCell ref="D150:F150"/>
    <mergeCell ref="D151:F151"/>
    <mergeCell ref="D144:F144"/>
    <mergeCell ref="D145:F145"/>
    <mergeCell ref="D146:F146"/>
    <mergeCell ref="D147:F147"/>
    <mergeCell ref="D140:F140"/>
    <mergeCell ref="D141:F141"/>
    <mergeCell ref="D142:F142"/>
    <mergeCell ref="D143:F143"/>
    <mergeCell ref="D136:F136"/>
    <mergeCell ref="D137:F137"/>
    <mergeCell ref="D138:F138"/>
    <mergeCell ref="D139:F139"/>
    <mergeCell ref="D132:F132"/>
    <mergeCell ref="D133:F133"/>
    <mergeCell ref="D134:F134"/>
    <mergeCell ref="D135:F135"/>
    <mergeCell ref="D128:F128"/>
    <mergeCell ref="D129:F129"/>
    <mergeCell ref="D130:F130"/>
    <mergeCell ref="D131:F131"/>
    <mergeCell ref="D124:F124"/>
    <mergeCell ref="D125:F125"/>
    <mergeCell ref="D126:F126"/>
    <mergeCell ref="D127:F127"/>
    <mergeCell ref="D120:F120"/>
    <mergeCell ref="D121:F121"/>
    <mergeCell ref="D122:F122"/>
    <mergeCell ref="D123:F123"/>
    <mergeCell ref="D116:F116"/>
    <mergeCell ref="D117:F117"/>
    <mergeCell ref="D118:F118"/>
    <mergeCell ref="D119:F119"/>
    <mergeCell ref="D112:F112"/>
    <mergeCell ref="D113:F113"/>
    <mergeCell ref="D114:F114"/>
    <mergeCell ref="D115:F115"/>
    <mergeCell ref="D108:F108"/>
    <mergeCell ref="D109:F109"/>
    <mergeCell ref="D110:F110"/>
    <mergeCell ref="D111:F111"/>
    <mergeCell ref="D104:F104"/>
    <mergeCell ref="D105:F105"/>
    <mergeCell ref="D106:F106"/>
    <mergeCell ref="D107:F107"/>
    <mergeCell ref="D100:F100"/>
    <mergeCell ref="D101:F101"/>
    <mergeCell ref="D102:F102"/>
    <mergeCell ref="D103:F103"/>
    <mergeCell ref="D96:F96"/>
    <mergeCell ref="D97:F97"/>
    <mergeCell ref="D98:F98"/>
    <mergeCell ref="D99:F99"/>
    <mergeCell ref="D92:F92"/>
    <mergeCell ref="D93:F93"/>
    <mergeCell ref="D94:F94"/>
    <mergeCell ref="D95:F95"/>
    <mergeCell ref="D88:F88"/>
    <mergeCell ref="D89:F89"/>
    <mergeCell ref="D90:F90"/>
    <mergeCell ref="D91:F91"/>
    <mergeCell ref="D84:F84"/>
    <mergeCell ref="D85:F85"/>
    <mergeCell ref="D86:F86"/>
    <mergeCell ref="D87:F87"/>
    <mergeCell ref="D80:F80"/>
    <mergeCell ref="D81:F81"/>
    <mergeCell ref="D82:F82"/>
    <mergeCell ref="D83:F83"/>
    <mergeCell ref="D76:F76"/>
    <mergeCell ref="D77:F77"/>
    <mergeCell ref="D78:F78"/>
    <mergeCell ref="D79:F79"/>
    <mergeCell ref="D72:F72"/>
    <mergeCell ref="D73:F73"/>
    <mergeCell ref="D74:F74"/>
    <mergeCell ref="D75:F75"/>
    <mergeCell ref="D68:F68"/>
    <mergeCell ref="D69:F69"/>
    <mergeCell ref="D70:F70"/>
    <mergeCell ref="D71:F71"/>
    <mergeCell ref="D64:F64"/>
    <mergeCell ref="D65:F65"/>
    <mergeCell ref="D66:F66"/>
    <mergeCell ref="D67:F67"/>
    <mergeCell ref="D60:F60"/>
    <mergeCell ref="D61:F61"/>
    <mergeCell ref="D62:F62"/>
    <mergeCell ref="D63:F63"/>
    <mergeCell ref="D56:F56"/>
    <mergeCell ref="D57:F57"/>
    <mergeCell ref="D58:F58"/>
    <mergeCell ref="D59:F59"/>
    <mergeCell ref="D52:F52"/>
    <mergeCell ref="D53:F53"/>
    <mergeCell ref="D54:F54"/>
    <mergeCell ref="D55:F55"/>
    <mergeCell ref="D48:F48"/>
    <mergeCell ref="D49:F49"/>
    <mergeCell ref="D50:F50"/>
    <mergeCell ref="D51:F51"/>
    <mergeCell ref="D45:F45"/>
    <mergeCell ref="D9:F9"/>
    <mergeCell ref="D10:F10"/>
    <mergeCell ref="D11:F11"/>
    <mergeCell ref="D47:F47"/>
    <mergeCell ref="D40:F40"/>
    <mergeCell ref="D41:F41"/>
    <mergeCell ref="D42:F42"/>
    <mergeCell ref="D43:F43"/>
    <mergeCell ref="D36:F36"/>
    <mergeCell ref="D37:F37"/>
    <mergeCell ref="D38:F38"/>
    <mergeCell ref="D39:F39"/>
    <mergeCell ref="D46:F46"/>
    <mergeCell ref="D16:F16"/>
    <mergeCell ref="D17:F17"/>
    <mergeCell ref="D18:F18"/>
    <mergeCell ref="D19:F19"/>
    <mergeCell ref="D12:F12"/>
    <mergeCell ref="D13:F13"/>
    <mergeCell ref="D14:F14"/>
    <mergeCell ref="D15:F15"/>
    <mergeCell ref="A5:D5"/>
    <mergeCell ref="D8:F8"/>
    <mergeCell ref="D508:F508"/>
    <mergeCell ref="D509:F509"/>
    <mergeCell ref="D510:F510"/>
    <mergeCell ref="D511:F511"/>
    <mergeCell ref="D512:F512"/>
    <mergeCell ref="D513:F513"/>
    <mergeCell ref="D514:F514"/>
    <mergeCell ref="D20:F20"/>
    <mergeCell ref="D21:F21"/>
    <mergeCell ref="D32:F32"/>
    <mergeCell ref="D33:F33"/>
    <mergeCell ref="D34:F34"/>
    <mergeCell ref="D35:F35"/>
    <mergeCell ref="D28:F28"/>
    <mergeCell ref="D29:F29"/>
    <mergeCell ref="D30:F30"/>
    <mergeCell ref="D31:F31"/>
    <mergeCell ref="D24:F24"/>
    <mergeCell ref="D25:F25"/>
    <mergeCell ref="D26:F26"/>
    <mergeCell ref="D27:F27"/>
    <mergeCell ref="D44:F44"/>
  </mergeCells>
  <phoneticPr fontId="2" type="noConversion"/>
  <conditionalFormatting sqref="L3:L4">
    <cfRule type="expression" dxfId="42" priority="101">
      <formula>$L$1=16</formula>
    </cfRule>
  </conditionalFormatting>
  <dataValidations count="4">
    <dataValidation type="date" operator="greaterThan" allowBlank="1" showInputMessage="1" showErrorMessage="1" sqref="H1" xr:uid="{00000000-0002-0000-0500-000000000000}">
      <formula1>36526</formula1>
    </dataValidation>
    <dataValidation type="date" operator="lessThan" allowBlank="1" showInputMessage="1" showErrorMessage="1" sqref="I1" xr:uid="{00000000-0002-0000-0500-000001000000}">
      <formula1>109575</formula1>
    </dataValidation>
    <dataValidation allowBlank="1" showInputMessage="1" showErrorMessage="1" prompt="請輸入西元日期" sqref="L3:L4" xr:uid="{E806EEE1-C151-413F-AB9E-B812C1748F25}"/>
    <dataValidation type="list" allowBlank="1" showInputMessage="1" showErrorMessage="1" sqref="A5" xr:uid="{613A9E5C-C5FC-49D1-B9AD-64EAAEA2C075}">
      <formula1>啟用科目</formula1>
    </dataValidation>
  </dataValidations>
  <printOptions horizontalCentered="1"/>
  <pageMargins left="0.59055118110236227" right="0.39370078740157483" top="0.78740157480314965" bottom="0.78740157480314965" header="0.39370078740157483" footer="0.39370078740157483"/>
  <pageSetup paperSize="9" scale="86" fitToHeight="0" orientation="portrait" r:id="rId1"/>
  <headerFooter alignWithMargins="0">
    <oddFooter>&amp;C第&amp;"Times New Roman,標準" &amp;P &amp;"新細明體,標準"頁</oddFooter>
  </headerFooter>
  <ignoredErrors>
    <ignoredError sqref="L1 H1:I1" unlockedFormula="1"/>
  </ignoredErrors>
  <picture r:id="rId2"/>
  <extLst>
    <ext xmlns:x14="http://schemas.microsoft.com/office/spreadsheetml/2009/9/main" uri="{CCE6A557-97BC-4b89-ADB6-D9C93CAAB3DF}">
      <x14:dataValidations xmlns:xm="http://schemas.microsoft.com/office/excel/2006/main" count="2">
        <x14:dataValidation type="list" allowBlank="1" showInputMessage="1" showErrorMessage="1" xr:uid="{AF31496B-BF45-436B-98A6-DF27B83A3CA4}">
          <x14:formula1>
            <xm:f>專案清單!$B$4:$B$50</xm:f>
          </x14:formula1>
          <xm:sqref>K2</xm:sqref>
        </x14:dataValidation>
        <x14:dataValidation type="list" allowBlank="1" showInputMessage="1" showErrorMessage="1" xr:uid="{9B06FC20-B7EB-4230-9458-2C81809FAE4F}">
          <x14:formula1>
            <xm:f>清單!$F$3:$F$18</xm:f>
          </x14:formula1>
          <xm:sqref>L2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outlinePr summaryBelow="0" summaryRight="0"/>
    <pageSetUpPr fitToPage="1"/>
  </sheetPr>
  <dimension ref="A1:I45"/>
  <sheetViews>
    <sheetView showGridLines="0" showZeros="0" zoomScale="85" zoomScaleNormal="85" workbookViewId="0">
      <pane ySplit="1" topLeftCell="A2" activePane="bottomLeft" state="frozen"/>
      <selection activeCell="K6" sqref="K6"/>
      <selection pane="bottomLeft" activeCell="F3" sqref="F3"/>
    </sheetView>
  </sheetViews>
  <sheetFormatPr defaultColWidth="9" defaultRowHeight="17"/>
  <cols>
    <col min="1" max="1" width="2.6328125" style="1" customWidth="1"/>
    <col min="2" max="2" width="30.6328125" style="2" customWidth="1"/>
    <col min="3" max="3" width="7.81640625" style="2" customWidth="1"/>
    <col min="4" max="4" width="40.6328125" style="13" customWidth="1"/>
    <col min="5" max="6" width="15.6328125" style="14" customWidth="1"/>
    <col min="7" max="7" width="2.6328125" style="1" customWidth="1"/>
    <col min="8" max="8" width="22.08984375" style="3" customWidth="1"/>
    <col min="9" max="9" width="9" style="3"/>
    <col min="10" max="16384" width="9" style="1"/>
  </cols>
  <sheetData>
    <row r="1" spans="1:9" s="139" customFormat="1" ht="17" customHeight="1">
      <c r="A1" s="139" t="str">
        <f>日記簿!F1</f>
        <v/>
      </c>
      <c r="B1" s="147"/>
      <c r="C1" s="147"/>
      <c r="D1" s="148" t="s">
        <v>32</v>
      </c>
      <c r="E1" s="149">
        <f>IF(F3=0,0,MATCH(F3,傳票編號,0))</f>
        <v>6</v>
      </c>
      <c r="F1" s="148" t="s">
        <v>33</v>
      </c>
      <c r="G1" s="149">
        <f>IF(F3=0,0,COUNTIF(傳票編號,F3))</f>
        <v>9</v>
      </c>
      <c r="H1" s="150" t="str">
        <f>IF(E41&lt;&gt;F41,"●傳票借貸不平●","")</f>
        <v/>
      </c>
      <c r="I1" s="277" t="s">
        <v>376</v>
      </c>
    </row>
    <row r="2" spans="1:9" ht="19.5">
      <c r="B2" s="26"/>
      <c r="C2" s="26"/>
      <c r="D2" s="56" t="str">
        <f>公司名稱</f>
        <v>社團法人OOO協會</v>
      </c>
    </row>
    <row r="3" spans="1:9" ht="19.5">
      <c r="B3" s="1"/>
      <c r="C3" s="1"/>
      <c r="D3" s="180" t="s">
        <v>8</v>
      </c>
      <c r="E3" s="27" t="s">
        <v>10</v>
      </c>
      <c r="F3" s="297">
        <v>2601001</v>
      </c>
      <c r="H3" s="70"/>
    </row>
    <row r="4" spans="1:9" ht="20" thickBot="1">
      <c r="B4" s="189" t="str" cm="1">
        <f t="array" ref="B4">IF(F3=0, "", INDEX(日記簿!H:H, E1))</f>
        <v>開帳</v>
      </c>
      <c r="C4" s="189"/>
      <c r="D4" s="298" cm="1">
        <f t="array" ref="D4">IF(F3=0, "", INDEX(日記簿!D:D, E1))</f>
        <v>46023</v>
      </c>
      <c r="E4" s="120"/>
      <c r="F4" s="120"/>
      <c r="G4" s="36"/>
    </row>
    <row r="5" spans="1:9" ht="25" customHeight="1" thickBot="1">
      <c r="B5" s="190" t="s">
        <v>140</v>
      </c>
      <c r="C5" s="122" t="s">
        <v>151</v>
      </c>
      <c r="D5" s="122" t="s">
        <v>9</v>
      </c>
      <c r="E5" s="123" t="s">
        <v>3</v>
      </c>
      <c r="F5" s="124" t="s">
        <v>4</v>
      </c>
    </row>
    <row r="6" spans="1:9" ht="25" customHeight="1">
      <c r="B6" s="192" t="str" cm="1">
        <f t="array" ref="B6">IF(傳票列數&gt;=ROW()-5, INDEX(日記簿!I:I, 傳票起始列+ROW()-6), "")</f>
        <v>1110  零用金</v>
      </c>
      <c r="C6" s="121" cm="1">
        <f t="array" ref="C6">IF(傳票列數&gt;=ROW()-5, INDEX(日記簿!J:J, 傳票起始列+ROW()-6), "")</f>
        <v>0</v>
      </c>
      <c r="D6" s="121" t="str" cm="1">
        <f t="array" ref="D6">IF(傳票列數&gt;=ROW()-5, INDEX(日記簿!L:L, 傳票起始列+ROW()-6), "")</f>
        <v>上期結轉</v>
      </c>
      <c r="E6" s="299" cm="1">
        <f t="array" ref="E6">IF(傳票列數&gt;=ROW()-5, INDEX(日記簿!M:M, 傳票起始列+ROW()-6), "")</f>
        <v>10000</v>
      </c>
      <c r="F6" s="300" cm="1">
        <f t="array" ref="F6">IF(傳票列數&gt;=ROW()-5, INDEX(日記簿!N:N, 傳票起始列+ROW()-6), "")</f>
        <v>0</v>
      </c>
    </row>
    <row r="7" spans="1:9" ht="25" customHeight="1">
      <c r="B7" s="192" t="str" cm="1">
        <f t="array" ref="B7">IF(傳票列數&gt;=ROW()-5, INDEX(日記簿!I:I, 傳票起始列+ROW()-6), "")</f>
        <v>1121  銀行存款-A銀活存</v>
      </c>
      <c r="C7" s="121" cm="1">
        <f t="array" ref="C7">IF(傳票列數&gt;=ROW()-5, INDEX(日記簿!J:J, 傳票起始列+ROW()-6), "")</f>
        <v>0</v>
      </c>
      <c r="D7" s="121" t="str" cm="1">
        <f t="array" ref="D7">IF(傳票列數&gt;=ROW()-5, INDEX(日記簿!L:L, 傳票起始列+ROW()-6), "")</f>
        <v>上期結轉</v>
      </c>
      <c r="E7" s="299" cm="1">
        <f t="array" ref="E7">IF(傳票列數&gt;=ROW()-5, INDEX(日記簿!M:M, 傳票起始列+ROW()-6), "")</f>
        <v>200000</v>
      </c>
      <c r="F7" s="300" cm="1">
        <f t="array" ref="F7">IF(傳票列數&gt;=ROW()-5, INDEX(日記簿!N:N, 傳票起始列+ROW()-6), "")</f>
        <v>0</v>
      </c>
    </row>
    <row r="8" spans="1:9" ht="25" customHeight="1">
      <c r="B8" s="192" t="str" cm="1">
        <f t="array" ref="B8">IF(傳票列數&gt;=ROW()-5, INDEX(日記簿!I:I, 傳票起始列+ROW()-6), "")</f>
        <v>1123  銀行存款-B銀活存</v>
      </c>
      <c r="C8" s="121" cm="1">
        <f t="array" ref="C8">IF(傳票列數&gt;=ROW()-5, INDEX(日記簿!J:J, 傳票起始列+ROW()-6), "")</f>
        <v>0</v>
      </c>
      <c r="D8" s="121" t="str" cm="1">
        <f t="array" ref="D8">IF(傳票列數&gt;=ROW()-5, INDEX(日記簿!L:L, 傳票起始列+ROW()-6), "")</f>
        <v>上期結轉</v>
      </c>
      <c r="E8" s="299" cm="1">
        <f t="array" ref="E8">IF(傳票列數&gt;=ROW()-5, INDEX(日記簿!M:M, 傳票起始列+ROW()-6), "")</f>
        <v>100000</v>
      </c>
      <c r="F8" s="300" cm="1">
        <f t="array" ref="F8">IF(傳票列數&gt;=ROW()-5, INDEX(日記簿!N:N, 傳票起始列+ROW()-6), "")</f>
        <v>0</v>
      </c>
    </row>
    <row r="9" spans="1:9" ht="25" customHeight="1">
      <c r="B9" s="192" t="str" cm="1">
        <f t="array" ref="B9">IF(傳票列數&gt;=ROW()-5, INDEX(日記簿!I:I, 傳票起始列+ROW()-6), "")</f>
        <v>1191  基金專戶-X銀</v>
      </c>
      <c r="C9" s="121" cm="1">
        <f t="array" ref="C9">IF(傳票列數&gt;=ROW()-5, INDEX(日記簿!J:J, 傳票起始列+ROW()-6), "")</f>
        <v>0</v>
      </c>
      <c r="D9" s="121" t="str" cm="1">
        <f t="array" ref="D9">IF(傳票列數&gt;=ROW()-5, INDEX(日記簿!L:L, 傳票起始列+ROW()-6), "")</f>
        <v>上期結轉</v>
      </c>
      <c r="E9" s="299" cm="1">
        <f t="array" ref="E9">IF(傳票列數&gt;=ROW()-5, INDEX(日記簿!M:M, 傳票起始列+ROW()-6), "")</f>
        <v>1000000</v>
      </c>
      <c r="F9" s="300" cm="1">
        <f t="array" ref="F9">IF(傳票列數&gt;=ROW()-5, INDEX(日記簿!N:N, 傳票起始列+ROW()-6), "")</f>
        <v>0</v>
      </c>
    </row>
    <row r="10" spans="1:9" ht="25" customHeight="1">
      <c r="B10" s="192" t="str" cm="1">
        <f t="array" ref="B10">IF(傳票列數&gt;=ROW()-5, INDEX(日記簿!I:I, 傳票起始列+ROW()-6), "")</f>
        <v>1250  預付款項</v>
      </c>
      <c r="C10" s="121" cm="1">
        <f t="array" ref="C10">IF(傳票列數&gt;=ROW()-5, INDEX(日記簿!J:J, 傳票起始列+ROW()-6), "")</f>
        <v>0</v>
      </c>
      <c r="D10" s="121" t="str" cm="1">
        <f t="array" ref="D10">IF(傳票列數&gt;=ROW()-5, INDEX(日記簿!L:L, 傳票起始列+ROW()-6), "")</f>
        <v>上期結轉</v>
      </c>
      <c r="E10" s="299" cm="1">
        <f t="array" ref="E10">IF(傳票列數&gt;=ROW()-5, INDEX(日記簿!M:M, 傳票起始列+ROW()-6), "")</f>
        <v>20000</v>
      </c>
      <c r="F10" s="300" cm="1">
        <f t="array" ref="F10">IF(傳票列數&gt;=ROW()-5, INDEX(日記簿!N:N, 傳票起始列+ROW()-6), "")</f>
        <v>0</v>
      </c>
    </row>
    <row r="11" spans="1:9" ht="25" customHeight="1">
      <c r="B11" s="192" t="str" cm="1">
        <f t="array" ref="B11">IF(傳票列數&gt;=ROW()-5, INDEX(日記簿!I:I, 傳票起始列+ROW()-6), "")</f>
        <v>1410  存出保證金</v>
      </c>
      <c r="C11" s="121" cm="1">
        <f t="array" ref="C11">IF(傳票列數&gt;=ROW()-5, INDEX(日記簿!J:J, 傳票起始列+ROW()-6), "")</f>
        <v>0</v>
      </c>
      <c r="D11" s="121" t="str" cm="1">
        <f t="array" ref="D11">IF(傳票列數&gt;=ROW()-5, INDEX(日記簿!L:L, 傳票起始列+ROW()-6), "")</f>
        <v>上期結轉</v>
      </c>
      <c r="E11" s="299" cm="1">
        <f t="array" ref="E11">IF(傳票列數&gt;=ROW()-5, INDEX(日記簿!M:M, 傳票起始列+ROW()-6), "")</f>
        <v>40000</v>
      </c>
      <c r="F11" s="300" cm="1">
        <f t="array" ref="F11">IF(傳票列數&gt;=ROW()-5, INDEX(日記簿!N:N, 傳票起始列+ROW()-6), "")</f>
        <v>0</v>
      </c>
    </row>
    <row r="12" spans="1:9" ht="25" customHeight="1">
      <c r="B12" s="192" t="str" cm="1">
        <f t="array" ref="B12">IF(傳票列數&gt;=ROW()-5, INDEX(日記簿!I:I, 傳票起始列+ROW()-6), "")</f>
        <v>2130  應付款項</v>
      </c>
      <c r="C12" s="121" cm="1">
        <f t="array" ref="C12">IF(傳票列數&gt;=ROW()-5, INDEX(日記簿!J:J, 傳票起始列+ROW()-6), "")</f>
        <v>0</v>
      </c>
      <c r="D12" s="121" t="str" cm="1">
        <f t="array" ref="D12">IF(傳票列數&gt;=ROW()-5, INDEX(日記簿!L:L, 傳票起始列+ROW()-6), "")</f>
        <v>上期結轉</v>
      </c>
      <c r="E12" s="299" cm="1">
        <f t="array" ref="E12">IF(傳票列數&gt;=ROW()-5, INDEX(日記簿!M:M, 傳票起始列+ROW()-6), "")</f>
        <v>0</v>
      </c>
      <c r="F12" s="300" cm="1">
        <f t="array" ref="F12">IF(傳票列數&gt;=ROW()-5, INDEX(日記簿!N:N, 傳票起始列+ROW()-6), "")</f>
        <v>5000</v>
      </c>
    </row>
    <row r="13" spans="1:9" ht="25" customHeight="1">
      <c r="B13" s="192" t="str" cm="1">
        <f t="array" ref="B13">IF(傳票列數&gt;=ROW()-5, INDEX(日記簿!I:I, 傳票起始列+ROW()-6), "")</f>
        <v>3110  基金</v>
      </c>
      <c r="C13" s="121" cm="1">
        <f t="array" ref="C13">IF(傳票列數&gt;=ROW()-5, INDEX(日記簿!J:J, 傳票起始列+ROW()-6), "")</f>
        <v>0</v>
      </c>
      <c r="D13" s="121" t="str" cm="1">
        <f t="array" ref="D13">IF(傳票列數&gt;=ROW()-5, INDEX(日記簿!L:L, 傳票起始列+ROW()-6), "")</f>
        <v>上期結轉</v>
      </c>
      <c r="E13" s="299" cm="1">
        <f t="array" ref="E13">IF(傳票列數&gt;=ROW()-5, INDEX(日記簿!M:M, 傳票起始列+ROW()-6), "")</f>
        <v>0</v>
      </c>
      <c r="F13" s="300" cm="1">
        <f t="array" ref="F13">IF(傳票列數&gt;=ROW()-5, INDEX(日記簿!N:N, 傳票起始列+ROW()-6), "")</f>
        <v>1000000</v>
      </c>
    </row>
    <row r="14" spans="1:9" ht="25" customHeight="1">
      <c r="B14" s="192" t="str" cm="1">
        <f t="array" ref="B14">IF(傳票列數&gt;=ROW()-5, INDEX(日記簿!I:I, 傳票起始列+ROW()-6), "")</f>
        <v>3210  累計餘絀</v>
      </c>
      <c r="C14" s="121" cm="1">
        <f t="array" ref="C14">IF(傳票列數&gt;=ROW()-5, INDEX(日記簿!J:J, 傳票起始列+ROW()-6), "")</f>
        <v>0</v>
      </c>
      <c r="D14" s="121" t="str" cm="1">
        <f t="array" ref="D14">IF(傳票列數&gt;=ROW()-5, INDEX(日記簿!L:L, 傳票起始列+ROW()-6), "")</f>
        <v>上期結轉</v>
      </c>
      <c r="E14" s="299" cm="1">
        <f t="array" ref="E14">IF(傳票列數&gt;=ROW()-5, INDEX(日記簿!M:M, 傳票起始列+ROW()-6), "")</f>
        <v>0</v>
      </c>
      <c r="F14" s="300" cm="1">
        <f t="array" ref="F14">IF(傳票列數&gt;=ROW()-5, INDEX(日記簿!N:N, 傳票起始列+ROW()-6), "")</f>
        <v>365000</v>
      </c>
    </row>
    <row r="15" spans="1:9" ht="25" customHeight="1">
      <c r="B15" s="192" t="str" cm="1">
        <f t="array" ref="B15">IF(傳票列數&gt;=ROW()-5, INDEX(日記簿!I:I, 傳票起始列+ROW()-6), "")</f>
        <v/>
      </c>
      <c r="C15" s="121" t="str" cm="1">
        <f t="array" ref="C15">IF(傳票列數&gt;=ROW()-5, INDEX(日記簿!J:J, 傳票起始列+ROW()-6), "")</f>
        <v/>
      </c>
      <c r="D15" s="121" t="str" cm="1">
        <f t="array" ref="D15">IF(傳票列數&gt;=ROW()-5, INDEX(日記簿!L:L, 傳票起始列+ROW()-6), "")</f>
        <v/>
      </c>
      <c r="E15" s="299" t="str" cm="1">
        <f t="array" ref="E15">IF(傳票列數&gt;=ROW()-5, INDEX(日記簿!M:M, 傳票起始列+ROW()-6), "")</f>
        <v/>
      </c>
      <c r="F15" s="300" t="str" cm="1">
        <f t="array" ref="F15">IF(傳票列數&gt;=ROW()-5, INDEX(日記簿!N:N, 傳票起始列+ROW()-6), "")</f>
        <v/>
      </c>
    </row>
    <row r="16" spans="1:9" ht="25" customHeight="1">
      <c r="B16" s="192" t="str" cm="1">
        <f t="array" ref="B16">IF(傳票列數&gt;=ROW()-5, INDEX(日記簿!I:I, 傳票起始列+ROW()-6), "")</f>
        <v/>
      </c>
      <c r="C16" s="121" t="str" cm="1">
        <f t="array" ref="C16">IF(傳票列數&gt;=ROW()-5, INDEX(日記簿!J:J, 傳票起始列+ROW()-6), "")</f>
        <v/>
      </c>
      <c r="D16" s="121" t="str" cm="1">
        <f t="array" ref="D16">IF(傳票列數&gt;=ROW()-5, INDEX(日記簿!L:L, 傳票起始列+ROW()-6), "")</f>
        <v/>
      </c>
      <c r="E16" s="299" t="str" cm="1">
        <f t="array" ref="E16">IF(傳票列數&gt;=ROW()-5, INDEX(日記簿!M:M, 傳票起始列+ROW()-6), "")</f>
        <v/>
      </c>
      <c r="F16" s="300" t="str" cm="1">
        <f t="array" ref="F16">IF(傳票列數&gt;=ROW()-5, INDEX(日記簿!N:N, 傳票起始列+ROW()-6), "")</f>
        <v/>
      </c>
    </row>
    <row r="17" spans="2:6" ht="25" customHeight="1" thickBot="1">
      <c r="B17" s="192" t="str" cm="1">
        <f t="array" ref="B17">IF(傳票列數&gt;=ROW()-5, INDEX(日記簿!I:I, 傳票起始列+ROW()-6), "")</f>
        <v/>
      </c>
      <c r="C17" s="121" t="str" cm="1">
        <f t="array" ref="C17">IF(傳票列數&gt;=ROW()-5, INDEX(日記簿!J:J, 傳票起始列+ROW()-6), "")</f>
        <v/>
      </c>
      <c r="D17" s="121" t="str" cm="1">
        <f t="array" ref="D17">IF(傳票列數&gt;=ROW()-5, INDEX(日記簿!L:L, 傳票起始列+ROW()-6), "")</f>
        <v/>
      </c>
      <c r="E17" s="299" t="str" cm="1">
        <f t="array" ref="E17">IF(傳票列數&gt;=ROW()-5, INDEX(日記簿!M:M, 傳票起始列+ROW()-6), "")</f>
        <v/>
      </c>
      <c r="F17" s="300" t="str" cm="1">
        <f t="array" ref="F17">IF(傳票列數&gt;=ROW()-5, INDEX(日記簿!N:N, 傳票起始列+ROW()-6), "")</f>
        <v/>
      </c>
    </row>
    <row r="18" spans="2:6" ht="25" hidden="1" customHeight="1">
      <c r="B18" s="192" t="str" cm="1">
        <f t="array" ref="B18">IF(傳票列數&gt;=ROW()-5, INDEX(日記簿!I:I, 傳票起始列+ROW()-6), "")</f>
        <v/>
      </c>
      <c r="C18" s="121" t="str" cm="1">
        <f t="array" ref="C18">IF(傳票列數&gt;=ROW()-5, INDEX(日記簿!J:J, 傳票起始列+ROW()-6), "")</f>
        <v/>
      </c>
      <c r="D18" s="121" t="str" cm="1">
        <f t="array" ref="D18">IF(傳票列數&gt;=ROW()-5, INDEX(日記簿!L:L, 傳票起始列+ROW()-6), "")</f>
        <v/>
      </c>
      <c r="E18" s="299" t="str" cm="1">
        <f t="array" ref="E18">IF(傳票列數&gt;=ROW()-5, INDEX(日記簿!M:M, 傳票起始列+ROW()-6), "")</f>
        <v/>
      </c>
      <c r="F18" s="300" t="str" cm="1">
        <f t="array" ref="F18">IF(傳票列數&gt;=ROW()-5, INDEX(日記簿!N:N, 傳票起始列+ROW()-6), "")</f>
        <v/>
      </c>
    </row>
    <row r="19" spans="2:6" ht="25" hidden="1" customHeight="1">
      <c r="B19" s="192" t="str" cm="1">
        <f t="array" ref="B19">IF(傳票列數&gt;=ROW()-5, INDEX(日記簿!I:I, 傳票起始列+ROW()-6), "")</f>
        <v/>
      </c>
      <c r="C19" s="121" t="str" cm="1">
        <f t="array" ref="C19">IF(傳票列數&gt;=ROW()-5, INDEX(日記簿!J:J, 傳票起始列+ROW()-6), "")</f>
        <v/>
      </c>
      <c r="D19" s="121" t="str" cm="1">
        <f t="array" ref="D19">IF(傳票列數&gt;=ROW()-5, INDEX(日記簿!L:L, 傳票起始列+ROW()-6), "")</f>
        <v/>
      </c>
      <c r="E19" s="299" t="str" cm="1">
        <f t="array" ref="E19">IF(傳票列數&gt;=ROW()-5, INDEX(日記簿!M:M, 傳票起始列+ROW()-6), "")</f>
        <v/>
      </c>
      <c r="F19" s="300" t="str" cm="1">
        <f t="array" ref="F19">IF(傳票列數&gt;=ROW()-5, INDEX(日記簿!N:N, 傳票起始列+ROW()-6), "")</f>
        <v/>
      </c>
    </row>
    <row r="20" spans="2:6" ht="25" hidden="1" customHeight="1">
      <c r="B20" s="192" t="str" cm="1">
        <f t="array" ref="B20">IF(傳票列數&gt;=ROW()-5, INDEX(日記簿!I:I, 傳票起始列+ROW()-6), "")</f>
        <v/>
      </c>
      <c r="C20" s="121" t="str" cm="1">
        <f t="array" ref="C20">IF(傳票列數&gt;=ROW()-5, INDEX(日記簿!J:J, 傳票起始列+ROW()-6), "")</f>
        <v/>
      </c>
      <c r="D20" s="121" t="str" cm="1">
        <f t="array" ref="D20">IF(傳票列數&gt;=ROW()-5, INDEX(日記簿!L:L, 傳票起始列+ROW()-6), "")</f>
        <v/>
      </c>
      <c r="E20" s="299" t="str" cm="1">
        <f t="array" ref="E20">IF(傳票列數&gt;=ROW()-5, INDEX(日記簿!M:M, 傳票起始列+ROW()-6), "")</f>
        <v/>
      </c>
      <c r="F20" s="300" t="str" cm="1">
        <f t="array" ref="F20">IF(傳票列數&gt;=ROW()-5, INDEX(日記簿!N:N, 傳票起始列+ROW()-6), "")</f>
        <v/>
      </c>
    </row>
    <row r="21" spans="2:6" ht="25" hidden="1" customHeight="1">
      <c r="B21" s="192" t="str" cm="1">
        <f t="array" ref="B21">IF(傳票列數&gt;=ROW()-5, INDEX(日記簿!I:I, 傳票起始列+ROW()-6), "")</f>
        <v/>
      </c>
      <c r="C21" s="121" t="str" cm="1">
        <f t="array" ref="C21">IF(傳票列數&gt;=ROW()-5, INDEX(日記簿!J:J, 傳票起始列+ROW()-6), "")</f>
        <v/>
      </c>
      <c r="D21" s="121" t="str" cm="1">
        <f t="array" ref="D21">IF(傳票列數&gt;=ROW()-5, INDEX(日記簿!L:L, 傳票起始列+ROW()-6), "")</f>
        <v/>
      </c>
      <c r="E21" s="299" t="str" cm="1">
        <f t="array" ref="E21">IF(傳票列數&gt;=ROW()-5, INDEX(日記簿!M:M, 傳票起始列+ROW()-6), "")</f>
        <v/>
      </c>
      <c r="F21" s="300" t="str" cm="1">
        <f t="array" ref="F21">IF(傳票列數&gt;=ROW()-5, INDEX(日記簿!N:N, 傳票起始列+ROW()-6), "")</f>
        <v/>
      </c>
    </row>
    <row r="22" spans="2:6" ht="25" hidden="1" customHeight="1">
      <c r="B22" s="192" t="str" cm="1">
        <f t="array" ref="B22">IF(傳票列數&gt;=ROW()-5, INDEX(日記簿!I:I, 傳票起始列+ROW()-6), "")</f>
        <v/>
      </c>
      <c r="C22" s="121" t="str" cm="1">
        <f t="array" ref="C22">IF(傳票列數&gt;=ROW()-5, INDEX(日記簿!J:J, 傳票起始列+ROW()-6), "")</f>
        <v/>
      </c>
      <c r="D22" s="121" t="str" cm="1">
        <f t="array" ref="D22">IF(傳票列數&gt;=ROW()-5, INDEX(日記簿!L:L, 傳票起始列+ROW()-6), "")</f>
        <v/>
      </c>
      <c r="E22" s="299" t="str" cm="1">
        <f t="array" ref="E22">IF(傳票列數&gt;=ROW()-5, INDEX(日記簿!M:M, 傳票起始列+ROW()-6), "")</f>
        <v/>
      </c>
      <c r="F22" s="300" t="str" cm="1">
        <f t="array" ref="F22">IF(傳票列數&gt;=ROW()-5, INDEX(日記簿!N:N, 傳票起始列+ROW()-6), "")</f>
        <v/>
      </c>
    </row>
    <row r="23" spans="2:6" ht="25" hidden="1" customHeight="1">
      <c r="B23" s="192" t="str" cm="1">
        <f t="array" ref="B23">IF(傳票列數&gt;=ROW()-5, INDEX(日記簿!I:I, 傳票起始列+ROW()-6), "")</f>
        <v/>
      </c>
      <c r="C23" s="121" t="str" cm="1">
        <f t="array" ref="C23">IF(傳票列數&gt;=ROW()-5, INDEX(日記簿!J:J, 傳票起始列+ROW()-6), "")</f>
        <v/>
      </c>
      <c r="D23" s="121" t="str" cm="1">
        <f t="array" ref="D23">IF(傳票列數&gt;=ROW()-5, INDEX(日記簿!L:L, 傳票起始列+ROW()-6), "")</f>
        <v/>
      </c>
      <c r="E23" s="299" t="str" cm="1">
        <f t="array" ref="E23">IF(傳票列數&gt;=ROW()-5, INDEX(日記簿!M:M, 傳票起始列+ROW()-6), "")</f>
        <v/>
      </c>
      <c r="F23" s="300" t="str" cm="1">
        <f t="array" ref="F23">IF(傳票列數&gt;=ROW()-5, INDEX(日記簿!N:N, 傳票起始列+ROW()-6), "")</f>
        <v/>
      </c>
    </row>
    <row r="24" spans="2:6" ht="25" hidden="1" customHeight="1">
      <c r="B24" s="192" t="str" cm="1">
        <f t="array" ref="B24">IF(傳票列數&gt;=ROW()-5, INDEX(日記簿!I:I, 傳票起始列+ROW()-6), "")</f>
        <v/>
      </c>
      <c r="C24" s="121" t="str" cm="1">
        <f t="array" ref="C24">IF(傳票列數&gt;=ROW()-5, INDEX(日記簿!J:J, 傳票起始列+ROW()-6), "")</f>
        <v/>
      </c>
      <c r="D24" s="121" t="str" cm="1">
        <f t="array" ref="D24">IF(傳票列數&gt;=ROW()-5, INDEX(日記簿!L:L, 傳票起始列+ROW()-6), "")</f>
        <v/>
      </c>
      <c r="E24" s="299" t="str" cm="1">
        <f t="array" ref="E24">IF(傳票列數&gt;=ROW()-5, INDEX(日記簿!M:M, 傳票起始列+ROW()-6), "")</f>
        <v/>
      </c>
      <c r="F24" s="300" t="str" cm="1">
        <f t="array" ref="F24">IF(傳票列數&gt;=ROW()-5, INDEX(日記簿!N:N, 傳票起始列+ROW()-6), "")</f>
        <v/>
      </c>
    </row>
    <row r="25" spans="2:6" ht="25" hidden="1" customHeight="1">
      <c r="B25" s="192" t="str" cm="1">
        <f t="array" ref="B25">IF(傳票列數&gt;=ROW()-5, INDEX(日記簿!I:I, 傳票起始列+ROW()-6), "")</f>
        <v/>
      </c>
      <c r="C25" s="121" t="str" cm="1">
        <f t="array" ref="C25">IF(傳票列數&gt;=ROW()-5, INDEX(日記簿!J:J, 傳票起始列+ROW()-6), "")</f>
        <v/>
      </c>
      <c r="D25" s="121" t="str" cm="1">
        <f t="array" ref="D25">IF(傳票列數&gt;=ROW()-5, INDEX(日記簿!L:L, 傳票起始列+ROW()-6), "")</f>
        <v/>
      </c>
      <c r="E25" s="299" t="str" cm="1">
        <f t="array" ref="E25">IF(傳票列數&gt;=ROW()-5, INDEX(日記簿!M:M, 傳票起始列+ROW()-6), "")</f>
        <v/>
      </c>
      <c r="F25" s="300" t="str" cm="1">
        <f t="array" ref="F25">IF(傳票列數&gt;=ROW()-5, INDEX(日記簿!N:N, 傳票起始列+ROW()-6), "")</f>
        <v/>
      </c>
    </row>
    <row r="26" spans="2:6" ht="25" hidden="1" customHeight="1">
      <c r="B26" s="192" t="str" cm="1">
        <f t="array" ref="B26">IF(傳票列數&gt;=ROW()-5, INDEX(日記簿!I:I, 傳票起始列+ROW()-6), "")</f>
        <v/>
      </c>
      <c r="C26" s="121" t="str" cm="1">
        <f t="array" ref="C26">IF(傳票列數&gt;=ROW()-5, INDEX(日記簿!J:J, 傳票起始列+ROW()-6), "")</f>
        <v/>
      </c>
      <c r="D26" s="121" t="str" cm="1">
        <f t="array" ref="D26">IF(傳票列數&gt;=ROW()-5, INDEX(日記簿!L:L, 傳票起始列+ROW()-6), "")</f>
        <v/>
      </c>
      <c r="E26" s="299" t="str" cm="1">
        <f t="array" ref="E26">IF(傳票列數&gt;=ROW()-5, INDEX(日記簿!M:M, 傳票起始列+ROW()-6), "")</f>
        <v/>
      </c>
      <c r="F26" s="300" t="str" cm="1">
        <f t="array" ref="F26">IF(傳票列數&gt;=ROW()-5, INDEX(日記簿!N:N, 傳票起始列+ROW()-6), "")</f>
        <v/>
      </c>
    </row>
    <row r="27" spans="2:6" ht="25" hidden="1" customHeight="1">
      <c r="B27" s="192" t="str" cm="1">
        <f t="array" ref="B27">IF(傳票列數&gt;=ROW()-5, INDEX(日記簿!I:I, 傳票起始列+ROW()-6), "")</f>
        <v/>
      </c>
      <c r="C27" s="121" t="str" cm="1">
        <f t="array" ref="C27">IF(傳票列數&gt;=ROW()-5, INDEX(日記簿!J:J, 傳票起始列+ROW()-6), "")</f>
        <v/>
      </c>
      <c r="D27" s="121" t="str" cm="1">
        <f t="array" ref="D27">IF(傳票列數&gt;=ROW()-5, INDEX(日記簿!L:L, 傳票起始列+ROW()-6), "")</f>
        <v/>
      </c>
      <c r="E27" s="299" t="str" cm="1">
        <f t="array" ref="E27">IF(傳票列數&gt;=ROW()-5, INDEX(日記簿!M:M, 傳票起始列+ROW()-6), "")</f>
        <v/>
      </c>
      <c r="F27" s="300" t="str" cm="1">
        <f t="array" ref="F27">IF(傳票列數&gt;=ROW()-5, INDEX(日記簿!N:N, 傳票起始列+ROW()-6), "")</f>
        <v/>
      </c>
    </row>
    <row r="28" spans="2:6" ht="25" hidden="1" customHeight="1">
      <c r="B28" s="192" t="str" cm="1">
        <f t="array" ref="B28">IF(傳票列數&gt;=ROW()-5, INDEX(日記簿!I:I, 傳票起始列+ROW()-6), "")</f>
        <v/>
      </c>
      <c r="C28" s="121" t="str" cm="1">
        <f t="array" ref="C28">IF(傳票列數&gt;=ROW()-5, INDEX(日記簿!J:J, 傳票起始列+ROW()-6), "")</f>
        <v/>
      </c>
      <c r="D28" s="121" t="str" cm="1">
        <f t="array" ref="D28">IF(傳票列數&gt;=ROW()-5, INDEX(日記簿!L:L, 傳票起始列+ROW()-6), "")</f>
        <v/>
      </c>
      <c r="E28" s="299" t="str" cm="1">
        <f t="array" ref="E28">IF(傳票列數&gt;=ROW()-5, INDEX(日記簿!M:M, 傳票起始列+ROW()-6), "")</f>
        <v/>
      </c>
      <c r="F28" s="300" t="str" cm="1">
        <f t="array" ref="F28">IF(傳票列數&gt;=ROW()-5, INDEX(日記簿!N:N, 傳票起始列+ROW()-6), "")</f>
        <v/>
      </c>
    </row>
    <row r="29" spans="2:6" ht="25" hidden="1" customHeight="1">
      <c r="B29" s="192" t="str" cm="1">
        <f t="array" ref="B29">IF(傳票列數&gt;=ROW()-5, INDEX(日記簿!I:I, 傳票起始列+ROW()-6), "")</f>
        <v/>
      </c>
      <c r="C29" s="121" t="str" cm="1">
        <f t="array" ref="C29">IF(傳票列數&gt;=ROW()-5, INDEX(日記簿!J:J, 傳票起始列+ROW()-6), "")</f>
        <v/>
      </c>
      <c r="D29" s="121" t="str" cm="1">
        <f t="array" ref="D29">IF(傳票列數&gt;=ROW()-5, INDEX(日記簿!L:L, 傳票起始列+ROW()-6), "")</f>
        <v/>
      </c>
      <c r="E29" s="299" t="str" cm="1">
        <f t="array" ref="E29">IF(傳票列數&gt;=ROW()-5, INDEX(日記簿!M:M, 傳票起始列+ROW()-6), "")</f>
        <v/>
      </c>
      <c r="F29" s="300" t="str" cm="1">
        <f t="array" ref="F29">IF(傳票列數&gt;=ROW()-5, INDEX(日記簿!N:N, 傳票起始列+ROW()-6), "")</f>
        <v/>
      </c>
    </row>
    <row r="30" spans="2:6" ht="25" hidden="1" customHeight="1">
      <c r="B30" s="192" t="str" cm="1">
        <f t="array" ref="B30">IF(傳票列數&gt;=ROW()-5, INDEX(日記簿!I:I, 傳票起始列+ROW()-6), "")</f>
        <v/>
      </c>
      <c r="C30" s="121" t="str" cm="1">
        <f t="array" ref="C30">IF(傳票列數&gt;=ROW()-5, INDEX(日記簿!J:J, 傳票起始列+ROW()-6), "")</f>
        <v/>
      </c>
      <c r="D30" s="121" t="str" cm="1">
        <f t="array" ref="D30">IF(傳票列數&gt;=ROW()-5, INDEX(日記簿!L:L, 傳票起始列+ROW()-6), "")</f>
        <v/>
      </c>
      <c r="E30" s="299" t="str" cm="1">
        <f t="array" ref="E30">IF(傳票列數&gt;=ROW()-5, INDEX(日記簿!M:M, 傳票起始列+ROW()-6), "")</f>
        <v/>
      </c>
      <c r="F30" s="300" t="str" cm="1">
        <f t="array" ref="F30">IF(傳票列數&gt;=ROW()-5, INDEX(日記簿!N:N, 傳票起始列+ROW()-6), "")</f>
        <v/>
      </c>
    </row>
    <row r="31" spans="2:6" ht="25" hidden="1" customHeight="1">
      <c r="B31" s="192" t="str" cm="1">
        <f t="array" ref="B31">IF(傳票列數&gt;=ROW()-5, INDEX(日記簿!I:I, 傳票起始列+ROW()-6), "")</f>
        <v/>
      </c>
      <c r="C31" s="121" t="str" cm="1">
        <f t="array" ref="C31">IF(傳票列數&gt;=ROW()-5, INDEX(日記簿!J:J, 傳票起始列+ROW()-6), "")</f>
        <v/>
      </c>
      <c r="D31" s="121" t="str" cm="1">
        <f t="array" ref="D31">IF(傳票列數&gt;=ROW()-5, INDEX(日記簿!L:L, 傳票起始列+ROW()-6), "")</f>
        <v/>
      </c>
      <c r="E31" s="299" t="str" cm="1">
        <f t="array" ref="E31">IF(傳票列數&gt;=ROW()-5, INDEX(日記簿!M:M, 傳票起始列+ROW()-6), "")</f>
        <v/>
      </c>
      <c r="F31" s="300" t="str" cm="1">
        <f t="array" ref="F31">IF(傳票列數&gt;=ROW()-5, INDEX(日記簿!N:N, 傳票起始列+ROW()-6), "")</f>
        <v/>
      </c>
    </row>
    <row r="32" spans="2:6" ht="25" hidden="1" customHeight="1">
      <c r="B32" s="192" t="str" cm="1">
        <f t="array" ref="B32">IF(傳票列數&gt;=ROW()-5, INDEX(日記簿!I:I, 傳票起始列+ROW()-6), "")</f>
        <v/>
      </c>
      <c r="C32" s="121" t="str" cm="1">
        <f t="array" ref="C32">IF(傳票列數&gt;=ROW()-5, INDEX(日記簿!J:J, 傳票起始列+ROW()-6), "")</f>
        <v/>
      </c>
      <c r="D32" s="121" t="str" cm="1">
        <f t="array" ref="D32">IF(傳票列數&gt;=ROW()-5, INDEX(日記簿!L:L, 傳票起始列+ROW()-6), "")</f>
        <v/>
      </c>
      <c r="E32" s="299" t="str" cm="1">
        <f t="array" ref="E32">IF(傳票列數&gt;=ROW()-5, INDEX(日記簿!M:M, 傳票起始列+ROW()-6), "")</f>
        <v/>
      </c>
      <c r="F32" s="300" t="str" cm="1">
        <f t="array" ref="F32">IF(傳票列數&gt;=ROW()-5, INDEX(日記簿!N:N, 傳票起始列+ROW()-6), "")</f>
        <v/>
      </c>
    </row>
    <row r="33" spans="2:6" ht="25" hidden="1" customHeight="1">
      <c r="B33" s="192" t="str" cm="1">
        <f t="array" ref="B33">IF(傳票列數&gt;=ROW()-5, INDEX(日記簿!I:I, 傳票起始列+ROW()-6), "")</f>
        <v/>
      </c>
      <c r="C33" s="121" t="str" cm="1">
        <f t="array" ref="C33">IF(傳票列數&gt;=ROW()-5, INDEX(日記簿!J:J, 傳票起始列+ROW()-6), "")</f>
        <v/>
      </c>
      <c r="D33" s="121" t="str" cm="1">
        <f t="array" ref="D33">IF(傳票列數&gt;=ROW()-5, INDEX(日記簿!L:L, 傳票起始列+ROW()-6), "")</f>
        <v/>
      </c>
      <c r="E33" s="299" t="str" cm="1">
        <f t="array" ref="E33">IF(傳票列數&gt;=ROW()-5, INDEX(日記簿!M:M, 傳票起始列+ROW()-6), "")</f>
        <v/>
      </c>
      <c r="F33" s="300" t="str" cm="1">
        <f t="array" ref="F33">IF(傳票列數&gt;=ROW()-5, INDEX(日記簿!N:N, 傳票起始列+ROW()-6), "")</f>
        <v/>
      </c>
    </row>
    <row r="34" spans="2:6" ht="25" hidden="1" customHeight="1">
      <c r="B34" s="192" t="str" cm="1">
        <f t="array" ref="B34">IF(傳票列數&gt;=ROW()-5, INDEX(日記簿!I:I, 傳票起始列+ROW()-6), "")</f>
        <v/>
      </c>
      <c r="C34" s="121" t="str" cm="1">
        <f t="array" ref="C34">IF(傳票列數&gt;=ROW()-5, INDEX(日記簿!J:J, 傳票起始列+ROW()-6), "")</f>
        <v/>
      </c>
      <c r="D34" s="121" t="str" cm="1">
        <f t="array" ref="D34">IF(傳票列數&gt;=ROW()-5, INDEX(日記簿!L:L, 傳票起始列+ROW()-6), "")</f>
        <v/>
      </c>
      <c r="E34" s="299" t="str" cm="1">
        <f t="array" ref="E34">IF(傳票列數&gt;=ROW()-5, INDEX(日記簿!M:M, 傳票起始列+ROW()-6), "")</f>
        <v/>
      </c>
      <c r="F34" s="300" t="str" cm="1">
        <f t="array" ref="F34">IF(傳票列數&gt;=ROW()-5, INDEX(日記簿!N:N, 傳票起始列+ROW()-6), "")</f>
        <v/>
      </c>
    </row>
    <row r="35" spans="2:6" ht="25" hidden="1" customHeight="1">
      <c r="B35" s="192" t="str" cm="1">
        <f t="array" ref="B35">IF(傳票列數&gt;=ROW()-5, INDEX(日記簿!I:I, 傳票起始列+ROW()-6), "")</f>
        <v/>
      </c>
      <c r="C35" s="121" t="str" cm="1">
        <f t="array" ref="C35">IF(傳票列數&gt;=ROW()-5, INDEX(日記簿!J:J, 傳票起始列+ROW()-6), "")</f>
        <v/>
      </c>
      <c r="D35" s="121" t="str" cm="1">
        <f t="array" ref="D35">IF(傳票列數&gt;=ROW()-5, INDEX(日記簿!L:L, 傳票起始列+ROW()-6), "")</f>
        <v/>
      </c>
      <c r="E35" s="299" t="str" cm="1">
        <f t="array" ref="E35">IF(傳票列數&gt;=ROW()-5, INDEX(日記簿!M:M, 傳票起始列+ROW()-6), "")</f>
        <v/>
      </c>
      <c r="F35" s="300" t="str" cm="1">
        <f t="array" ref="F35">IF(傳票列數&gt;=ROW()-5, INDEX(日記簿!N:N, 傳票起始列+ROW()-6), "")</f>
        <v/>
      </c>
    </row>
    <row r="36" spans="2:6" ht="25" hidden="1" customHeight="1">
      <c r="B36" s="192" t="str" cm="1">
        <f t="array" ref="B36">IF(傳票列數&gt;=ROW()-5, INDEX(日記簿!I:I, 傳票起始列+ROW()-6), "")</f>
        <v/>
      </c>
      <c r="C36" s="121" t="str" cm="1">
        <f t="array" ref="C36">IF(傳票列數&gt;=ROW()-5, INDEX(日記簿!J:J, 傳票起始列+ROW()-6), "")</f>
        <v/>
      </c>
      <c r="D36" s="121" t="str" cm="1">
        <f t="array" ref="D36">IF(傳票列數&gt;=ROW()-5, INDEX(日記簿!L:L, 傳票起始列+ROW()-6), "")</f>
        <v/>
      </c>
      <c r="E36" s="299" t="str" cm="1">
        <f t="array" ref="E36">IF(傳票列數&gt;=ROW()-5, INDEX(日記簿!M:M, 傳票起始列+ROW()-6), "")</f>
        <v/>
      </c>
      <c r="F36" s="300" t="str" cm="1">
        <f t="array" ref="F36">IF(傳票列數&gt;=ROW()-5, INDEX(日記簿!N:N, 傳票起始列+ROW()-6), "")</f>
        <v/>
      </c>
    </row>
    <row r="37" spans="2:6" ht="25" hidden="1" customHeight="1">
      <c r="B37" s="192" t="str" cm="1">
        <f t="array" ref="B37">IF(傳票列數&gt;=ROW()-5, INDEX(日記簿!I:I, 傳票起始列+ROW()-6), "")</f>
        <v/>
      </c>
      <c r="C37" s="121" t="str" cm="1">
        <f t="array" ref="C37">IF(傳票列數&gt;=ROW()-5, INDEX(日記簿!J:J, 傳票起始列+ROW()-6), "")</f>
        <v/>
      </c>
      <c r="D37" s="121" t="str" cm="1">
        <f t="array" ref="D37">IF(傳票列數&gt;=ROW()-5, INDEX(日記簿!L:L, 傳票起始列+ROW()-6), "")</f>
        <v/>
      </c>
      <c r="E37" s="299" t="str" cm="1">
        <f t="array" ref="E37">IF(傳票列數&gt;=ROW()-5, INDEX(日記簿!M:M, 傳票起始列+ROW()-6), "")</f>
        <v/>
      </c>
      <c r="F37" s="300" t="str" cm="1">
        <f t="array" ref="F37">IF(傳票列數&gt;=ROW()-5, INDEX(日記簿!N:N, 傳票起始列+ROW()-6), "")</f>
        <v/>
      </c>
    </row>
    <row r="38" spans="2:6" ht="25" hidden="1" customHeight="1">
      <c r="B38" s="192" t="str" cm="1">
        <f t="array" ref="B38">IF(傳票列數&gt;=ROW()-5, INDEX(日記簿!I:I, 傳票起始列+ROW()-6), "")</f>
        <v/>
      </c>
      <c r="C38" s="121" t="str" cm="1">
        <f t="array" ref="C38">IF(傳票列數&gt;=ROW()-5, INDEX(日記簿!J:J, 傳票起始列+ROW()-6), "")</f>
        <v/>
      </c>
      <c r="D38" s="121" t="str" cm="1">
        <f t="array" ref="D38">IF(傳票列數&gt;=ROW()-5, INDEX(日記簿!L:L, 傳票起始列+ROW()-6), "")</f>
        <v/>
      </c>
      <c r="E38" s="299" t="str" cm="1">
        <f t="array" ref="E38">IF(傳票列數&gt;=ROW()-5, INDEX(日記簿!M:M, 傳票起始列+ROW()-6), "")</f>
        <v/>
      </c>
      <c r="F38" s="300" t="str" cm="1">
        <f t="array" ref="F38">IF(傳票列數&gt;=ROW()-5, INDEX(日記簿!N:N, 傳票起始列+ROW()-6), "")</f>
        <v/>
      </c>
    </row>
    <row r="39" spans="2:6" ht="25" hidden="1" customHeight="1">
      <c r="B39" s="192" t="str" cm="1">
        <f t="array" ref="B39">IF(傳票列數&gt;=ROW()-5, INDEX(日記簿!I:I, 傳票起始列+ROW()-6), "")</f>
        <v/>
      </c>
      <c r="C39" s="121" t="str" cm="1">
        <f t="array" ref="C39">IF(傳票列數&gt;=ROW()-5, INDEX(日記簿!J:J, 傳票起始列+ROW()-6), "")</f>
        <v/>
      </c>
      <c r="D39" s="121" t="str" cm="1">
        <f t="array" ref="D39">IF(傳票列數&gt;=ROW()-5, INDEX(日記簿!L:L, 傳票起始列+ROW()-6), "")</f>
        <v/>
      </c>
      <c r="E39" s="299" t="str" cm="1">
        <f t="array" ref="E39">IF(傳票列數&gt;=ROW()-5, INDEX(日記簿!M:M, 傳票起始列+ROW()-6), "")</f>
        <v/>
      </c>
      <c r="F39" s="300" t="str" cm="1">
        <f t="array" ref="F39">IF(傳票列數&gt;=ROW()-5, INDEX(日記簿!N:N, 傳票起始列+ROW()-6), "")</f>
        <v/>
      </c>
    </row>
    <row r="40" spans="2:6" ht="25" hidden="1" customHeight="1" thickBot="1">
      <c r="B40" s="192" t="str" cm="1">
        <f t="array" ref="B40">IF(傳票列數&gt;=ROW()-5, INDEX(日記簿!I:I, 傳票起始列+ROW()-6), "")</f>
        <v/>
      </c>
      <c r="C40" s="121" t="str" cm="1">
        <f t="array" ref="C40">IF(傳票列數&gt;=ROW()-5, INDEX(日記簿!J:J, 傳票起始列+ROW()-6), "")</f>
        <v/>
      </c>
      <c r="D40" s="121" t="str" cm="1">
        <f t="array" ref="D40">IF(傳票列數&gt;=ROW()-5, INDEX(日記簿!L:L, 傳票起始列+ROW()-6), "")</f>
        <v/>
      </c>
      <c r="E40" s="299" t="str" cm="1">
        <f t="array" ref="E40">IF(傳票列數&gt;=ROW()-5, INDEX(日記簿!M:M, 傳票起始列+ROW()-6), "")</f>
        <v/>
      </c>
      <c r="F40" s="300" t="str" cm="1">
        <f t="array" ref="F40">IF(傳票列數&gt;=ROW()-5, INDEX(日記簿!N:N, 傳票起始列+ROW()-6), "")</f>
        <v/>
      </c>
    </row>
    <row r="41" spans="2:6" ht="25" customHeight="1" thickTop="1" thickBot="1">
      <c r="B41" s="191"/>
      <c r="C41" s="236"/>
      <c r="D41" s="125"/>
      <c r="E41" s="301">
        <f>SUM(E6:E40)</f>
        <v>1370000</v>
      </c>
      <c r="F41" s="302">
        <f>SUM(F6:F40)</f>
        <v>1370000</v>
      </c>
    </row>
    <row r="43" spans="2:6">
      <c r="B43" s="430" t="s">
        <v>374</v>
      </c>
      <c r="C43" s="430"/>
      <c r="D43" s="430"/>
      <c r="E43" s="430"/>
      <c r="F43" s="430"/>
    </row>
    <row r="45" spans="2:6">
      <c r="B45" s="278"/>
    </row>
  </sheetData>
  <sheetProtection sheet="1" objects="1" scenarios="1"/>
  <mergeCells count="1">
    <mergeCell ref="B43:F43"/>
  </mergeCells>
  <phoneticPr fontId="2" type="noConversion"/>
  <printOptions horizontalCentered="1"/>
  <pageMargins left="0.74803149606299213" right="0.74803149606299213" top="0.59055118110236227" bottom="0.98425196850393704" header="0.51181102362204722" footer="0.51181102362204722"/>
  <pageSetup paperSize="9" scale="78" orientation="portrait" r:id="rId1"/>
  <headerFooter alignWithMargins="0"/>
  <drawing r:id="rId2"/>
  <legacyDrawing r:id="rId3"/>
  <picture r:id="rId4"/>
  <controls>
    <mc:AlternateContent xmlns:mc="http://schemas.openxmlformats.org/markup-compatibility/2006">
      <mc:Choice Requires="x14">
        <control shapeId="4103" r:id="rId5" name="ListBox2">
          <controlPr locked="0" defaultSize="0" print="0" autoFill="0" autoLine="0" linkedCell="傳票列印!$F$3" listFillRange="日記簿!C6:O2001" r:id="rId6">
            <anchor moveWithCells="1">
              <from>
                <xdr:col>7</xdr:col>
                <xdr:colOff>12700</xdr:colOff>
                <xdr:row>1</xdr:row>
                <xdr:rowOff>6350</xdr:rowOff>
              </from>
              <to>
                <xdr:col>14</xdr:col>
                <xdr:colOff>165100</xdr:colOff>
                <xdr:row>40</xdr:row>
                <xdr:rowOff>76200</xdr:rowOff>
              </to>
            </anchor>
          </controlPr>
        </control>
      </mc:Choice>
      <mc:Fallback>
        <control shapeId="4103" r:id="rId5" name="ListBox2"/>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2AC3CC44-5D39-4BF3-8500-DDEE38D08210}">
          <x14:formula1>
            <xm:f>日記簿!F6:F2000</xm:f>
          </x14:formula1>
          <xm:sqref>F3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pageSetUpPr autoPageBreaks="0" fitToPage="1"/>
  </sheetPr>
  <dimension ref="A1:Z200"/>
  <sheetViews>
    <sheetView showGridLines="0" showZeros="0" zoomScale="90" zoomScaleNormal="90" workbookViewId="0">
      <pane ySplit="5" topLeftCell="A6" activePane="bottomLeft" state="frozen"/>
      <selection activeCell="K6" sqref="K6"/>
      <selection pane="bottomLeft" activeCell="K2" sqref="K2"/>
    </sheetView>
  </sheetViews>
  <sheetFormatPr defaultColWidth="9" defaultRowHeight="17"/>
  <cols>
    <col min="1" max="1" width="2.08984375" style="94" customWidth="1"/>
    <col min="2" max="2" width="12.6328125" style="25" customWidth="1"/>
    <col min="3" max="3" width="40.6328125" style="1" customWidth="1"/>
    <col min="4" max="4" width="13.6328125" style="1" customWidth="1"/>
    <col min="5" max="5" width="0.81640625" style="1" customWidth="1"/>
    <col min="6" max="6" width="0.81640625" style="25" customWidth="1"/>
    <col min="7" max="7" width="12.6328125" style="25" customWidth="1"/>
    <col min="8" max="8" width="40.6328125" style="1" customWidth="1"/>
    <col min="9" max="9" width="13.6328125" style="24" customWidth="1"/>
    <col min="10" max="10" width="2.6328125" style="14" customWidth="1"/>
    <col min="11" max="11" width="10.6328125" style="14" customWidth="1"/>
    <col min="12" max="12" width="9" style="1"/>
    <col min="13" max="14" width="9" style="3"/>
    <col min="15" max="25" width="9" style="1"/>
    <col min="26" max="26" width="10.81640625" style="1" bestFit="1" customWidth="1"/>
    <col min="27" max="16384" width="9" style="1"/>
  </cols>
  <sheetData>
    <row r="1" spans="1:26" s="139" customFormat="1" ht="17" customHeight="1">
      <c r="A1" s="154" t="str">
        <f>日記簿!F1</f>
        <v/>
      </c>
      <c r="C1" s="151"/>
      <c r="D1" s="152">
        <f>會計項目表!D1</f>
        <v>14</v>
      </c>
      <c r="E1" s="153"/>
      <c r="H1" s="151"/>
      <c r="I1" s="164">
        <f>會計項目表!F1</f>
        <v>13</v>
      </c>
      <c r="K1" s="246">
        <f>MATCH(K2,清單!K3:K16,0)</f>
        <v>13</v>
      </c>
      <c r="M1" s="150"/>
      <c r="N1" s="150"/>
    </row>
    <row r="2" spans="1:26" s="18" customFormat="1" ht="20" customHeight="1" thickBot="1">
      <c r="A2" s="182"/>
      <c r="B2" s="56" t="str">
        <f>公司名稱</f>
        <v>社團法人OOO協會</v>
      </c>
      <c r="C2" s="56"/>
      <c r="D2" s="56"/>
      <c r="E2" s="56"/>
      <c r="F2" s="56"/>
      <c r="G2" s="56"/>
      <c r="H2" s="56"/>
      <c r="I2" s="183"/>
      <c r="J2" s="17"/>
      <c r="K2" s="245" t="s">
        <v>113</v>
      </c>
      <c r="M2" s="19"/>
      <c r="N2" s="19"/>
    </row>
    <row r="3" spans="1:26" s="18" customFormat="1" ht="20" customHeight="1" thickBot="1">
      <c r="A3" s="182"/>
      <c r="B3" s="56" t="s">
        <v>6</v>
      </c>
      <c r="C3" s="56"/>
      <c r="D3" s="56"/>
      <c r="E3" s="56"/>
      <c r="F3" s="56"/>
      <c r="G3" s="56"/>
      <c r="H3" s="56"/>
      <c r="I3" s="183"/>
      <c r="J3" s="17"/>
      <c r="K3" s="280">
        <v>46387</v>
      </c>
      <c r="M3" s="19"/>
      <c r="N3" s="19"/>
    </row>
    <row r="4" spans="1:26" ht="20" customHeight="1" thickBot="1">
      <c r="A4" s="92"/>
      <c r="B4" s="20"/>
      <c r="C4" s="21"/>
      <c r="D4" s="431">
        <f>IF(K1&lt;14,VLOOKUP(K1,清單!J3:L15,3,FALSE),K3)</f>
        <v>46387</v>
      </c>
      <c r="E4" s="431"/>
      <c r="F4" s="431"/>
      <c r="G4" s="431"/>
      <c r="H4" s="21"/>
      <c r="I4" s="22" t="str">
        <f>日記簿!N4</f>
        <v>幣別：新台幣</v>
      </c>
    </row>
    <row r="5" spans="1:26" ht="20" customHeight="1">
      <c r="A5" s="93"/>
      <c r="B5" s="117" t="s">
        <v>64</v>
      </c>
      <c r="C5" s="118" t="s">
        <v>65</v>
      </c>
      <c r="D5" s="117" t="s">
        <v>63</v>
      </c>
      <c r="E5" s="117"/>
      <c r="F5" s="138"/>
      <c r="G5" s="117" t="s">
        <v>64</v>
      </c>
      <c r="H5" s="118" t="s">
        <v>65</v>
      </c>
      <c r="I5" s="117" t="s">
        <v>63</v>
      </c>
    </row>
    <row r="6" spans="1:26">
      <c r="B6" s="111">
        <f t="shared" ref="B6:B69" si="0">IF(ISNA(VLOOKUP(ROW()-5,資表借,1,FALSE))=TRUE,"",VLOOKUP(ROW()-5,資表借,11,FALSE))</f>
        <v>0</v>
      </c>
      <c r="C6" s="91" t="str">
        <f t="shared" ref="C6:C69" si="1">IF(ISNA(VLOOKUP(ROW()-5,資表借,1,FALSE))=TRUE,"",VLOOKUP(ROW()-5,資表借,13,FALSE))</f>
        <v>流動資產</v>
      </c>
      <c r="D6" s="109">
        <f t="shared" ref="D6:D69" si="2">IF(ISNA(VLOOKUP(ROW()-5,資表借,1,FALSE))=TRUE,"",IF(VLOOKUP(ROW()-5,資表借,14,FALSE)="貸",VLOOKUP(ROW()-5,資表借,15,FALSE)*-1,VLOOKUP(ROW()-5,資表借,15,FALSE)))</f>
        <v>0</v>
      </c>
      <c r="E6" s="109"/>
      <c r="F6" s="110"/>
      <c r="G6" s="111">
        <f t="shared" ref="G6:G69" si="3">IF(ISNA(VLOOKUP(ROW()-5,資表貸,1,FALSE))=TRUE,"",VLOOKUP(ROW()-5,資表貸,9,FALSE))</f>
        <v>0</v>
      </c>
      <c r="H6" s="91" t="str">
        <f t="shared" ref="H6:H69" si="4">IF(ISNA(VLOOKUP(ROW()-5,資表貸,1,FALSE))=TRUE,"",VLOOKUP(ROW()-5,資表貸,11,FALSE))</f>
        <v>流動負債</v>
      </c>
      <c r="I6" s="109">
        <f t="shared" ref="I6:I69" si="5">IF(ISNA(VLOOKUP(ROW()-5,資表貸,1,FALSE))=TRUE,"",IF(VLOOKUP(ROW()-5,資表貸,12,FALSE)="借",VLOOKUP(ROW()-5,資表貸,13,FALSE)*-1,VLOOKUP(ROW()-5,資表貸,13,FALSE)))</f>
        <v>0</v>
      </c>
      <c r="K6" s="2"/>
      <c r="Y6" s="172"/>
      <c r="Z6" s="173"/>
    </row>
    <row r="7" spans="1:26">
      <c r="B7" s="111">
        <f t="shared" si="0"/>
        <v>1110</v>
      </c>
      <c r="C7" s="91" t="str">
        <f t="shared" si="1"/>
        <v>零用金</v>
      </c>
      <c r="D7" s="109">
        <f t="shared" si="2"/>
        <v>10000</v>
      </c>
      <c r="E7" s="109"/>
      <c r="F7" s="110"/>
      <c r="G7" s="111">
        <f t="shared" si="3"/>
        <v>2130</v>
      </c>
      <c r="H7" s="91" t="str">
        <f t="shared" si="4"/>
        <v>應付款項</v>
      </c>
      <c r="I7" s="109">
        <f t="shared" si="5"/>
        <v>5000</v>
      </c>
      <c r="Y7" s="28"/>
      <c r="Z7" s="173"/>
    </row>
    <row r="8" spans="1:26">
      <c r="B8" s="111">
        <f t="shared" si="0"/>
        <v>1121</v>
      </c>
      <c r="C8" s="91" t="str">
        <f t="shared" si="1"/>
        <v>銀行存款-A銀活存</v>
      </c>
      <c r="D8" s="109">
        <f t="shared" si="2"/>
        <v>303000</v>
      </c>
      <c r="E8" s="109"/>
      <c r="F8" s="110"/>
      <c r="G8" s="111">
        <f t="shared" si="3"/>
        <v>0</v>
      </c>
      <c r="H8" s="91" t="str">
        <f t="shared" si="4"/>
        <v>流動負債合計</v>
      </c>
      <c r="I8" s="109">
        <f t="shared" si="5"/>
        <v>5000</v>
      </c>
      <c r="Y8" s="28"/>
      <c r="Z8" s="173"/>
    </row>
    <row r="9" spans="1:26">
      <c r="B9" s="111">
        <f t="shared" si="0"/>
        <v>1123</v>
      </c>
      <c r="C9" s="91" t="str">
        <f t="shared" si="1"/>
        <v>銀行存款-B銀活存</v>
      </c>
      <c r="D9" s="109">
        <f t="shared" si="2"/>
        <v>100000</v>
      </c>
      <c r="E9" s="109"/>
      <c r="F9" s="110"/>
      <c r="G9" s="111">
        <f t="shared" si="3"/>
        <v>0</v>
      </c>
      <c r="H9" s="91">
        <f t="shared" si="4"/>
        <v>0</v>
      </c>
      <c r="I9" s="109">
        <f t="shared" si="5"/>
        <v>0</v>
      </c>
      <c r="Y9" s="28"/>
      <c r="Z9" s="173"/>
    </row>
    <row r="10" spans="1:26">
      <c r="B10" s="111">
        <f t="shared" si="0"/>
        <v>1191</v>
      </c>
      <c r="C10" s="91" t="str">
        <f t="shared" si="1"/>
        <v>基金專戶-X銀活存</v>
      </c>
      <c r="D10" s="109">
        <f t="shared" si="2"/>
        <v>1000000</v>
      </c>
      <c r="E10" s="109"/>
      <c r="F10" s="110"/>
      <c r="G10" s="111">
        <f t="shared" si="3"/>
        <v>0</v>
      </c>
      <c r="H10" s="91" t="str">
        <f t="shared" si="4"/>
        <v>負債總額</v>
      </c>
      <c r="I10" s="109">
        <f t="shared" si="5"/>
        <v>5000</v>
      </c>
      <c r="Y10" s="28"/>
      <c r="Z10" s="173"/>
    </row>
    <row r="11" spans="1:26">
      <c r="B11" s="111">
        <f t="shared" si="0"/>
        <v>0</v>
      </c>
      <c r="C11" s="91" t="str">
        <f t="shared" si="1"/>
        <v>現金合計</v>
      </c>
      <c r="D11" s="109">
        <f t="shared" si="2"/>
        <v>1413000</v>
      </c>
      <c r="E11" s="109"/>
      <c r="F11" s="110"/>
      <c r="G11" s="111">
        <f t="shared" si="3"/>
        <v>0</v>
      </c>
      <c r="H11" s="91">
        <f t="shared" si="4"/>
        <v>0</v>
      </c>
      <c r="I11" s="109">
        <f t="shared" si="5"/>
        <v>0</v>
      </c>
      <c r="Y11" s="28"/>
      <c r="Z11" s="173"/>
    </row>
    <row r="12" spans="1:26">
      <c r="B12" s="111">
        <f t="shared" si="0"/>
        <v>1250</v>
      </c>
      <c r="C12" s="91" t="str">
        <f t="shared" si="1"/>
        <v>預付款項</v>
      </c>
      <c r="D12" s="109">
        <f t="shared" si="2"/>
        <v>20000</v>
      </c>
      <c r="E12" s="109"/>
      <c r="F12" s="110"/>
      <c r="G12" s="111">
        <f t="shared" si="3"/>
        <v>0</v>
      </c>
      <c r="H12" s="91" t="str">
        <f t="shared" si="4"/>
        <v>基金暨餘絀</v>
      </c>
      <c r="I12" s="109">
        <f t="shared" si="5"/>
        <v>0</v>
      </c>
      <c r="Y12" s="28"/>
      <c r="Z12" s="173"/>
    </row>
    <row r="13" spans="1:26">
      <c r="B13" s="111">
        <f t="shared" si="0"/>
        <v>0</v>
      </c>
      <c r="C13" s="91" t="str">
        <f t="shared" si="1"/>
        <v>流動資產合計</v>
      </c>
      <c r="D13" s="109">
        <f t="shared" si="2"/>
        <v>1433000</v>
      </c>
      <c r="E13" s="109"/>
      <c r="F13" s="110"/>
      <c r="G13" s="111">
        <f t="shared" si="3"/>
        <v>3110</v>
      </c>
      <c r="H13" s="91" t="str">
        <f t="shared" si="4"/>
        <v>基金</v>
      </c>
      <c r="I13" s="109">
        <f t="shared" si="5"/>
        <v>1000000</v>
      </c>
      <c r="Y13" s="28"/>
      <c r="Z13" s="173"/>
    </row>
    <row r="14" spans="1:26">
      <c r="B14" s="111">
        <f t="shared" si="0"/>
        <v>0</v>
      </c>
      <c r="C14" s="91">
        <f t="shared" si="1"/>
        <v>0</v>
      </c>
      <c r="D14" s="109">
        <f t="shared" si="2"/>
        <v>0</v>
      </c>
      <c r="E14" s="109"/>
      <c r="F14" s="110"/>
      <c r="G14" s="111">
        <f t="shared" si="3"/>
        <v>3210</v>
      </c>
      <c r="H14" s="91" t="str">
        <f t="shared" si="4"/>
        <v>累計餘絀</v>
      </c>
      <c r="I14" s="109">
        <f t="shared" si="5"/>
        <v>365000</v>
      </c>
      <c r="Y14" s="28"/>
      <c r="Z14" s="173"/>
    </row>
    <row r="15" spans="1:26">
      <c r="B15" s="111">
        <f t="shared" si="0"/>
        <v>0</v>
      </c>
      <c r="C15" s="91" t="str">
        <f t="shared" si="1"/>
        <v>其他資產</v>
      </c>
      <c r="D15" s="109">
        <f t="shared" si="2"/>
        <v>0</v>
      </c>
      <c r="E15" s="109"/>
      <c r="F15" s="110"/>
      <c r="G15" s="111">
        <f t="shared" si="3"/>
        <v>3440</v>
      </c>
      <c r="H15" s="91" t="str">
        <f t="shared" si="4"/>
        <v>本期餘絀</v>
      </c>
      <c r="I15" s="109">
        <f t="shared" si="5"/>
        <v>103000</v>
      </c>
      <c r="Y15" s="28"/>
      <c r="Z15" s="173"/>
    </row>
    <row r="16" spans="1:26">
      <c r="B16" s="111">
        <f t="shared" si="0"/>
        <v>1410</v>
      </c>
      <c r="C16" s="91" t="str">
        <f t="shared" si="1"/>
        <v>存出保證金</v>
      </c>
      <c r="D16" s="109">
        <f t="shared" si="2"/>
        <v>40000</v>
      </c>
      <c r="E16" s="109"/>
      <c r="F16" s="110"/>
      <c r="G16" s="111">
        <f t="shared" si="3"/>
        <v>0</v>
      </c>
      <c r="H16" s="91" t="str">
        <f t="shared" si="4"/>
        <v>基金暨餘絀總額</v>
      </c>
      <c r="I16" s="109">
        <f t="shared" si="5"/>
        <v>1468000</v>
      </c>
      <c r="Y16" s="28"/>
      <c r="Z16" s="173"/>
    </row>
    <row r="17" spans="2:26">
      <c r="B17" s="111">
        <f t="shared" si="0"/>
        <v>0</v>
      </c>
      <c r="C17" s="91" t="str">
        <f t="shared" si="1"/>
        <v>其他資產合計</v>
      </c>
      <c r="D17" s="109">
        <f t="shared" si="2"/>
        <v>40000</v>
      </c>
      <c r="E17" s="109"/>
      <c r="F17" s="110"/>
      <c r="G17" s="111">
        <f t="shared" si="3"/>
        <v>0</v>
      </c>
      <c r="H17" s="91">
        <f t="shared" si="4"/>
        <v>0</v>
      </c>
      <c r="I17" s="109">
        <f t="shared" si="5"/>
        <v>0</v>
      </c>
      <c r="Y17" s="28"/>
      <c r="Z17" s="173"/>
    </row>
    <row r="18" spans="2:26">
      <c r="B18" s="111">
        <f t="shared" si="0"/>
        <v>0</v>
      </c>
      <c r="C18" s="91">
        <f t="shared" si="1"/>
        <v>0</v>
      </c>
      <c r="D18" s="109">
        <f t="shared" si="2"/>
        <v>0</v>
      </c>
      <c r="E18" s="109"/>
      <c r="F18" s="110"/>
      <c r="G18" s="111" t="str">
        <f t="shared" si="3"/>
        <v/>
      </c>
      <c r="H18" s="91" t="str">
        <f t="shared" si="4"/>
        <v/>
      </c>
      <c r="I18" s="109" t="str">
        <f t="shared" si="5"/>
        <v/>
      </c>
      <c r="Y18" s="28"/>
      <c r="Z18" s="173"/>
    </row>
    <row r="19" spans="2:26">
      <c r="B19" s="111">
        <f t="shared" si="0"/>
        <v>0</v>
      </c>
      <c r="C19" s="91" t="str">
        <f t="shared" si="1"/>
        <v>資產總額</v>
      </c>
      <c r="D19" s="109">
        <f t="shared" si="2"/>
        <v>1473000</v>
      </c>
      <c r="E19" s="109"/>
      <c r="F19" s="110"/>
      <c r="G19" s="111">
        <f t="shared" si="3"/>
        <v>0</v>
      </c>
      <c r="H19" s="91" t="str">
        <f t="shared" si="4"/>
        <v>負債、基金暨餘絀總額</v>
      </c>
      <c r="I19" s="109">
        <f t="shared" si="5"/>
        <v>1473000</v>
      </c>
      <c r="Y19" s="28"/>
      <c r="Z19" s="173"/>
    </row>
    <row r="20" spans="2:26">
      <c r="B20" s="111" t="str">
        <f t="shared" si="0"/>
        <v/>
      </c>
      <c r="C20" s="91" t="str">
        <f t="shared" si="1"/>
        <v/>
      </c>
      <c r="D20" s="109" t="str">
        <f t="shared" si="2"/>
        <v/>
      </c>
      <c r="E20" s="109"/>
      <c r="F20" s="110"/>
      <c r="G20" s="111" t="str">
        <f t="shared" si="3"/>
        <v/>
      </c>
      <c r="H20" s="91" t="str">
        <f t="shared" si="4"/>
        <v/>
      </c>
      <c r="I20" s="109" t="str">
        <f t="shared" si="5"/>
        <v/>
      </c>
    </row>
    <row r="21" spans="2:26">
      <c r="B21" s="111" t="str">
        <f t="shared" si="0"/>
        <v/>
      </c>
      <c r="C21" s="91" t="str">
        <f t="shared" si="1"/>
        <v/>
      </c>
      <c r="D21" s="109" t="str">
        <f t="shared" si="2"/>
        <v/>
      </c>
      <c r="E21" s="109"/>
      <c r="F21" s="110"/>
      <c r="G21" s="111" t="str">
        <f t="shared" si="3"/>
        <v/>
      </c>
      <c r="H21" s="91" t="str">
        <f t="shared" si="4"/>
        <v/>
      </c>
      <c r="I21" s="109" t="str">
        <f t="shared" si="5"/>
        <v/>
      </c>
    </row>
    <row r="22" spans="2:26">
      <c r="B22" s="111" t="str">
        <f t="shared" si="0"/>
        <v/>
      </c>
      <c r="C22" s="91" t="str">
        <f t="shared" si="1"/>
        <v/>
      </c>
      <c r="D22" s="109" t="str">
        <f t="shared" si="2"/>
        <v/>
      </c>
      <c r="E22" s="109"/>
      <c r="F22" s="110"/>
      <c r="G22" s="111" t="str">
        <f t="shared" si="3"/>
        <v/>
      </c>
      <c r="H22" s="91" t="str">
        <f t="shared" si="4"/>
        <v/>
      </c>
      <c r="I22" s="109" t="str">
        <f t="shared" si="5"/>
        <v/>
      </c>
    </row>
    <row r="23" spans="2:26">
      <c r="B23" s="111" t="str">
        <f t="shared" si="0"/>
        <v/>
      </c>
      <c r="C23" s="91" t="str">
        <f t="shared" si="1"/>
        <v/>
      </c>
      <c r="D23" s="109" t="str">
        <f t="shared" si="2"/>
        <v/>
      </c>
      <c r="E23" s="109"/>
      <c r="F23" s="110"/>
      <c r="G23" s="111" t="str">
        <f t="shared" si="3"/>
        <v/>
      </c>
      <c r="H23" s="91" t="str">
        <f t="shared" si="4"/>
        <v/>
      </c>
      <c r="I23" s="109" t="str">
        <f t="shared" si="5"/>
        <v/>
      </c>
    </row>
    <row r="24" spans="2:26">
      <c r="B24" s="111" t="str">
        <f t="shared" si="0"/>
        <v/>
      </c>
      <c r="C24" s="91" t="str">
        <f t="shared" si="1"/>
        <v/>
      </c>
      <c r="D24" s="109" t="str">
        <f t="shared" si="2"/>
        <v/>
      </c>
      <c r="E24" s="109"/>
      <c r="F24" s="110"/>
      <c r="G24" s="111" t="str">
        <f t="shared" si="3"/>
        <v/>
      </c>
      <c r="H24" s="91" t="str">
        <f t="shared" si="4"/>
        <v/>
      </c>
      <c r="I24" s="109" t="str">
        <f t="shared" si="5"/>
        <v/>
      </c>
    </row>
    <row r="25" spans="2:26">
      <c r="B25" s="111" t="str">
        <f t="shared" si="0"/>
        <v/>
      </c>
      <c r="C25" s="91" t="str">
        <f t="shared" si="1"/>
        <v/>
      </c>
      <c r="D25" s="109" t="str">
        <f t="shared" si="2"/>
        <v/>
      </c>
      <c r="E25" s="109"/>
      <c r="F25" s="110"/>
      <c r="G25" s="111" t="str">
        <f t="shared" si="3"/>
        <v/>
      </c>
      <c r="H25" s="91" t="str">
        <f t="shared" si="4"/>
        <v/>
      </c>
      <c r="I25" s="109" t="str">
        <f t="shared" si="5"/>
        <v/>
      </c>
    </row>
    <row r="26" spans="2:26">
      <c r="B26" s="111" t="str">
        <f t="shared" si="0"/>
        <v/>
      </c>
      <c r="C26" s="91" t="str">
        <f t="shared" si="1"/>
        <v/>
      </c>
      <c r="D26" s="109" t="str">
        <f t="shared" si="2"/>
        <v/>
      </c>
      <c r="E26" s="109"/>
      <c r="F26" s="110"/>
      <c r="G26" s="111" t="str">
        <f t="shared" si="3"/>
        <v/>
      </c>
      <c r="H26" s="91" t="str">
        <f t="shared" si="4"/>
        <v/>
      </c>
      <c r="I26" s="109" t="str">
        <f t="shared" si="5"/>
        <v/>
      </c>
    </row>
    <row r="27" spans="2:26">
      <c r="B27" s="111" t="str">
        <f t="shared" si="0"/>
        <v/>
      </c>
      <c r="C27" s="91" t="str">
        <f t="shared" si="1"/>
        <v/>
      </c>
      <c r="D27" s="109" t="str">
        <f t="shared" si="2"/>
        <v/>
      </c>
      <c r="E27" s="109"/>
      <c r="F27" s="110"/>
      <c r="G27" s="111" t="str">
        <f t="shared" si="3"/>
        <v/>
      </c>
      <c r="H27" s="91" t="str">
        <f t="shared" si="4"/>
        <v/>
      </c>
      <c r="I27" s="109" t="str">
        <f t="shared" si="5"/>
        <v/>
      </c>
    </row>
    <row r="28" spans="2:26">
      <c r="B28" s="111" t="str">
        <f t="shared" si="0"/>
        <v/>
      </c>
      <c r="C28" s="91" t="str">
        <f t="shared" si="1"/>
        <v/>
      </c>
      <c r="D28" s="109" t="str">
        <f t="shared" si="2"/>
        <v/>
      </c>
      <c r="E28" s="109"/>
      <c r="F28" s="110"/>
      <c r="G28" s="111" t="str">
        <f t="shared" si="3"/>
        <v/>
      </c>
      <c r="H28" s="91" t="str">
        <f t="shared" si="4"/>
        <v/>
      </c>
      <c r="I28" s="109" t="str">
        <f t="shared" si="5"/>
        <v/>
      </c>
    </row>
    <row r="29" spans="2:26">
      <c r="B29" s="111" t="str">
        <f t="shared" si="0"/>
        <v/>
      </c>
      <c r="C29" s="91" t="str">
        <f t="shared" si="1"/>
        <v/>
      </c>
      <c r="D29" s="109" t="str">
        <f t="shared" si="2"/>
        <v/>
      </c>
      <c r="E29" s="109"/>
      <c r="F29" s="110"/>
      <c r="G29" s="111" t="str">
        <f t="shared" si="3"/>
        <v/>
      </c>
      <c r="H29" s="91" t="str">
        <f t="shared" si="4"/>
        <v/>
      </c>
      <c r="I29" s="109" t="str">
        <f t="shared" si="5"/>
        <v/>
      </c>
    </row>
    <row r="30" spans="2:26">
      <c r="B30" s="111" t="str">
        <f t="shared" si="0"/>
        <v/>
      </c>
      <c r="C30" s="91" t="str">
        <f t="shared" si="1"/>
        <v/>
      </c>
      <c r="D30" s="109" t="str">
        <f t="shared" si="2"/>
        <v/>
      </c>
      <c r="E30" s="109"/>
      <c r="F30" s="110"/>
      <c r="G30" s="111" t="str">
        <f t="shared" si="3"/>
        <v/>
      </c>
      <c r="H30" s="91" t="str">
        <f t="shared" si="4"/>
        <v/>
      </c>
      <c r="I30" s="109" t="str">
        <f t="shared" si="5"/>
        <v/>
      </c>
    </row>
    <row r="31" spans="2:26">
      <c r="B31" s="111" t="str">
        <f t="shared" si="0"/>
        <v/>
      </c>
      <c r="C31" s="91" t="str">
        <f t="shared" si="1"/>
        <v/>
      </c>
      <c r="D31" s="109" t="str">
        <f t="shared" si="2"/>
        <v/>
      </c>
      <c r="E31" s="109"/>
      <c r="F31" s="110"/>
      <c r="G31" s="111" t="str">
        <f t="shared" si="3"/>
        <v/>
      </c>
      <c r="H31" s="91" t="str">
        <f t="shared" si="4"/>
        <v/>
      </c>
      <c r="I31" s="109" t="str">
        <f t="shared" si="5"/>
        <v/>
      </c>
    </row>
    <row r="32" spans="2:26">
      <c r="B32" s="111" t="str">
        <f t="shared" si="0"/>
        <v/>
      </c>
      <c r="C32" s="91" t="str">
        <f t="shared" si="1"/>
        <v/>
      </c>
      <c r="D32" s="109" t="str">
        <f t="shared" si="2"/>
        <v/>
      </c>
      <c r="E32" s="109"/>
      <c r="F32" s="110"/>
      <c r="G32" s="111" t="str">
        <f t="shared" si="3"/>
        <v/>
      </c>
      <c r="H32" s="91" t="str">
        <f t="shared" si="4"/>
        <v/>
      </c>
      <c r="I32" s="109" t="str">
        <f t="shared" si="5"/>
        <v/>
      </c>
    </row>
    <row r="33" spans="2:9">
      <c r="B33" s="111" t="str">
        <f t="shared" si="0"/>
        <v/>
      </c>
      <c r="C33" s="91" t="str">
        <f t="shared" si="1"/>
        <v/>
      </c>
      <c r="D33" s="109" t="str">
        <f t="shared" si="2"/>
        <v/>
      </c>
      <c r="E33" s="109"/>
      <c r="F33" s="110"/>
      <c r="G33" s="111" t="str">
        <f t="shared" si="3"/>
        <v/>
      </c>
      <c r="H33" s="91" t="str">
        <f t="shared" si="4"/>
        <v/>
      </c>
      <c r="I33" s="109" t="str">
        <f t="shared" si="5"/>
        <v/>
      </c>
    </row>
    <row r="34" spans="2:9">
      <c r="B34" s="111" t="str">
        <f t="shared" si="0"/>
        <v/>
      </c>
      <c r="C34" s="91" t="str">
        <f t="shared" si="1"/>
        <v/>
      </c>
      <c r="D34" s="109" t="str">
        <f t="shared" si="2"/>
        <v/>
      </c>
      <c r="E34" s="109"/>
      <c r="F34" s="110"/>
      <c r="G34" s="111" t="str">
        <f t="shared" si="3"/>
        <v/>
      </c>
      <c r="H34" s="91" t="str">
        <f t="shared" si="4"/>
        <v/>
      </c>
      <c r="I34" s="109" t="str">
        <f t="shared" si="5"/>
        <v/>
      </c>
    </row>
    <row r="35" spans="2:9">
      <c r="B35" s="111" t="str">
        <f t="shared" si="0"/>
        <v/>
      </c>
      <c r="C35" s="91" t="str">
        <f t="shared" si="1"/>
        <v/>
      </c>
      <c r="D35" s="109" t="str">
        <f t="shared" si="2"/>
        <v/>
      </c>
      <c r="E35" s="109"/>
      <c r="F35" s="110"/>
      <c r="G35" s="111" t="str">
        <f t="shared" si="3"/>
        <v/>
      </c>
      <c r="H35" s="91" t="str">
        <f t="shared" si="4"/>
        <v/>
      </c>
      <c r="I35" s="109" t="str">
        <f t="shared" si="5"/>
        <v/>
      </c>
    </row>
    <row r="36" spans="2:9">
      <c r="B36" s="111" t="str">
        <f t="shared" si="0"/>
        <v/>
      </c>
      <c r="C36" s="91" t="str">
        <f t="shared" si="1"/>
        <v/>
      </c>
      <c r="D36" s="109" t="str">
        <f t="shared" si="2"/>
        <v/>
      </c>
      <c r="E36" s="109"/>
      <c r="F36" s="110"/>
      <c r="G36" s="111" t="str">
        <f t="shared" si="3"/>
        <v/>
      </c>
      <c r="H36" s="91" t="str">
        <f t="shared" si="4"/>
        <v/>
      </c>
      <c r="I36" s="109" t="str">
        <f t="shared" si="5"/>
        <v/>
      </c>
    </row>
    <row r="37" spans="2:9">
      <c r="B37" s="111" t="str">
        <f t="shared" si="0"/>
        <v/>
      </c>
      <c r="C37" s="91" t="str">
        <f t="shared" si="1"/>
        <v/>
      </c>
      <c r="D37" s="109" t="str">
        <f t="shared" si="2"/>
        <v/>
      </c>
      <c r="E37" s="109"/>
      <c r="F37" s="110"/>
      <c r="G37" s="111" t="str">
        <f t="shared" si="3"/>
        <v/>
      </c>
      <c r="H37" s="91" t="str">
        <f t="shared" si="4"/>
        <v/>
      </c>
      <c r="I37" s="109" t="str">
        <f t="shared" si="5"/>
        <v/>
      </c>
    </row>
    <row r="38" spans="2:9">
      <c r="B38" s="111" t="str">
        <f t="shared" si="0"/>
        <v/>
      </c>
      <c r="C38" s="91" t="str">
        <f t="shared" si="1"/>
        <v/>
      </c>
      <c r="D38" s="109" t="str">
        <f t="shared" si="2"/>
        <v/>
      </c>
      <c r="E38" s="109"/>
      <c r="F38" s="110"/>
      <c r="G38" s="111" t="str">
        <f t="shared" si="3"/>
        <v/>
      </c>
      <c r="H38" s="91" t="str">
        <f t="shared" si="4"/>
        <v/>
      </c>
      <c r="I38" s="109" t="str">
        <f t="shared" si="5"/>
        <v/>
      </c>
    </row>
    <row r="39" spans="2:9">
      <c r="B39" s="111" t="str">
        <f t="shared" si="0"/>
        <v/>
      </c>
      <c r="C39" s="91" t="str">
        <f t="shared" si="1"/>
        <v/>
      </c>
      <c r="D39" s="109" t="str">
        <f t="shared" si="2"/>
        <v/>
      </c>
      <c r="E39" s="109"/>
      <c r="F39" s="110"/>
      <c r="G39" s="111" t="str">
        <f t="shared" si="3"/>
        <v/>
      </c>
      <c r="H39" s="91" t="str">
        <f t="shared" si="4"/>
        <v/>
      </c>
      <c r="I39" s="109" t="str">
        <f t="shared" si="5"/>
        <v/>
      </c>
    </row>
    <row r="40" spans="2:9">
      <c r="B40" s="111" t="str">
        <f t="shared" si="0"/>
        <v/>
      </c>
      <c r="C40" s="91" t="str">
        <f t="shared" si="1"/>
        <v/>
      </c>
      <c r="D40" s="109" t="str">
        <f t="shared" si="2"/>
        <v/>
      </c>
      <c r="E40" s="109"/>
      <c r="F40" s="110"/>
      <c r="G40" s="111" t="str">
        <f t="shared" si="3"/>
        <v/>
      </c>
      <c r="H40" s="91" t="str">
        <f t="shared" si="4"/>
        <v/>
      </c>
      <c r="I40" s="109" t="str">
        <f t="shared" si="5"/>
        <v/>
      </c>
    </row>
    <row r="41" spans="2:9">
      <c r="B41" s="111" t="str">
        <f t="shared" si="0"/>
        <v/>
      </c>
      <c r="C41" s="91" t="str">
        <f t="shared" si="1"/>
        <v/>
      </c>
      <c r="D41" s="109" t="str">
        <f t="shared" si="2"/>
        <v/>
      </c>
      <c r="E41" s="109"/>
      <c r="F41" s="110"/>
      <c r="G41" s="111" t="str">
        <f t="shared" si="3"/>
        <v/>
      </c>
      <c r="H41" s="91" t="str">
        <f t="shared" si="4"/>
        <v/>
      </c>
      <c r="I41" s="109" t="str">
        <f t="shared" si="5"/>
        <v/>
      </c>
    </row>
    <row r="42" spans="2:9">
      <c r="B42" s="111" t="str">
        <f t="shared" si="0"/>
        <v/>
      </c>
      <c r="C42" s="91" t="str">
        <f t="shared" si="1"/>
        <v/>
      </c>
      <c r="D42" s="109" t="str">
        <f t="shared" si="2"/>
        <v/>
      </c>
      <c r="E42" s="109"/>
      <c r="F42" s="110"/>
      <c r="G42" s="111" t="str">
        <f t="shared" si="3"/>
        <v/>
      </c>
      <c r="H42" s="91" t="str">
        <f t="shared" si="4"/>
        <v/>
      </c>
      <c r="I42" s="109" t="str">
        <f t="shared" si="5"/>
        <v/>
      </c>
    </row>
    <row r="43" spans="2:9">
      <c r="B43" s="111" t="str">
        <f t="shared" si="0"/>
        <v/>
      </c>
      <c r="C43" s="91" t="str">
        <f t="shared" si="1"/>
        <v/>
      </c>
      <c r="D43" s="109" t="str">
        <f t="shared" si="2"/>
        <v/>
      </c>
      <c r="E43" s="109"/>
      <c r="F43" s="110"/>
      <c r="G43" s="111" t="str">
        <f t="shared" si="3"/>
        <v/>
      </c>
      <c r="H43" s="91" t="str">
        <f t="shared" si="4"/>
        <v/>
      </c>
      <c r="I43" s="109" t="str">
        <f t="shared" si="5"/>
        <v/>
      </c>
    </row>
    <row r="44" spans="2:9">
      <c r="B44" s="111" t="str">
        <f t="shared" si="0"/>
        <v/>
      </c>
      <c r="C44" s="91" t="str">
        <f t="shared" si="1"/>
        <v/>
      </c>
      <c r="D44" s="109" t="str">
        <f t="shared" si="2"/>
        <v/>
      </c>
      <c r="E44" s="109"/>
      <c r="F44" s="110"/>
      <c r="G44" s="111" t="str">
        <f t="shared" si="3"/>
        <v/>
      </c>
      <c r="H44" s="91" t="str">
        <f t="shared" si="4"/>
        <v/>
      </c>
      <c r="I44" s="109" t="str">
        <f t="shared" si="5"/>
        <v/>
      </c>
    </row>
    <row r="45" spans="2:9">
      <c r="B45" s="111" t="str">
        <f t="shared" si="0"/>
        <v/>
      </c>
      <c r="C45" s="91" t="str">
        <f t="shared" si="1"/>
        <v/>
      </c>
      <c r="D45" s="109" t="str">
        <f t="shared" si="2"/>
        <v/>
      </c>
      <c r="E45" s="109"/>
      <c r="F45" s="110"/>
      <c r="G45" s="111" t="str">
        <f t="shared" si="3"/>
        <v/>
      </c>
      <c r="H45" s="91" t="str">
        <f t="shared" si="4"/>
        <v/>
      </c>
      <c r="I45" s="109" t="str">
        <f t="shared" si="5"/>
        <v/>
      </c>
    </row>
    <row r="46" spans="2:9">
      <c r="B46" s="111" t="str">
        <f t="shared" si="0"/>
        <v/>
      </c>
      <c r="C46" s="91" t="str">
        <f t="shared" si="1"/>
        <v/>
      </c>
      <c r="D46" s="109" t="str">
        <f t="shared" si="2"/>
        <v/>
      </c>
      <c r="E46" s="109"/>
      <c r="F46" s="110"/>
      <c r="G46" s="111" t="str">
        <f t="shared" si="3"/>
        <v/>
      </c>
      <c r="H46" s="91" t="str">
        <f t="shared" si="4"/>
        <v/>
      </c>
      <c r="I46" s="109" t="str">
        <f t="shared" si="5"/>
        <v/>
      </c>
    </row>
    <row r="47" spans="2:9">
      <c r="B47" s="111" t="str">
        <f t="shared" si="0"/>
        <v/>
      </c>
      <c r="C47" s="91" t="str">
        <f t="shared" si="1"/>
        <v/>
      </c>
      <c r="D47" s="109" t="str">
        <f t="shared" si="2"/>
        <v/>
      </c>
      <c r="E47" s="109"/>
      <c r="F47" s="110"/>
      <c r="G47" s="111" t="str">
        <f t="shared" si="3"/>
        <v/>
      </c>
      <c r="H47" s="91" t="str">
        <f t="shared" si="4"/>
        <v/>
      </c>
      <c r="I47" s="109" t="str">
        <f t="shared" si="5"/>
        <v/>
      </c>
    </row>
    <row r="48" spans="2:9">
      <c r="B48" s="111" t="str">
        <f t="shared" si="0"/>
        <v/>
      </c>
      <c r="C48" s="91" t="str">
        <f t="shared" si="1"/>
        <v/>
      </c>
      <c r="D48" s="109" t="str">
        <f t="shared" si="2"/>
        <v/>
      </c>
      <c r="E48" s="109"/>
      <c r="F48" s="110"/>
      <c r="G48" s="111" t="str">
        <f t="shared" si="3"/>
        <v/>
      </c>
      <c r="H48" s="91" t="str">
        <f t="shared" si="4"/>
        <v/>
      </c>
      <c r="I48" s="109" t="str">
        <f t="shared" si="5"/>
        <v/>
      </c>
    </row>
    <row r="49" spans="2:9">
      <c r="B49" s="111" t="str">
        <f t="shared" si="0"/>
        <v/>
      </c>
      <c r="C49" s="91" t="str">
        <f t="shared" si="1"/>
        <v/>
      </c>
      <c r="D49" s="109" t="str">
        <f t="shared" si="2"/>
        <v/>
      </c>
      <c r="E49" s="109"/>
      <c r="F49" s="110"/>
      <c r="G49" s="111" t="str">
        <f t="shared" si="3"/>
        <v/>
      </c>
      <c r="H49" s="91" t="str">
        <f t="shared" si="4"/>
        <v/>
      </c>
      <c r="I49" s="109" t="str">
        <f t="shared" si="5"/>
        <v/>
      </c>
    </row>
    <row r="50" spans="2:9">
      <c r="B50" s="111" t="str">
        <f t="shared" si="0"/>
        <v/>
      </c>
      <c r="C50" s="91" t="str">
        <f t="shared" si="1"/>
        <v/>
      </c>
      <c r="D50" s="109" t="str">
        <f t="shared" si="2"/>
        <v/>
      </c>
      <c r="E50" s="109"/>
      <c r="F50" s="110"/>
      <c r="G50" s="111" t="str">
        <f t="shared" si="3"/>
        <v/>
      </c>
      <c r="H50" s="91" t="str">
        <f t="shared" si="4"/>
        <v/>
      </c>
      <c r="I50" s="109" t="str">
        <f t="shared" si="5"/>
        <v/>
      </c>
    </row>
    <row r="51" spans="2:9">
      <c r="B51" s="111" t="str">
        <f t="shared" si="0"/>
        <v/>
      </c>
      <c r="C51" s="91" t="str">
        <f t="shared" si="1"/>
        <v/>
      </c>
      <c r="D51" s="109" t="str">
        <f t="shared" si="2"/>
        <v/>
      </c>
      <c r="E51" s="109"/>
      <c r="F51" s="110"/>
      <c r="G51" s="111" t="str">
        <f t="shared" si="3"/>
        <v/>
      </c>
      <c r="H51" s="91" t="str">
        <f t="shared" si="4"/>
        <v/>
      </c>
      <c r="I51" s="109" t="str">
        <f t="shared" si="5"/>
        <v/>
      </c>
    </row>
    <row r="52" spans="2:9">
      <c r="B52" s="111" t="str">
        <f t="shared" si="0"/>
        <v/>
      </c>
      <c r="C52" s="91" t="str">
        <f t="shared" si="1"/>
        <v/>
      </c>
      <c r="D52" s="109" t="str">
        <f t="shared" si="2"/>
        <v/>
      </c>
      <c r="E52" s="109"/>
      <c r="F52" s="110"/>
      <c r="G52" s="111" t="str">
        <f t="shared" si="3"/>
        <v/>
      </c>
      <c r="H52" s="91" t="str">
        <f t="shared" si="4"/>
        <v/>
      </c>
      <c r="I52" s="109" t="str">
        <f t="shared" si="5"/>
        <v/>
      </c>
    </row>
    <row r="53" spans="2:9">
      <c r="B53" s="111" t="str">
        <f t="shared" si="0"/>
        <v/>
      </c>
      <c r="C53" s="91" t="str">
        <f t="shared" si="1"/>
        <v/>
      </c>
      <c r="D53" s="109" t="str">
        <f t="shared" si="2"/>
        <v/>
      </c>
      <c r="E53" s="109"/>
      <c r="F53" s="110"/>
      <c r="G53" s="111" t="str">
        <f t="shared" si="3"/>
        <v/>
      </c>
      <c r="H53" s="91" t="str">
        <f t="shared" si="4"/>
        <v/>
      </c>
      <c r="I53" s="109" t="str">
        <f t="shared" si="5"/>
        <v/>
      </c>
    </row>
    <row r="54" spans="2:9">
      <c r="B54" s="111" t="str">
        <f t="shared" si="0"/>
        <v/>
      </c>
      <c r="C54" s="91" t="str">
        <f t="shared" si="1"/>
        <v/>
      </c>
      <c r="D54" s="109" t="str">
        <f t="shared" si="2"/>
        <v/>
      </c>
      <c r="E54" s="109"/>
      <c r="F54" s="110"/>
      <c r="G54" s="111" t="str">
        <f t="shared" si="3"/>
        <v/>
      </c>
      <c r="H54" s="91" t="str">
        <f t="shared" si="4"/>
        <v/>
      </c>
      <c r="I54" s="109" t="str">
        <f t="shared" si="5"/>
        <v/>
      </c>
    </row>
    <row r="55" spans="2:9">
      <c r="B55" s="111" t="str">
        <f t="shared" si="0"/>
        <v/>
      </c>
      <c r="C55" s="91" t="str">
        <f t="shared" si="1"/>
        <v/>
      </c>
      <c r="D55" s="109" t="str">
        <f t="shared" si="2"/>
        <v/>
      </c>
      <c r="E55" s="109"/>
      <c r="F55" s="110"/>
      <c r="G55" s="111" t="str">
        <f t="shared" si="3"/>
        <v/>
      </c>
      <c r="H55" s="91" t="str">
        <f t="shared" si="4"/>
        <v/>
      </c>
      <c r="I55" s="109" t="str">
        <f t="shared" si="5"/>
        <v/>
      </c>
    </row>
    <row r="56" spans="2:9">
      <c r="B56" s="111" t="str">
        <f t="shared" si="0"/>
        <v/>
      </c>
      <c r="C56" s="91" t="str">
        <f t="shared" si="1"/>
        <v/>
      </c>
      <c r="D56" s="109" t="str">
        <f t="shared" si="2"/>
        <v/>
      </c>
      <c r="E56" s="109"/>
      <c r="F56" s="110"/>
      <c r="G56" s="111" t="str">
        <f t="shared" si="3"/>
        <v/>
      </c>
      <c r="H56" s="91" t="str">
        <f t="shared" si="4"/>
        <v/>
      </c>
      <c r="I56" s="109" t="str">
        <f t="shared" si="5"/>
        <v/>
      </c>
    </row>
    <row r="57" spans="2:9">
      <c r="B57" s="111" t="str">
        <f t="shared" si="0"/>
        <v/>
      </c>
      <c r="C57" s="91" t="str">
        <f t="shared" si="1"/>
        <v/>
      </c>
      <c r="D57" s="109" t="str">
        <f t="shared" si="2"/>
        <v/>
      </c>
      <c r="E57" s="109"/>
      <c r="F57" s="110"/>
      <c r="G57" s="111" t="str">
        <f t="shared" si="3"/>
        <v/>
      </c>
      <c r="H57" s="91" t="str">
        <f t="shared" si="4"/>
        <v/>
      </c>
      <c r="I57" s="109" t="str">
        <f t="shared" si="5"/>
        <v/>
      </c>
    </row>
    <row r="58" spans="2:9">
      <c r="B58" s="111" t="str">
        <f t="shared" si="0"/>
        <v/>
      </c>
      <c r="C58" s="91" t="str">
        <f t="shared" si="1"/>
        <v/>
      </c>
      <c r="D58" s="109" t="str">
        <f t="shared" si="2"/>
        <v/>
      </c>
      <c r="E58" s="109"/>
      <c r="F58" s="110"/>
      <c r="G58" s="111" t="str">
        <f t="shared" si="3"/>
        <v/>
      </c>
      <c r="H58" s="91" t="str">
        <f t="shared" si="4"/>
        <v/>
      </c>
      <c r="I58" s="109" t="str">
        <f t="shared" si="5"/>
        <v/>
      </c>
    </row>
    <row r="59" spans="2:9">
      <c r="B59" s="111" t="str">
        <f t="shared" si="0"/>
        <v/>
      </c>
      <c r="C59" s="91" t="str">
        <f t="shared" si="1"/>
        <v/>
      </c>
      <c r="D59" s="109" t="str">
        <f t="shared" si="2"/>
        <v/>
      </c>
      <c r="E59" s="109"/>
      <c r="F59" s="110"/>
      <c r="G59" s="111" t="str">
        <f t="shared" si="3"/>
        <v/>
      </c>
      <c r="H59" s="91" t="str">
        <f t="shared" si="4"/>
        <v/>
      </c>
      <c r="I59" s="109" t="str">
        <f t="shared" si="5"/>
        <v/>
      </c>
    </row>
    <row r="60" spans="2:9">
      <c r="B60" s="111" t="str">
        <f t="shared" si="0"/>
        <v/>
      </c>
      <c r="C60" s="91" t="str">
        <f t="shared" si="1"/>
        <v/>
      </c>
      <c r="D60" s="109" t="str">
        <f t="shared" si="2"/>
        <v/>
      </c>
      <c r="E60" s="109"/>
      <c r="F60" s="110"/>
      <c r="G60" s="111" t="str">
        <f t="shared" si="3"/>
        <v/>
      </c>
      <c r="H60" s="91" t="str">
        <f t="shared" si="4"/>
        <v/>
      </c>
      <c r="I60" s="109" t="str">
        <f t="shared" si="5"/>
        <v/>
      </c>
    </row>
    <row r="61" spans="2:9">
      <c r="B61" s="111" t="str">
        <f t="shared" si="0"/>
        <v/>
      </c>
      <c r="C61" s="91" t="str">
        <f t="shared" si="1"/>
        <v/>
      </c>
      <c r="D61" s="109" t="str">
        <f t="shared" si="2"/>
        <v/>
      </c>
      <c r="E61" s="109"/>
      <c r="F61" s="110"/>
      <c r="G61" s="111" t="str">
        <f t="shared" si="3"/>
        <v/>
      </c>
      <c r="H61" s="91" t="str">
        <f t="shared" si="4"/>
        <v/>
      </c>
      <c r="I61" s="109" t="str">
        <f t="shared" si="5"/>
        <v/>
      </c>
    </row>
    <row r="62" spans="2:9">
      <c r="B62" s="111" t="str">
        <f t="shared" si="0"/>
        <v/>
      </c>
      <c r="C62" s="91" t="str">
        <f t="shared" si="1"/>
        <v/>
      </c>
      <c r="D62" s="109" t="str">
        <f t="shared" si="2"/>
        <v/>
      </c>
      <c r="E62" s="109"/>
      <c r="F62" s="110"/>
      <c r="G62" s="111" t="str">
        <f t="shared" si="3"/>
        <v/>
      </c>
      <c r="H62" s="91" t="str">
        <f t="shared" si="4"/>
        <v/>
      </c>
      <c r="I62" s="109" t="str">
        <f t="shared" si="5"/>
        <v/>
      </c>
    </row>
    <row r="63" spans="2:9">
      <c r="B63" s="111" t="str">
        <f t="shared" si="0"/>
        <v/>
      </c>
      <c r="C63" s="91" t="str">
        <f t="shared" si="1"/>
        <v/>
      </c>
      <c r="D63" s="109" t="str">
        <f t="shared" si="2"/>
        <v/>
      </c>
      <c r="E63" s="109"/>
      <c r="F63" s="110"/>
      <c r="G63" s="111" t="str">
        <f t="shared" si="3"/>
        <v/>
      </c>
      <c r="H63" s="91" t="str">
        <f t="shared" si="4"/>
        <v/>
      </c>
      <c r="I63" s="109" t="str">
        <f t="shared" si="5"/>
        <v/>
      </c>
    </row>
    <row r="64" spans="2:9">
      <c r="B64" s="111" t="str">
        <f t="shared" si="0"/>
        <v/>
      </c>
      <c r="C64" s="91" t="str">
        <f t="shared" si="1"/>
        <v/>
      </c>
      <c r="D64" s="109" t="str">
        <f t="shared" si="2"/>
        <v/>
      </c>
      <c r="E64" s="109"/>
      <c r="F64" s="110"/>
      <c r="G64" s="111" t="str">
        <f t="shared" si="3"/>
        <v/>
      </c>
      <c r="H64" s="91" t="str">
        <f t="shared" si="4"/>
        <v/>
      </c>
      <c r="I64" s="109" t="str">
        <f t="shared" si="5"/>
        <v/>
      </c>
    </row>
    <row r="65" spans="2:9">
      <c r="B65" s="111" t="str">
        <f t="shared" si="0"/>
        <v/>
      </c>
      <c r="C65" s="91" t="str">
        <f t="shared" si="1"/>
        <v/>
      </c>
      <c r="D65" s="109" t="str">
        <f t="shared" si="2"/>
        <v/>
      </c>
      <c r="E65" s="109"/>
      <c r="F65" s="110"/>
      <c r="G65" s="111" t="str">
        <f t="shared" si="3"/>
        <v/>
      </c>
      <c r="H65" s="91" t="str">
        <f t="shared" si="4"/>
        <v/>
      </c>
      <c r="I65" s="109" t="str">
        <f t="shared" si="5"/>
        <v/>
      </c>
    </row>
    <row r="66" spans="2:9">
      <c r="B66" s="111" t="str">
        <f t="shared" si="0"/>
        <v/>
      </c>
      <c r="C66" s="91" t="str">
        <f t="shared" si="1"/>
        <v/>
      </c>
      <c r="D66" s="109" t="str">
        <f t="shared" si="2"/>
        <v/>
      </c>
      <c r="E66" s="109"/>
      <c r="F66" s="110"/>
      <c r="G66" s="111" t="str">
        <f t="shared" si="3"/>
        <v/>
      </c>
      <c r="H66" s="91" t="str">
        <f t="shared" si="4"/>
        <v/>
      </c>
      <c r="I66" s="109" t="str">
        <f t="shared" si="5"/>
        <v/>
      </c>
    </row>
    <row r="67" spans="2:9">
      <c r="B67" s="111" t="str">
        <f t="shared" si="0"/>
        <v/>
      </c>
      <c r="C67" s="91" t="str">
        <f t="shared" si="1"/>
        <v/>
      </c>
      <c r="D67" s="109" t="str">
        <f t="shared" si="2"/>
        <v/>
      </c>
      <c r="E67" s="109"/>
      <c r="F67" s="110"/>
      <c r="G67" s="111" t="str">
        <f t="shared" si="3"/>
        <v/>
      </c>
      <c r="H67" s="91" t="str">
        <f t="shared" si="4"/>
        <v/>
      </c>
      <c r="I67" s="109" t="str">
        <f t="shared" si="5"/>
        <v/>
      </c>
    </row>
    <row r="68" spans="2:9">
      <c r="B68" s="111" t="str">
        <f t="shared" si="0"/>
        <v/>
      </c>
      <c r="C68" s="91" t="str">
        <f t="shared" si="1"/>
        <v/>
      </c>
      <c r="D68" s="109" t="str">
        <f t="shared" si="2"/>
        <v/>
      </c>
      <c r="E68" s="109"/>
      <c r="F68" s="110"/>
      <c r="G68" s="111" t="str">
        <f t="shared" si="3"/>
        <v/>
      </c>
      <c r="H68" s="91" t="str">
        <f t="shared" si="4"/>
        <v/>
      </c>
      <c r="I68" s="109" t="str">
        <f t="shared" si="5"/>
        <v/>
      </c>
    </row>
    <row r="69" spans="2:9">
      <c r="B69" s="111" t="str">
        <f t="shared" si="0"/>
        <v/>
      </c>
      <c r="C69" s="91" t="str">
        <f t="shared" si="1"/>
        <v/>
      </c>
      <c r="D69" s="109" t="str">
        <f t="shared" si="2"/>
        <v/>
      </c>
      <c r="E69" s="109"/>
      <c r="F69" s="110"/>
      <c r="G69" s="111" t="str">
        <f t="shared" si="3"/>
        <v/>
      </c>
      <c r="H69" s="91" t="str">
        <f t="shared" si="4"/>
        <v/>
      </c>
      <c r="I69" s="109" t="str">
        <f t="shared" si="5"/>
        <v/>
      </c>
    </row>
    <row r="70" spans="2:9">
      <c r="B70" s="111" t="str">
        <f t="shared" ref="B70:B133" si="6">IF(ISNA(VLOOKUP(ROW()-5,資表借,1,FALSE))=TRUE,"",VLOOKUP(ROW()-5,資表借,11,FALSE))</f>
        <v/>
      </c>
      <c r="C70" s="91" t="str">
        <f t="shared" ref="C70:C133" si="7">IF(ISNA(VLOOKUP(ROW()-5,資表借,1,FALSE))=TRUE,"",VLOOKUP(ROW()-5,資表借,13,FALSE))</f>
        <v/>
      </c>
      <c r="D70" s="109" t="str">
        <f t="shared" ref="D70:D133" si="8">IF(ISNA(VLOOKUP(ROW()-5,資表借,1,FALSE))=TRUE,"",IF(VLOOKUP(ROW()-5,資表借,14,FALSE)="貸",VLOOKUP(ROW()-5,資表借,15,FALSE)*-1,VLOOKUP(ROW()-5,資表借,15,FALSE)))</f>
        <v/>
      </c>
      <c r="E70" s="109"/>
      <c r="F70" s="110"/>
      <c r="G70" s="111" t="str">
        <f t="shared" ref="G70:G133" si="9">IF(ISNA(VLOOKUP(ROW()-5,資表貸,1,FALSE))=TRUE,"",VLOOKUP(ROW()-5,資表貸,9,FALSE))</f>
        <v/>
      </c>
      <c r="H70" s="91" t="str">
        <f t="shared" ref="H70:H133" si="10">IF(ISNA(VLOOKUP(ROW()-5,資表貸,1,FALSE))=TRUE,"",VLOOKUP(ROW()-5,資表貸,11,FALSE))</f>
        <v/>
      </c>
      <c r="I70" s="109" t="str">
        <f t="shared" ref="I70:I133" si="11">IF(ISNA(VLOOKUP(ROW()-5,資表貸,1,FALSE))=TRUE,"",IF(VLOOKUP(ROW()-5,資表貸,12,FALSE)="借",VLOOKUP(ROW()-5,資表貸,13,FALSE)*-1,VLOOKUP(ROW()-5,資表貸,13,FALSE)))</f>
        <v/>
      </c>
    </row>
    <row r="71" spans="2:9">
      <c r="B71" s="111" t="str">
        <f t="shared" si="6"/>
        <v/>
      </c>
      <c r="C71" s="91" t="str">
        <f t="shared" si="7"/>
        <v/>
      </c>
      <c r="D71" s="109" t="str">
        <f t="shared" si="8"/>
        <v/>
      </c>
      <c r="E71" s="109"/>
      <c r="F71" s="110"/>
      <c r="G71" s="111" t="str">
        <f t="shared" si="9"/>
        <v/>
      </c>
      <c r="H71" s="91" t="str">
        <f t="shared" si="10"/>
        <v/>
      </c>
      <c r="I71" s="109" t="str">
        <f t="shared" si="11"/>
        <v/>
      </c>
    </row>
    <row r="72" spans="2:9">
      <c r="B72" s="111" t="str">
        <f t="shared" si="6"/>
        <v/>
      </c>
      <c r="C72" s="91" t="str">
        <f t="shared" si="7"/>
        <v/>
      </c>
      <c r="D72" s="109" t="str">
        <f t="shared" si="8"/>
        <v/>
      </c>
      <c r="E72" s="109"/>
      <c r="F72" s="110"/>
      <c r="G72" s="111" t="str">
        <f t="shared" si="9"/>
        <v/>
      </c>
      <c r="H72" s="91" t="str">
        <f t="shared" si="10"/>
        <v/>
      </c>
      <c r="I72" s="109" t="str">
        <f t="shared" si="11"/>
        <v/>
      </c>
    </row>
    <row r="73" spans="2:9">
      <c r="B73" s="111" t="str">
        <f t="shared" si="6"/>
        <v/>
      </c>
      <c r="C73" s="91" t="str">
        <f t="shared" si="7"/>
        <v/>
      </c>
      <c r="D73" s="109" t="str">
        <f t="shared" si="8"/>
        <v/>
      </c>
      <c r="E73" s="109"/>
      <c r="F73" s="110"/>
      <c r="G73" s="111" t="str">
        <f t="shared" si="9"/>
        <v/>
      </c>
      <c r="H73" s="91" t="str">
        <f t="shared" si="10"/>
        <v/>
      </c>
      <c r="I73" s="109" t="str">
        <f t="shared" si="11"/>
        <v/>
      </c>
    </row>
    <row r="74" spans="2:9">
      <c r="B74" s="111" t="str">
        <f t="shared" si="6"/>
        <v/>
      </c>
      <c r="C74" s="91" t="str">
        <f t="shared" si="7"/>
        <v/>
      </c>
      <c r="D74" s="109" t="str">
        <f t="shared" si="8"/>
        <v/>
      </c>
      <c r="E74" s="109"/>
      <c r="F74" s="110"/>
      <c r="G74" s="111" t="str">
        <f t="shared" si="9"/>
        <v/>
      </c>
      <c r="H74" s="91" t="str">
        <f t="shared" si="10"/>
        <v/>
      </c>
      <c r="I74" s="109" t="str">
        <f t="shared" si="11"/>
        <v/>
      </c>
    </row>
    <row r="75" spans="2:9">
      <c r="B75" s="111" t="str">
        <f t="shared" si="6"/>
        <v/>
      </c>
      <c r="C75" s="91" t="str">
        <f t="shared" si="7"/>
        <v/>
      </c>
      <c r="D75" s="109" t="str">
        <f t="shared" si="8"/>
        <v/>
      </c>
      <c r="E75" s="109"/>
      <c r="F75" s="110"/>
      <c r="G75" s="111" t="str">
        <f t="shared" si="9"/>
        <v/>
      </c>
      <c r="H75" s="91" t="str">
        <f t="shared" si="10"/>
        <v/>
      </c>
      <c r="I75" s="109" t="str">
        <f t="shared" si="11"/>
        <v/>
      </c>
    </row>
    <row r="76" spans="2:9">
      <c r="B76" s="111" t="str">
        <f t="shared" si="6"/>
        <v/>
      </c>
      <c r="C76" s="91" t="str">
        <f t="shared" si="7"/>
        <v/>
      </c>
      <c r="D76" s="109" t="str">
        <f t="shared" si="8"/>
        <v/>
      </c>
      <c r="E76" s="109"/>
      <c r="F76" s="110"/>
      <c r="G76" s="111" t="str">
        <f t="shared" si="9"/>
        <v/>
      </c>
      <c r="H76" s="91" t="str">
        <f t="shared" si="10"/>
        <v/>
      </c>
      <c r="I76" s="109" t="str">
        <f t="shared" si="11"/>
        <v/>
      </c>
    </row>
    <row r="77" spans="2:9">
      <c r="B77" s="111" t="str">
        <f t="shared" si="6"/>
        <v/>
      </c>
      <c r="C77" s="91" t="str">
        <f t="shared" si="7"/>
        <v/>
      </c>
      <c r="D77" s="109" t="str">
        <f t="shared" si="8"/>
        <v/>
      </c>
      <c r="E77" s="109"/>
      <c r="F77" s="110"/>
      <c r="G77" s="111" t="str">
        <f t="shared" si="9"/>
        <v/>
      </c>
      <c r="H77" s="91" t="str">
        <f t="shared" si="10"/>
        <v/>
      </c>
      <c r="I77" s="109" t="str">
        <f t="shared" si="11"/>
        <v/>
      </c>
    </row>
    <row r="78" spans="2:9">
      <c r="B78" s="111" t="str">
        <f t="shared" si="6"/>
        <v/>
      </c>
      <c r="C78" s="91" t="str">
        <f t="shared" si="7"/>
        <v/>
      </c>
      <c r="D78" s="109" t="str">
        <f t="shared" si="8"/>
        <v/>
      </c>
      <c r="E78" s="109"/>
      <c r="F78" s="110"/>
      <c r="G78" s="111" t="str">
        <f t="shared" si="9"/>
        <v/>
      </c>
      <c r="H78" s="91" t="str">
        <f t="shared" si="10"/>
        <v/>
      </c>
      <c r="I78" s="109" t="str">
        <f t="shared" si="11"/>
        <v/>
      </c>
    </row>
    <row r="79" spans="2:9">
      <c r="B79" s="111" t="str">
        <f t="shared" si="6"/>
        <v/>
      </c>
      <c r="C79" s="91" t="str">
        <f t="shared" si="7"/>
        <v/>
      </c>
      <c r="D79" s="109" t="str">
        <f t="shared" si="8"/>
        <v/>
      </c>
      <c r="E79" s="109"/>
      <c r="F79" s="110"/>
      <c r="G79" s="111" t="str">
        <f t="shared" si="9"/>
        <v/>
      </c>
      <c r="H79" s="91" t="str">
        <f t="shared" si="10"/>
        <v/>
      </c>
      <c r="I79" s="109" t="str">
        <f t="shared" si="11"/>
        <v/>
      </c>
    </row>
    <row r="80" spans="2:9">
      <c r="B80" s="111" t="str">
        <f t="shared" si="6"/>
        <v/>
      </c>
      <c r="C80" s="91" t="str">
        <f t="shared" si="7"/>
        <v/>
      </c>
      <c r="D80" s="109" t="str">
        <f t="shared" si="8"/>
        <v/>
      </c>
      <c r="E80" s="109"/>
      <c r="F80" s="110"/>
      <c r="G80" s="111" t="str">
        <f t="shared" si="9"/>
        <v/>
      </c>
      <c r="H80" s="91" t="str">
        <f t="shared" si="10"/>
        <v/>
      </c>
      <c r="I80" s="109" t="str">
        <f t="shared" si="11"/>
        <v/>
      </c>
    </row>
    <row r="81" spans="2:9">
      <c r="B81" s="111" t="str">
        <f t="shared" si="6"/>
        <v/>
      </c>
      <c r="C81" s="91" t="str">
        <f t="shared" si="7"/>
        <v/>
      </c>
      <c r="D81" s="109" t="str">
        <f t="shared" si="8"/>
        <v/>
      </c>
      <c r="E81" s="109"/>
      <c r="F81" s="110"/>
      <c r="G81" s="111" t="str">
        <f t="shared" si="9"/>
        <v/>
      </c>
      <c r="H81" s="91" t="str">
        <f t="shared" si="10"/>
        <v/>
      </c>
      <c r="I81" s="109" t="str">
        <f t="shared" si="11"/>
        <v/>
      </c>
    </row>
    <row r="82" spans="2:9">
      <c r="B82" s="111" t="str">
        <f t="shared" si="6"/>
        <v/>
      </c>
      <c r="C82" s="91" t="str">
        <f t="shared" si="7"/>
        <v/>
      </c>
      <c r="D82" s="109" t="str">
        <f t="shared" si="8"/>
        <v/>
      </c>
      <c r="E82" s="109"/>
      <c r="F82" s="110"/>
      <c r="G82" s="111" t="str">
        <f t="shared" si="9"/>
        <v/>
      </c>
      <c r="H82" s="91" t="str">
        <f t="shared" si="10"/>
        <v/>
      </c>
      <c r="I82" s="109" t="str">
        <f t="shared" si="11"/>
        <v/>
      </c>
    </row>
    <row r="83" spans="2:9">
      <c r="B83" s="111" t="str">
        <f t="shared" si="6"/>
        <v/>
      </c>
      <c r="C83" s="91" t="str">
        <f t="shared" si="7"/>
        <v/>
      </c>
      <c r="D83" s="109" t="str">
        <f t="shared" si="8"/>
        <v/>
      </c>
      <c r="E83" s="109"/>
      <c r="F83" s="110"/>
      <c r="G83" s="111" t="str">
        <f t="shared" si="9"/>
        <v/>
      </c>
      <c r="H83" s="91" t="str">
        <f t="shared" si="10"/>
        <v/>
      </c>
      <c r="I83" s="109" t="str">
        <f t="shared" si="11"/>
        <v/>
      </c>
    </row>
    <row r="84" spans="2:9">
      <c r="B84" s="111" t="str">
        <f t="shared" si="6"/>
        <v/>
      </c>
      <c r="C84" s="91" t="str">
        <f t="shared" si="7"/>
        <v/>
      </c>
      <c r="D84" s="109" t="str">
        <f t="shared" si="8"/>
        <v/>
      </c>
      <c r="E84" s="109"/>
      <c r="F84" s="110"/>
      <c r="G84" s="111" t="str">
        <f t="shared" si="9"/>
        <v/>
      </c>
      <c r="H84" s="91" t="str">
        <f t="shared" si="10"/>
        <v/>
      </c>
      <c r="I84" s="109" t="str">
        <f t="shared" si="11"/>
        <v/>
      </c>
    </row>
    <row r="85" spans="2:9">
      <c r="B85" s="111" t="str">
        <f t="shared" si="6"/>
        <v/>
      </c>
      <c r="C85" s="91" t="str">
        <f t="shared" si="7"/>
        <v/>
      </c>
      <c r="D85" s="109" t="str">
        <f t="shared" si="8"/>
        <v/>
      </c>
      <c r="E85" s="109"/>
      <c r="F85" s="110"/>
      <c r="G85" s="111" t="str">
        <f t="shared" si="9"/>
        <v/>
      </c>
      <c r="H85" s="91" t="str">
        <f t="shared" si="10"/>
        <v/>
      </c>
      <c r="I85" s="109" t="str">
        <f t="shared" si="11"/>
        <v/>
      </c>
    </row>
    <row r="86" spans="2:9">
      <c r="B86" s="111" t="str">
        <f t="shared" si="6"/>
        <v/>
      </c>
      <c r="C86" s="91" t="str">
        <f t="shared" si="7"/>
        <v/>
      </c>
      <c r="D86" s="109" t="str">
        <f t="shared" si="8"/>
        <v/>
      </c>
      <c r="E86" s="109"/>
      <c r="F86" s="110"/>
      <c r="G86" s="111" t="str">
        <f t="shared" si="9"/>
        <v/>
      </c>
      <c r="H86" s="91" t="str">
        <f t="shared" si="10"/>
        <v/>
      </c>
      <c r="I86" s="109" t="str">
        <f t="shared" si="11"/>
        <v/>
      </c>
    </row>
    <row r="87" spans="2:9">
      <c r="B87" s="111" t="str">
        <f t="shared" si="6"/>
        <v/>
      </c>
      <c r="C87" s="91" t="str">
        <f t="shared" si="7"/>
        <v/>
      </c>
      <c r="D87" s="109" t="str">
        <f t="shared" si="8"/>
        <v/>
      </c>
      <c r="E87" s="109"/>
      <c r="F87" s="110"/>
      <c r="G87" s="111" t="str">
        <f t="shared" si="9"/>
        <v/>
      </c>
      <c r="H87" s="91" t="str">
        <f t="shared" si="10"/>
        <v/>
      </c>
      <c r="I87" s="109" t="str">
        <f t="shared" si="11"/>
        <v/>
      </c>
    </row>
    <row r="88" spans="2:9">
      <c r="B88" s="111" t="str">
        <f t="shared" si="6"/>
        <v/>
      </c>
      <c r="C88" s="91" t="str">
        <f t="shared" si="7"/>
        <v/>
      </c>
      <c r="D88" s="109" t="str">
        <f t="shared" si="8"/>
        <v/>
      </c>
      <c r="E88" s="109"/>
      <c r="F88" s="110"/>
      <c r="G88" s="111" t="str">
        <f t="shared" si="9"/>
        <v/>
      </c>
      <c r="H88" s="91" t="str">
        <f t="shared" si="10"/>
        <v/>
      </c>
      <c r="I88" s="109" t="str">
        <f t="shared" si="11"/>
        <v/>
      </c>
    </row>
    <row r="89" spans="2:9">
      <c r="B89" s="111" t="str">
        <f t="shared" si="6"/>
        <v/>
      </c>
      <c r="C89" s="91" t="str">
        <f t="shared" si="7"/>
        <v/>
      </c>
      <c r="D89" s="109" t="str">
        <f t="shared" si="8"/>
        <v/>
      </c>
      <c r="E89" s="109"/>
      <c r="F89" s="110"/>
      <c r="G89" s="111" t="str">
        <f t="shared" si="9"/>
        <v/>
      </c>
      <c r="H89" s="91" t="str">
        <f t="shared" si="10"/>
        <v/>
      </c>
      <c r="I89" s="109" t="str">
        <f t="shared" si="11"/>
        <v/>
      </c>
    </row>
    <row r="90" spans="2:9">
      <c r="B90" s="111" t="str">
        <f t="shared" si="6"/>
        <v/>
      </c>
      <c r="C90" s="91" t="str">
        <f t="shared" si="7"/>
        <v/>
      </c>
      <c r="D90" s="109" t="str">
        <f t="shared" si="8"/>
        <v/>
      </c>
      <c r="E90" s="109"/>
      <c r="F90" s="110"/>
      <c r="G90" s="111" t="str">
        <f t="shared" si="9"/>
        <v/>
      </c>
      <c r="H90" s="91" t="str">
        <f t="shared" si="10"/>
        <v/>
      </c>
      <c r="I90" s="109" t="str">
        <f t="shared" si="11"/>
        <v/>
      </c>
    </row>
    <row r="91" spans="2:9">
      <c r="B91" s="111" t="str">
        <f t="shared" si="6"/>
        <v/>
      </c>
      <c r="C91" s="91" t="str">
        <f t="shared" si="7"/>
        <v/>
      </c>
      <c r="D91" s="109" t="str">
        <f t="shared" si="8"/>
        <v/>
      </c>
      <c r="E91" s="109"/>
      <c r="F91" s="110"/>
      <c r="G91" s="111" t="str">
        <f t="shared" si="9"/>
        <v/>
      </c>
      <c r="H91" s="91" t="str">
        <f t="shared" si="10"/>
        <v/>
      </c>
      <c r="I91" s="109" t="str">
        <f t="shared" si="11"/>
        <v/>
      </c>
    </row>
    <row r="92" spans="2:9">
      <c r="B92" s="111" t="str">
        <f t="shared" si="6"/>
        <v/>
      </c>
      <c r="C92" s="91" t="str">
        <f t="shared" si="7"/>
        <v/>
      </c>
      <c r="D92" s="109" t="str">
        <f t="shared" si="8"/>
        <v/>
      </c>
      <c r="E92" s="109"/>
      <c r="F92" s="110"/>
      <c r="G92" s="111" t="str">
        <f t="shared" si="9"/>
        <v/>
      </c>
      <c r="H92" s="91" t="str">
        <f t="shared" si="10"/>
        <v/>
      </c>
      <c r="I92" s="109" t="str">
        <f t="shared" si="11"/>
        <v/>
      </c>
    </row>
    <row r="93" spans="2:9">
      <c r="B93" s="111" t="str">
        <f t="shared" si="6"/>
        <v/>
      </c>
      <c r="C93" s="91" t="str">
        <f t="shared" si="7"/>
        <v/>
      </c>
      <c r="D93" s="109" t="str">
        <f t="shared" si="8"/>
        <v/>
      </c>
      <c r="E93" s="109"/>
      <c r="F93" s="110"/>
      <c r="G93" s="111" t="str">
        <f t="shared" si="9"/>
        <v/>
      </c>
      <c r="H93" s="91" t="str">
        <f t="shared" si="10"/>
        <v/>
      </c>
      <c r="I93" s="109" t="str">
        <f t="shared" si="11"/>
        <v/>
      </c>
    </row>
    <row r="94" spans="2:9">
      <c r="B94" s="111" t="str">
        <f t="shared" si="6"/>
        <v/>
      </c>
      <c r="C94" s="91" t="str">
        <f t="shared" si="7"/>
        <v/>
      </c>
      <c r="D94" s="109" t="str">
        <f t="shared" si="8"/>
        <v/>
      </c>
      <c r="E94" s="109"/>
      <c r="F94" s="110"/>
      <c r="G94" s="111" t="str">
        <f t="shared" si="9"/>
        <v/>
      </c>
      <c r="H94" s="91" t="str">
        <f t="shared" si="10"/>
        <v/>
      </c>
      <c r="I94" s="109" t="str">
        <f t="shared" si="11"/>
        <v/>
      </c>
    </row>
    <row r="95" spans="2:9">
      <c r="B95" s="111" t="str">
        <f t="shared" si="6"/>
        <v/>
      </c>
      <c r="C95" s="91" t="str">
        <f t="shared" si="7"/>
        <v/>
      </c>
      <c r="D95" s="109" t="str">
        <f t="shared" si="8"/>
        <v/>
      </c>
      <c r="E95" s="109"/>
      <c r="F95" s="110"/>
      <c r="G95" s="111" t="str">
        <f t="shared" si="9"/>
        <v/>
      </c>
      <c r="H95" s="91" t="str">
        <f t="shared" si="10"/>
        <v/>
      </c>
      <c r="I95" s="109" t="str">
        <f t="shared" si="11"/>
        <v/>
      </c>
    </row>
    <row r="96" spans="2:9">
      <c r="B96" s="111" t="str">
        <f t="shared" si="6"/>
        <v/>
      </c>
      <c r="C96" s="91" t="str">
        <f t="shared" si="7"/>
        <v/>
      </c>
      <c r="D96" s="109" t="str">
        <f t="shared" si="8"/>
        <v/>
      </c>
      <c r="E96" s="109"/>
      <c r="F96" s="110"/>
      <c r="G96" s="111" t="str">
        <f t="shared" si="9"/>
        <v/>
      </c>
      <c r="H96" s="91" t="str">
        <f t="shared" si="10"/>
        <v/>
      </c>
      <c r="I96" s="109" t="str">
        <f t="shared" si="11"/>
        <v/>
      </c>
    </row>
    <row r="97" spans="2:9">
      <c r="B97" s="111" t="str">
        <f t="shared" si="6"/>
        <v/>
      </c>
      <c r="C97" s="91" t="str">
        <f t="shared" si="7"/>
        <v/>
      </c>
      <c r="D97" s="109" t="str">
        <f t="shared" si="8"/>
        <v/>
      </c>
      <c r="E97" s="109"/>
      <c r="F97" s="110"/>
      <c r="G97" s="111" t="str">
        <f t="shared" si="9"/>
        <v/>
      </c>
      <c r="H97" s="91" t="str">
        <f t="shared" si="10"/>
        <v/>
      </c>
      <c r="I97" s="109" t="str">
        <f t="shared" si="11"/>
        <v/>
      </c>
    </row>
    <row r="98" spans="2:9">
      <c r="B98" s="111" t="str">
        <f t="shared" si="6"/>
        <v/>
      </c>
      <c r="C98" s="91" t="str">
        <f t="shared" si="7"/>
        <v/>
      </c>
      <c r="D98" s="109" t="str">
        <f t="shared" si="8"/>
        <v/>
      </c>
      <c r="E98" s="109"/>
      <c r="F98" s="110"/>
      <c r="G98" s="111" t="str">
        <f t="shared" si="9"/>
        <v/>
      </c>
      <c r="H98" s="91" t="str">
        <f t="shared" si="10"/>
        <v/>
      </c>
      <c r="I98" s="109" t="str">
        <f t="shared" si="11"/>
        <v/>
      </c>
    </row>
    <row r="99" spans="2:9">
      <c r="B99" s="111" t="str">
        <f t="shared" si="6"/>
        <v/>
      </c>
      <c r="C99" s="91" t="str">
        <f t="shared" si="7"/>
        <v/>
      </c>
      <c r="D99" s="109" t="str">
        <f t="shared" si="8"/>
        <v/>
      </c>
      <c r="E99" s="109"/>
      <c r="F99" s="110"/>
      <c r="G99" s="111" t="str">
        <f t="shared" si="9"/>
        <v/>
      </c>
      <c r="H99" s="91" t="str">
        <f t="shared" si="10"/>
        <v/>
      </c>
      <c r="I99" s="109" t="str">
        <f t="shared" si="11"/>
        <v/>
      </c>
    </row>
    <row r="100" spans="2:9">
      <c r="B100" s="111" t="str">
        <f t="shared" si="6"/>
        <v/>
      </c>
      <c r="C100" s="91" t="str">
        <f t="shared" si="7"/>
        <v/>
      </c>
      <c r="D100" s="109" t="str">
        <f t="shared" si="8"/>
        <v/>
      </c>
      <c r="E100" s="109"/>
      <c r="F100" s="110"/>
      <c r="G100" s="111" t="str">
        <f t="shared" si="9"/>
        <v/>
      </c>
      <c r="H100" s="91" t="str">
        <f t="shared" si="10"/>
        <v/>
      </c>
      <c r="I100" s="109" t="str">
        <f t="shared" si="11"/>
        <v/>
      </c>
    </row>
    <row r="101" spans="2:9">
      <c r="B101" s="111" t="str">
        <f t="shared" si="6"/>
        <v/>
      </c>
      <c r="C101" s="91" t="str">
        <f t="shared" si="7"/>
        <v/>
      </c>
      <c r="D101" s="109" t="str">
        <f t="shared" si="8"/>
        <v/>
      </c>
      <c r="E101" s="109"/>
      <c r="F101" s="110"/>
      <c r="G101" s="111" t="str">
        <f t="shared" si="9"/>
        <v/>
      </c>
      <c r="H101" s="91" t="str">
        <f t="shared" si="10"/>
        <v/>
      </c>
      <c r="I101" s="109" t="str">
        <f t="shared" si="11"/>
        <v/>
      </c>
    </row>
    <row r="102" spans="2:9">
      <c r="B102" s="111" t="str">
        <f t="shared" si="6"/>
        <v/>
      </c>
      <c r="C102" s="91" t="str">
        <f t="shared" si="7"/>
        <v/>
      </c>
      <c r="D102" s="109" t="str">
        <f t="shared" si="8"/>
        <v/>
      </c>
      <c r="E102" s="109"/>
      <c r="F102" s="110"/>
      <c r="G102" s="111" t="str">
        <f t="shared" si="9"/>
        <v/>
      </c>
      <c r="H102" s="91" t="str">
        <f t="shared" si="10"/>
        <v/>
      </c>
      <c r="I102" s="109" t="str">
        <f t="shared" si="11"/>
        <v/>
      </c>
    </row>
    <row r="103" spans="2:9">
      <c r="B103" s="111" t="str">
        <f t="shared" si="6"/>
        <v/>
      </c>
      <c r="C103" s="91" t="str">
        <f t="shared" si="7"/>
        <v/>
      </c>
      <c r="D103" s="109" t="str">
        <f t="shared" si="8"/>
        <v/>
      </c>
      <c r="E103" s="109"/>
      <c r="F103" s="110"/>
      <c r="G103" s="111" t="str">
        <f t="shared" si="9"/>
        <v/>
      </c>
      <c r="H103" s="91" t="str">
        <f t="shared" si="10"/>
        <v/>
      </c>
      <c r="I103" s="109" t="str">
        <f t="shared" si="11"/>
        <v/>
      </c>
    </row>
    <row r="104" spans="2:9">
      <c r="B104" s="111" t="str">
        <f t="shared" si="6"/>
        <v/>
      </c>
      <c r="C104" s="91" t="str">
        <f t="shared" si="7"/>
        <v/>
      </c>
      <c r="D104" s="109" t="str">
        <f t="shared" si="8"/>
        <v/>
      </c>
      <c r="E104" s="109"/>
      <c r="F104" s="110"/>
      <c r="G104" s="111" t="str">
        <f t="shared" si="9"/>
        <v/>
      </c>
      <c r="H104" s="91" t="str">
        <f t="shared" si="10"/>
        <v/>
      </c>
      <c r="I104" s="109" t="str">
        <f t="shared" si="11"/>
        <v/>
      </c>
    </row>
    <row r="105" spans="2:9">
      <c r="B105" s="111" t="str">
        <f t="shared" si="6"/>
        <v/>
      </c>
      <c r="C105" s="91" t="str">
        <f t="shared" si="7"/>
        <v/>
      </c>
      <c r="D105" s="109" t="str">
        <f t="shared" si="8"/>
        <v/>
      </c>
      <c r="E105" s="109"/>
      <c r="F105" s="110"/>
      <c r="G105" s="111" t="str">
        <f t="shared" si="9"/>
        <v/>
      </c>
      <c r="H105" s="91" t="str">
        <f t="shared" si="10"/>
        <v/>
      </c>
      <c r="I105" s="109" t="str">
        <f t="shared" si="11"/>
        <v/>
      </c>
    </row>
    <row r="106" spans="2:9">
      <c r="B106" s="111" t="str">
        <f t="shared" si="6"/>
        <v/>
      </c>
      <c r="C106" s="91" t="str">
        <f t="shared" si="7"/>
        <v/>
      </c>
      <c r="D106" s="109" t="str">
        <f t="shared" si="8"/>
        <v/>
      </c>
      <c r="E106" s="109"/>
      <c r="F106" s="110"/>
      <c r="G106" s="111" t="str">
        <f t="shared" si="9"/>
        <v/>
      </c>
      <c r="H106" s="91" t="str">
        <f t="shared" si="10"/>
        <v/>
      </c>
      <c r="I106" s="109" t="str">
        <f t="shared" si="11"/>
        <v/>
      </c>
    </row>
    <row r="107" spans="2:9">
      <c r="B107" s="111" t="str">
        <f t="shared" si="6"/>
        <v/>
      </c>
      <c r="C107" s="91" t="str">
        <f t="shared" si="7"/>
        <v/>
      </c>
      <c r="D107" s="109" t="str">
        <f t="shared" si="8"/>
        <v/>
      </c>
      <c r="E107" s="109"/>
      <c r="F107" s="110"/>
      <c r="G107" s="111" t="str">
        <f t="shared" si="9"/>
        <v/>
      </c>
      <c r="H107" s="91" t="str">
        <f t="shared" si="10"/>
        <v/>
      </c>
      <c r="I107" s="109" t="str">
        <f t="shared" si="11"/>
        <v/>
      </c>
    </row>
    <row r="108" spans="2:9">
      <c r="B108" s="111" t="str">
        <f t="shared" si="6"/>
        <v/>
      </c>
      <c r="C108" s="91" t="str">
        <f t="shared" si="7"/>
        <v/>
      </c>
      <c r="D108" s="109" t="str">
        <f t="shared" si="8"/>
        <v/>
      </c>
      <c r="E108" s="109"/>
      <c r="F108" s="110"/>
      <c r="G108" s="111" t="str">
        <f t="shared" si="9"/>
        <v/>
      </c>
      <c r="H108" s="91" t="str">
        <f t="shared" si="10"/>
        <v/>
      </c>
      <c r="I108" s="109" t="str">
        <f t="shared" si="11"/>
        <v/>
      </c>
    </row>
    <row r="109" spans="2:9">
      <c r="B109" s="111" t="str">
        <f t="shared" si="6"/>
        <v/>
      </c>
      <c r="C109" s="91" t="str">
        <f t="shared" si="7"/>
        <v/>
      </c>
      <c r="D109" s="109" t="str">
        <f t="shared" si="8"/>
        <v/>
      </c>
      <c r="E109" s="109"/>
      <c r="F109" s="110"/>
      <c r="G109" s="111" t="str">
        <f t="shared" si="9"/>
        <v/>
      </c>
      <c r="H109" s="91" t="str">
        <f t="shared" si="10"/>
        <v/>
      </c>
      <c r="I109" s="109" t="str">
        <f t="shared" si="11"/>
        <v/>
      </c>
    </row>
    <row r="110" spans="2:9">
      <c r="B110" s="111" t="str">
        <f t="shared" si="6"/>
        <v/>
      </c>
      <c r="C110" s="91" t="str">
        <f t="shared" si="7"/>
        <v/>
      </c>
      <c r="D110" s="109" t="str">
        <f t="shared" si="8"/>
        <v/>
      </c>
      <c r="E110" s="109"/>
      <c r="F110" s="110"/>
      <c r="G110" s="111" t="str">
        <f t="shared" si="9"/>
        <v/>
      </c>
      <c r="H110" s="91" t="str">
        <f t="shared" si="10"/>
        <v/>
      </c>
      <c r="I110" s="109" t="str">
        <f t="shared" si="11"/>
        <v/>
      </c>
    </row>
    <row r="111" spans="2:9">
      <c r="B111" s="111" t="str">
        <f t="shared" si="6"/>
        <v/>
      </c>
      <c r="C111" s="91" t="str">
        <f t="shared" si="7"/>
        <v/>
      </c>
      <c r="D111" s="109" t="str">
        <f t="shared" si="8"/>
        <v/>
      </c>
      <c r="E111" s="109"/>
      <c r="F111" s="110"/>
      <c r="G111" s="111" t="str">
        <f t="shared" si="9"/>
        <v/>
      </c>
      <c r="H111" s="91" t="str">
        <f t="shared" si="10"/>
        <v/>
      </c>
      <c r="I111" s="109" t="str">
        <f t="shared" si="11"/>
        <v/>
      </c>
    </row>
    <row r="112" spans="2:9">
      <c r="B112" s="111" t="str">
        <f t="shared" si="6"/>
        <v/>
      </c>
      <c r="C112" s="91" t="str">
        <f t="shared" si="7"/>
        <v/>
      </c>
      <c r="D112" s="109" t="str">
        <f t="shared" si="8"/>
        <v/>
      </c>
      <c r="E112" s="109"/>
      <c r="F112" s="110"/>
      <c r="G112" s="111" t="str">
        <f t="shared" si="9"/>
        <v/>
      </c>
      <c r="H112" s="91" t="str">
        <f t="shared" si="10"/>
        <v/>
      </c>
      <c r="I112" s="109" t="str">
        <f t="shared" si="11"/>
        <v/>
      </c>
    </row>
    <row r="113" spans="2:9">
      <c r="B113" s="111" t="str">
        <f t="shared" si="6"/>
        <v/>
      </c>
      <c r="C113" s="91" t="str">
        <f t="shared" si="7"/>
        <v/>
      </c>
      <c r="D113" s="109" t="str">
        <f t="shared" si="8"/>
        <v/>
      </c>
      <c r="E113" s="109"/>
      <c r="F113" s="110"/>
      <c r="G113" s="111" t="str">
        <f t="shared" si="9"/>
        <v/>
      </c>
      <c r="H113" s="91" t="str">
        <f t="shared" si="10"/>
        <v/>
      </c>
      <c r="I113" s="109" t="str">
        <f t="shared" si="11"/>
        <v/>
      </c>
    </row>
    <row r="114" spans="2:9">
      <c r="B114" s="111" t="str">
        <f t="shared" si="6"/>
        <v/>
      </c>
      <c r="C114" s="91" t="str">
        <f t="shared" si="7"/>
        <v/>
      </c>
      <c r="D114" s="109" t="str">
        <f t="shared" si="8"/>
        <v/>
      </c>
      <c r="E114" s="109"/>
      <c r="F114" s="110"/>
      <c r="G114" s="111" t="str">
        <f t="shared" si="9"/>
        <v/>
      </c>
      <c r="H114" s="91" t="str">
        <f t="shared" si="10"/>
        <v/>
      </c>
      <c r="I114" s="109" t="str">
        <f t="shared" si="11"/>
        <v/>
      </c>
    </row>
    <row r="115" spans="2:9">
      <c r="B115" s="111" t="str">
        <f t="shared" si="6"/>
        <v/>
      </c>
      <c r="C115" s="91" t="str">
        <f t="shared" si="7"/>
        <v/>
      </c>
      <c r="D115" s="109" t="str">
        <f t="shared" si="8"/>
        <v/>
      </c>
      <c r="E115" s="109"/>
      <c r="F115" s="110"/>
      <c r="G115" s="111" t="str">
        <f t="shared" si="9"/>
        <v/>
      </c>
      <c r="H115" s="91" t="str">
        <f t="shared" si="10"/>
        <v/>
      </c>
      <c r="I115" s="109" t="str">
        <f t="shared" si="11"/>
        <v/>
      </c>
    </row>
    <row r="116" spans="2:9">
      <c r="B116" s="111" t="str">
        <f t="shared" si="6"/>
        <v/>
      </c>
      <c r="C116" s="91" t="str">
        <f t="shared" si="7"/>
        <v/>
      </c>
      <c r="D116" s="109" t="str">
        <f t="shared" si="8"/>
        <v/>
      </c>
      <c r="E116" s="109"/>
      <c r="F116" s="110"/>
      <c r="G116" s="111" t="str">
        <f t="shared" si="9"/>
        <v/>
      </c>
      <c r="H116" s="91" t="str">
        <f t="shared" si="10"/>
        <v/>
      </c>
      <c r="I116" s="109" t="str">
        <f t="shared" si="11"/>
        <v/>
      </c>
    </row>
    <row r="117" spans="2:9">
      <c r="B117" s="111" t="str">
        <f t="shared" si="6"/>
        <v/>
      </c>
      <c r="C117" s="91" t="str">
        <f t="shared" si="7"/>
        <v/>
      </c>
      <c r="D117" s="109" t="str">
        <f t="shared" si="8"/>
        <v/>
      </c>
      <c r="E117" s="109"/>
      <c r="F117" s="110"/>
      <c r="G117" s="111" t="str">
        <f t="shared" si="9"/>
        <v/>
      </c>
      <c r="H117" s="91" t="str">
        <f t="shared" si="10"/>
        <v/>
      </c>
      <c r="I117" s="109" t="str">
        <f t="shared" si="11"/>
        <v/>
      </c>
    </row>
    <row r="118" spans="2:9">
      <c r="B118" s="111" t="str">
        <f t="shared" si="6"/>
        <v/>
      </c>
      <c r="C118" s="91" t="str">
        <f t="shared" si="7"/>
        <v/>
      </c>
      <c r="D118" s="109" t="str">
        <f t="shared" si="8"/>
        <v/>
      </c>
      <c r="E118" s="109"/>
      <c r="F118" s="110"/>
      <c r="G118" s="111" t="str">
        <f t="shared" si="9"/>
        <v/>
      </c>
      <c r="H118" s="91" t="str">
        <f t="shared" si="10"/>
        <v/>
      </c>
      <c r="I118" s="109" t="str">
        <f t="shared" si="11"/>
        <v/>
      </c>
    </row>
    <row r="119" spans="2:9">
      <c r="B119" s="111" t="str">
        <f t="shared" si="6"/>
        <v/>
      </c>
      <c r="C119" s="91" t="str">
        <f t="shared" si="7"/>
        <v/>
      </c>
      <c r="D119" s="109" t="str">
        <f t="shared" si="8"/>
        <v/>
      </c>
      <c r="E119" s="109"/>
      <c r="F119" s="110"/>
      <c r="G119" s="111" t="str">
        <f t="shared" si="9"/>
        <v/>
      </c>
      <c r="H119" s="91" t="str">
        <f t="shared" si="10"/>
        <v/>
      </c>
      <c r="I119" s="109" t="str">
        <f t="shared" si="11"/>
        <v/>
      </c>
    </row>
    <row r="120" spans="2:9">
      <c r="B120" s="111" t="str">
        <f t="shared" si="6"/>
        <v/>
      </c>
      <c r="C120" s="91" t="str">
        <f t="shared" si="7"/>
        <v/>
      </c>
      <c r="D120" s="109" t="str">
        <f t="shared" si="8"/>
        <v/>
      </c>
      <c r="E120" s="109"/>
      <c r="F120" s="110"/>
      <c r="G120" s="111" t="str">
        <f t="shared" si="9"/>
        <v/>
      </c>
      <c r="H120" s="91" t="str">
        <f t="shared" si="10"/>
        <v/>
      </c>
      <c r="I120" s="109" t="str">
        <f t="shared" si="11"/>
        <v/>
      </c>
    </row>
    <row r="121" spans="2:9">
      <c r="B121" s="111" t="str">
        <f t="shared" si="6"/>
        <v/>
      </c>
      <c r="C121" s="91" t="str">
        <f t="shared" si="7"/>
        <v/>
      </c>
      <c r="D121" s="109" t="str">
        <f t="shared" si="8"/>
        <v/>
      </c>
      <c r="E121" s="109"/>
      <c r="F121" s="110"/>
      <c r="G121" s="111" t="str">
        <f t="shared" si="9"/>
        <v/>
      </c>
      <c r="H121" s="91" t="str">
        <f t="shared" si="10"/>
        <v/>
      </c>
      <c r="I121" s="109" t="str">
        <f t="shared" si="11"/>
        <v/>
      </c>
    </row>
    <row r="122" spans="2:9">
      <c r="B122" s="111" t="str">
        <f t="shared" si="6"/>
        <v/>
      </c>
      <c r="C122" s="91" t="str">
        <f t="shared" si="7"/>
        <v/>
      </c>
      <c r="D122" s="109" t="str">
        <f t="shared" si="8"/>
        <v/>
      </c>
      <c r="E122" s="109"/>
      <c r="F122" s="110"/>
      <c r="G122" s="111" t="str">
        <f t="shared" si="9"/>
        <v/>
      </c>
      <c r="H122" s="91" t="str">
        <f t="shared" si="10"/>
        <v/>
      </c>
      <c r="I122" s="109" t="str">
        <f t="shared" si="11"/>
        <v/>
      </c>
    </row>
    <row r="123" spans="2:9">
      <c r="B123" s="111" t="str">
        <f t="shared" si="6"/>
        <v/>
      </c>
      <c r="C123" s="91" t="str">
        <f t="shared" si="7"/>
        <v/>
      </c>
      <c r="D123" s="109" t="str">
        <f t="shared" si="8"/>
        <v/>
      </c>
      <c r="E123" s="109"/>
      <c r="F123" s="110"/>
      <c r="G123" s="111" t="str">
        <f t="shared" si="9"/>
        <v/>
      </c>
      <c r="H123" s="91" t="str">
        <f t="shared" si="10"/>
        <v/>
      </c>
      <c r="I123" s="109" t="str">
        <f t="shared" si="11"/>
        <v/>
      </c>
    </row>
    <row r="124" spans="2:9">
      <c r="B124" s="111" t="str">
        <f t="shared" si="6"/>
        <v/>
      </c>
      <c r="C124" s="91" t="str">
        <f t="shared" si="7"/>
        <v/>
      </c>
      <c r="D124" s="109" t="str">
        <f t="shared" si="8"/>
        <v/>
      </c>
      <c r="E124" s="109"/>
      <c r="F124" s="110"/>
      <c r="G124" s="111" t="str">
        <f t="shared" si="9"/>
        <v/>
      </c>
      <c r="H124" s="91" t="str">
        <f t="shared" si="10"/>
        <v/>
      </c>
      <c r="I124" s="109" t="str">
        <f t="shared" si="11"/>
        <v/>
      </c>
    </row>
    <row r="125" spans="2:9">
      <c r="B125" s="111" t="str">
        <f t="shared" si="6"/>
        <v/>
      </c>
      <c r="C125" s="91" t="str">
        <f t="shared" si="7"/>
        <v/>
      </c>
      <c r="D125" s="109" t="str">
        <f t="shared" si="8"/>
        <v/>
      </c>
      <c r="E125" s="109"/>
      <c r="F125" s="110"/>
      <c r="G125" s="111" t="str">
        <f t="shared" si="9"/>
        <v/>
      </c>
      <c r="H125" s="91" t="str">
        <f t="shared" si="10"/>
        <v/>
      </c>
      <c r="I125" s="109" t="str">
        <f t="shared" si="11"/>
        <v/>
      </c>
    </row>
    <row r="126" spans="2:9">
      <c r="B126" s="111" t="str">
        <f t="shared" si="6"/>
        <v/>
      </c>
      <c r="C126" s="91" t="str">
        <f t="shared" si="7"/>
        <v/>
      </c>
      <c r="D126" s="109" t="str">
        <f t="shared" si="8"/>
        <v/>
      </c>
      <c r="E126" s="109"/>
      <c r="F126" s="110"/>
      <c r="G126" s="111" t="str">
        <f t="shared" si="9"/>
        <v/>
      </c>
      <c r="H126" s="91" t="str">
        <f t="shared" si="10"/>
        <v/>
      </c>
      <c r="I126" s="109" t="str">
        <f t="shared" si="11"/>
        <v/>
      </c>
    </row>
    <row r="127" spans="2:9">
      <c r="B127" s="111" t="str">
        <f t="shared" si="6"/>
        <v/>
      </c>
      <c r="C127" s="91" t="str">
        <f t="shared" si="7"/>
        <v/>
      </c>
      <c r="D127" s="109" t="str">
        <f t="shared" si="8"/>
        <v/>
      </c>
      <c r="E127" s="109"/>
      <c r="F127" s="110"/>
      <c r="G127" s="111" t="str">
        <f t="shared" si="9"/>
        <v/>
      </c>
      <c r="H127" s="91" t="str">
        <f t="shared" si="10"/>
        <v/>
      </c>
      <c r="I127" s="109" t="str">
        <f t="shared" si="11"/>
        <v/>
      </c>
    </row>
    <row r="128" spans="2:9">
      <c r="B128" s="111" t="str">
        <f t="shared" si="6"/>
        <v/>
      </c>
      <c r="C128" s="91" t="str">
        <f t="shared" si="7"/>
        <v/>
      </c>
      <c r="D128" s="109" t="str">
        <f t="shared" si="8"/>
        <v/>
      </c>
      <c r="E128" s="109"/>
      <c r="F128" s="110"/>
      <c r="G128" s="111" t="str">
        <f t="shared" si="9"/>
        <v/>
      </c>
      <c r="H128" s="91" t="str">
        <f t="shared" si="10"/>
        <v/>
      </c>
      <c r="I128" s="109" t="str">
        <f t="shared" si="11"/>
        <v/>
      </c>
    </row>
    <row r="129" spans="2:9">
      <c r="B129" s="111" t="str">
        <f t="shared" si="6"/>
        <v/>
      </c>
      <c r="C129" s="91" t="str">
        <f t="shared" si="7"/>
        <v/>
      </c>
      <c r="D129" s="109" t="str">
        <f t="shared" si="8"/>
        <v/>
      </c>
      <c r="E129" s="109"/>
      <c r="F129" s="110"/>
      <c r="G129" s="111" t="str">
        <f t="shared" si="9"/>
        <v/>
      </c>
      <c r="H129" s="91" t="str">
        <f t="shared" si="10"/>
        <v/>
      </c>
      <c r="I129" s="109" t="str">
        <f t="shared" si="11"/>
        <v/>
      </c>
    </row>
    <row r="130" spans="2:9">
      <c r="B130" s="111" t="str">
        <f t="shared" si="6"/>
        <v/>
      </c>
      <c r="C130" s="91" t="str">
        <f t="shared" si="7"/>
        <v/>
      </c>
      <c r="D130" s="109" t="str">
        <f t="shared" si="8"/>
        <v/>
      </c>
      <c r="E130" s="109"/>
      <c r="F130" s="110"/>
      <c r="G130" s="111" t="str">
        <f t="shared" si="9"/>
        <v/>
      </c>
      <c r="H130" s="91" t="str">
        <f t="shared" si="10"/>
        <v/>
      </c>
      <c r="I130" s="109" t="str">
        <f t="shared" si="11"/>
        <v/>
      </c>
    </row>
    <row r="131" spans="2:9">
      <c r="B131" s="111" t="str">
        <f t="shared" si="6"/>
        <v/>
      </c>
      <c r="C131" s="91" t="str">
        <f t="shared" si="7"/>
        <v/>
      </c>
      <c r="D131" s="109" t="str">
        <f t="shared" si="8"/>
        <v/>
      </c>
      <c r="E131" s="109"/>
      <c r="F131" s="110"/>
      <c r="G131" s="111" t="str">
        <f t="shared" si="9"/>
        <v/>
      </c>
      <c r="H131" s="91" t="str">
        <f t="shared" si="10"/>
        <v/>
      </c>
      <c r="I131" s="109" t="str">
        <f t="shared" si="11"/>
        <v/>
      </c>
    </row>
    <row r="132" spans="2:9">
      <c r="B132" s="111" t="str">
        <f t="shared" si="6"/>
        <v/>
      </c>
      <c r="C132" s="91" t="str">
        <f t="shared" si="7"/>
        <v/>
      </c>
      <c r="D132" s="109" t="str">
        <f t="shared" si="8"/>
        <v/>
      </c>
      <c r="E132" s="109"/>
      <c r="F132" s="110"/>
      <c r="G132" s="111" t="str">
        <f t="shared" si="9"/>
        <v/>
      </c>
      <c r="H132" s="91" t="str">
        <f t="shared" si="10"/>
        <v/>
      </c>
      <c r="I132" s="109" t="str">
        <f t="shared" si="11"/>
        <v/>
      </c>
    </row>
    <row r="133" spans="2:9">
      <c r="B133" s="111" t="str">
        <f t="shared" si="6"/>
        <v/>
      </c>
      <c r="C133" s="91" t="str">
        <f t="shared" si="7"/>
        <v/>
      </c>
      <c r="D133" s="109" t="str">
        <f t="shared" si="8"/>
        <v/>
      </c>
      <c r="E133" s="109"/>
      <c r="F133" s="110"/>
      <c r="G133" s="111" t="str">
        <f t="shared" si="9"/>
        <v/>
      </c>
      <c r="H133" s="91" t="str">
        <f t="shared" si="10"/>
        <v/>
      </c>
      <c r="I133" s="109" t="str">
        <f t="shared" si="11"/>
        <v/>
      </c>
    </row>
    <row r="134" spans="2:9">
      <c r="B134" s="111" t="str">
        <f t="shared" ref="B134:B197" si="12">IF(ISNA(VLOOKUP(ROW()-5,資表借,1,FALSE))=TRUE,"",VLOOKUP(ROW()-5,資表借,11,FALSE))</f>
        <v/>
      </c>
      <c r="C134" s="91" t="str">
        <f t="shared" ref="C134:C197" si="13">IF(ISNA(VLOOKUP(ROW()-5,資表借,1,FALSE))=TRUE,"",VLOOKUP(ROW()-5,資表借,13,FALSE))</f>
        <v/>
      </c>
      <c r="D134" s="109" t="str">
        <f t="shared" ref="D134:D197" si="14">IF(ISNA(VLOOKUP(ROW()-5,資表借,1,FALSE))=TRUE,"",IF(VLOOKUP(ROW()-5,資表借,14,FALSE)="貸",VLOOKUP(ROW()-5,資表借,15,FALSE)*-1,VLOOKUP(ROW()-5,資表借,15,FALSE)))</f>
        <v/>
      </c>
      <c r="E134" s="109"/>
      <c r="F134" s="110"/>
      <c r="G134" s="111" t="str">
        <f t="shared" ref="G134:G197" si="15">IF(ISNA(VLOOKUP(ROW()-5,資表貸,1,FALSE))=TRUE,"",VLOOKUP(ROW()-5,資表貸,9,FALSE))</f>
        <v/>
      </c>
      <c r="H134" s="91" t="str">
        <f t="shared" ref="H134:H197" si="16">IF(ISNA(VLOOKUP(ROW()-5,資表貸,1,FALSE))=TRUE,"",VLOOKUP(ROW()-5,資表貸,11,FALSE))</f>
        <v/>
      </c>
      <c r="I134" s="109" t="str">
        <f t="shared" ref="I134:I197" si="17">IF(ISNA(VLOOKUP(ROW()-5,資表貸,1,FALSE))=TRUE,"",IF(VLOOKUP(ROW()-5,資表貸,12,FALSE)="借",VLOOKUP(ROW()-5,資表貸,13,FALSE)*-1,VLOOKUP(ROW()-5,資表貸,13,FALSE)))</f>
        <v/>
      </c>
    </row>
    <row r="135" spans="2:9">
      <c r="B135" s="111" t="str">
        <f t="shared" si="12"/>
        <v/>
      </c>
      <c r="C135" s="91" t="str">
        <f t="shared" si="13"/>
        <v/>
      </c>
      <c r="D135" s="109" t="str">
        <f t="shared" si="14"/>
        <v/>
      </c>
      <c r="E135" s="109"/>
      <c r="F135" s="110"/>
      <c r="G135" s="111" t="str">
        <f t="shared" si="15"/>
        <v/>
      </c>
      <c r="H135" s="91" t="str">
        <f t="shared" si="16"/>
        <v/>
      </c>
      <c r="I135" s="109" t="str">
        <f t="shared" si="17"/>
        <v/>
      </c>
    </row>
    <row r="136" spans="2:9">
      <c r="B136" s="111" t="str">
        <f t="shared" si="12"/>
        <v/>
      </c>
      <c r="C136" s="91" t="str">
        <f t="shared" si="13"/>
        <v/>
      </c>
      <c r="D136" s="109" t="str">
        <f t="shared" si="14"/>
        <v/>
      </c>
      <c r="E136" s="109"/>
      <c r="F136" s="110"/>
      <c r="G136" s="111" t="str">
        <f t="shared" si="15"/>
        <v/>
      </c>
      <c r="H136" s="91" t="str">
        <f t="shared" si="16"/>
        <v/>
      </c>
      <c r="I136" s="109" t="str">
        <f t="shared" si="17"/>
        <v/>
      </c>
    </row>
    <row r="137" spans="2:9">
      <c r="B137" s="111" t="str">
        <f t="shared" si="12"/>
        <v/>
      </c>
      <c r="C137" s="91" t="str">
        <f t="shared" si="13"/>
        <v/>
      </c>
      <c r="D137" s="109" t="str">
        <f t="shared" si="14"/>
        <v/>
      </c>
      <c r="E137" s="109"/>
      <c r="F137" s="110"/>
      <c r="G137" s="111" t="str">
        <f t="shared" si="15"/>
        <v/>
      </c>
      <c r="H137" s="91" t="str">
        <f t="shared" si="16"/>
        <v/>
      </c>
      <c r="I137" s="109" t="str">
        <f t="shared" si="17"/>
        <v/>
      </c>
    </row>
    <row r="138" spans="2:9">
      <c r="B138" s="111" t="str">
        <f t="shared" si="12"/>
        <v/>
      </c>
      <c r="C138" s="91" t="str">
        <f t="shared" si="13"/>
        <v/>
      </c>
      <c r="D138" s="109" t="str">
        <f t="shared" si="14"/>
        <v/>
      </c>
      <c r="E138" s="109"/>
      <c r="F138" s="110"/>
      <c r="G138" s="111" t="str">
        <f t="shared" si="15"/>
        <v/>
      </c>
      <c r="H138" s="91" t="str">
        <f t="shared" si="16"/>
        <v/>
      </c>
      <c r="I138" s="109" t="str">
        <f t="shared" si="17"/>
        <v/>
      </c>
    </row>
    <row r="139" spans="2:9">
      <c r="B139" s="111" t="str">
        <f t="shared" si="12"/>
        <v/>
      </c>
      <c r="C139" s="91" t="str">
        <f t="shared" si="13"/>
        <v/>
      </c>
      <c r="D139" s="109" t="str">
        <f t="shared" si="14"/>
        <v/>
      </c>
      <c r="E139" s="109"/>
      <c r="F139" s="110"/>
      <c r="G139" s="111" t="str">
        <f t="shared" si="15"/>
        <v/>
      </c>
      <c r="H139" s="91" t="str">
        <f t="shared" si="16"/>
        <v/>
      </c>
      <c r="I139" s="109" t="str">
        <f t="shared" si="17"/>
        <v/>
      </c>
    </row>
    <row r="140" spans="2:9">
      <c r="B140" s="111" t="str">
        <f t="shared" si="12"/>
        <v/>
      </c>
      <c r="C140" s="91" t="str">
        <f t="shared" si="13"/>
        <v/>
      </c>
      <c r="D140" s="109" t="str">
        <f t="shared" si="14"/>
        <v/>
      </c>
      <c r="E140" s="109"/>
      <c r="F140" s="110"/>
      <c r="G140" s="111" t="str">
        <f t="shared" si="15"/>
        <v/>
      </c>
      <c r="H140" s="91" t="str">
        <f t="shared" si="16"/>
        <v/>
      </c>
      <c r="I140" s="109" t="str">
        <f t="shared" si="17"/>
        <v/>
      </c>
    </row>
    <row r="141" spans="2:9">
      <c r="B141" s="111" t="str">
        <f t="shared" si="12"/>
        <v/>
      </c>
      <c r="C141" s="91" t="str">
        <f t="shared" si="13"/>
        <v/>
      </c>
      <c r="D141" s="109" t="str">
        <f t="shared" si="14"/>
        <v/>
      </c>
      <c r="E141" s="109"/>
      <c r="F141" s="110"/>
      <c r="G141" s="111" t="str">
        <f t="shared" si="15"/>
        <v/>
      </c>
      <c r="H141" s="91" t="str">
        <f t="shared" si="16"/>
        <v/>
      </c>
      <c r="I141" s="109" t="str">
        <f t="shared" si="17"/>
        <v/>
      </c>
    </row>
    <row r="142" spans="2:9">
      <c r="B142" s="111" t="str">
        <f t="shared" si="12"/>
        <v/>
      </c>
      <c r="C142" s="91" t="str">
        <f t="shared" si="13"/>
        <v/>
      </c>
      <c r="D142" s="109" t="str">
        <f t="shared" si="14"/>
        <v/>
      </c>
      <c r="E142" s="109"/>
      <c r="F142" s="110"/>
      <c r="G142" s="111" t="str">
        <f t="shared" si="15"/>
        <v/>
      </c>
      <c r="H142" s="91" t="str">
        <f t="shared" si="16"/>
        <v/>
      </c>
      <c r="I142" s="109" t="str">
        <f t="shared" si="17"/>
        <v/>
      </c>
    </row>
    <row r="143" spans="2:9">
      <c r="B143" s="111" t="str">
        <f t="shared" si="12"/>
        <v/>
      </c>
      <c r="C143" s="91" t="str">
        <f t="shared" si="13"/>
        <v/>
      </c>
      <c r="D143" s="109" t="str">
        <f t="shared" si="14"/>
        <v/>
      </c>
      <c r="E143" s="109"/>
      <c r="F143" s="110"/>
      <c r="G143" s="111" t="str">
        <f t="shared" si="15"/>
        <v/>
      </c>
      <c r="H143" s="91" t="str">
        <f t="shared" si="16"/>
        <v/>
      </c>
      <c r="I143" s="109" t="str">
        <f t="shared" si="17"/>
        <v/>
      </c>
    </row>
    <row r="144" spans="2:9">
      <c r="B144" s="111" t="str">
        <f t="shared" si="12"/>
        <v/>
      </c>
      <c r="C144" s="91" t="str">
        <f t="shared" si="13"/>
        <v/>
      </c>
      <c r="D144" s="109" t="str">
        <f t="shared" si="14"/>
        <v/>
      </c>
      <c r="E144" s="109"/>
      <c r="F144" s="110"/>
      <c r="G144" s="111" t="str">
        <f t="shared" si="15"/>
        <v/>
      </c>
      <c r="H144" s="91" t="str">
        <f t="shared" si="16"/>
        <v/>
      </c>
      <c r="I144" s="109" t="str">
        <f t="shared" si="17"/>
        <v/>
      </c>
    </row>
    <row r="145" spans="2:9">
      <c r="B145" s="111" t="str">
        <f t="shared" si="12"/>
        <v/>
      </c>
      <c r="C145" s="91" t="str">
        <f t="shared" si="13"/>
        <v/>
      </c>
      <c r="D145" s="109" t="str">
        <f t="shared" si="14"/>
        <v/>
      </c>
      <c r="E145" s="109"/>
      <c r="F145" s="110"/>
      <c r="G145" s="111" t="str">
        <f t="shared" si="15"/>
        <v/>
      </c>
      <c r="H145" s="91" t="str">
        <f t="shared" si="16"/>
        <v/>
      </c>
      <c r="I145" s="109" t="str">
        <f t="shared" si="17"/>
        <v/>
      </c>
    </row>
    <row r="146" spans="2:9">
      <c r="B146" s="111" t="str">
        <f t="shared" si="12"/>
        <v/>
      </c>
      <c r="C146" s="91" t="str">
        <f t="shared" si="13"/>
        <v/>
      </c>
      <c r="D146" s="109" t="str">
        <f t="shared" si="14"/>
        <v/>
      </c>
      <c r="E146" s="109"/>
      <c r="F146" s="110"/>
      <c r="G146" s="111" t="str">
        <f t="shared" si="15"/>
        <v/>
      </c>
      <c r="H146" s="91" t="str">
        <f t="shared" si="16"/>
        <v/>
      </c>
      <c r="I146" s="109" t="str">
        <f t="shared" si="17"/>
        <v/>
      </c>
    </row>
    <row r="147" spans="2:9">
      <c r="B147" s="111" t="str">
        <f t="shared" si="12"/>
        <v/>
      </c>
      <c r="C147" s="91" t="str">
        <f t="shared" si="13"/>
        <v/>
      </c>
      <c r="D147" s="109" t="str">
        <f t="shared" si="14"/>
        <v/>
      </c>
      <c r="E147" s="109"/>
      <c r="F147" s="110"/>
      <c r="G147" s="111" t="str">
        <f t="shared" si="15"/>
        <v/>
      </c>
      <c r="H147" s="91" t="str">
        <f t="shared" si="16"/>
        <v/>
      </c>
      <c r="I147" s="109" t="str">
        <f t="shared" si="17"/>
        <v/>
      </c>
    </row>
    <row r="148" spans="2:9">
      <c r="B148" s="111" t="str">
        <f t="shared" si="12"/>
        <v/>
      </c>
      <c r="C148" s="91" t="str">
        <f t="shared" si="13"/>
        <v/>
      </c>
      <c r="D148" s="109" t="str">
        <f t="shared" si="14"/>
        <v/>
      </c>
      <c r="E148" s="109"/>
      <c r="F148" s="110"/>
      <c r="G148" s="111" t="str">
        <f t="shared" si="15"/>
        <v/>
      </c>
      <c r="H148" s="91" t="str">
        <f t="shared" si="16"/>
        <v/>
      </c>
      <c r="I148" s="109" t="str">
        <f t="shared" si="17"/>
        <v/>
      </c>
    </row>
    <row r="149" spans="2:9">
      <c r="B149" s="111" t="str">
        <f t="shared" si="12"/>
        <v/>
      </c>
      <c r="C149" s="91" t="str">
        <f t="shared" si="13"/>
        <v/>
      </c>
      <c r="D149" s="109" t="str">
        <f t="shared" si="14"/>
        <v/>
      </c>
      <c r="E149" s="109"/>
      <c r="F149" s="110"/>
      <c r="G149" s="111" t="str">
        <f t="shared" si="15"/>
        <v/>
      </c>
      <c r="H149" s="91" t="str">
        <f t="shared" si="16"/>
        <v/>
      </c>
      <c r="I149" s="109" t="str">
        <f t="shared" si="17"/>
        <v/>
      </c>
    </row>
    <row r="150" spans="2:9">
      <c r="B150" s="111" t="str">
        <f t="shared" si="12"/>
        <v/>
      </c>
      <c r="C150" s="91" t="str">
        <f t="shared" si="13"/>
        <v/>
      </c>
      <c r="D150" s="109" t="str">
        <f t="shared" si="14"/>
        <v/>
      </c>
      <c r="E150" s="109"/>
      <c r="F150" s="110"/>
      <c r="G150" s="111" t="str">
        <f t="shared" si="15"/>
        <v/>
      </c>
      <c r="H150" s="91" t="str">
        <f t="shared" si="16"/>
        <v/>
      </c>
      <c r="I150" s="109" t="str">
        <f t="shared" si="17"/>
        <v/>
      </c>
    </row>
    <row r="151" spans="2:9">
      <c r="B151" s="111" t="str">
        <f t="shared" si="12"/>
        <v/>
      </c>
      <c r="C151" s="91" t="str">
        <f t="shared" si="13"/>
        <v/>
      </c>
      <c r="D151" s="109" t="str">
        <f t="shared" si="14"/>
        <v/>
      </c>
      <c r="E151" s="109"/>
      <c r="F151" s="110"/>
      <c r="G151" s="111" t="str">
        <f t="shared" si="15"/>
        <v/>
      </c>
      <c r="H151" s="91" t="str">
        <f t="shared" si="16"/>
        <v/>
      </c>
      <c r="I151" s="109" t="str">
        <f t="shared" si="17"/>
        <v/>
      </c>
    </row>
    <row r="152" spans="2:9">
      <c r="B152" s="111" t="str">
        <f t="shared" si="12"/>
        <v/>
      </c>
      <c r="C152" s="91" t="str">
        <f t="shared" si="13"/>
        <v/>
      </c>
      <c r="D152" s="109" t="str">
        <f t="shared" si="14"/>
        <v/>
      </c>
      <c r="E152" s="109"/>
      <c r="F152" s="110"/>
      <c r="G152" s="111" t="str">
        <f t="shared" si="15"/>
        <v/>
      </c>
      <c r="H152" s="91" t="str">
        <f t="shared" si="16"/>
        <v/>
      </c>
      <c r="I152" s="109" t="str">
        <f t="shared" si="17"/>
        <v/>
      </c>
    </row>
    <row r="153" spans="2:9">
      <c r="B153" s="111" t="str">
        <f t="shared" si="12"/>
        <v/>
      </c>
      <c r="C153" s="91" t="str">
        <f t="shared" si="13"/>
        <v/>
      </c>
      <c r="D153" s="109" t="str">
        <f t="shared" si="14"/>
        <v/>
      </c>
      <c r="E153" s="109"/>
      <c r="F153" s="110"/>
      <c r="G153" s="111" t="str">
        <f t="shared" si="15"/>
        <v/>
      </c>
      <c r="H153" s="91" t="str">
        <f t="shared" si="16"/>
        <v/>
      </c>
      <c r="I153" s="109" t="str">
        <f t="shared" si="17"/>
        <v/>
      </c>
    </row>
    <row r="154" spans="2:9">
      <c r="B154" s="111" t="str">
        <f t="shared" si="12"/>
        <v/>
      </c>
      <c r="C154" s="91" t="str">
        <f t="shared" si="13"/>
        <v/>
      </c>
      <c r="D154" s="109" t="str">
        <f t="shared" si="14"/>
        <v/>
      </c>
      <c r="E154" s="109"/>
      <c r="F154" s="110"/>
      <c r="G154" s="111" t="str">
        <f t="shared" si="15"/>
        <v/>
      </c>
      <c r="H154" s="91" t="str">
        <f t="shared" si="16"/>
        <v/>
      </c>
      <c r="I154" s="109" t="str">
        <f t="shared" si="17"/>
        <v/>
      </c>
    </row>
    <row r="155" spans="2:9">
      <c r="B155" s="111" t="str">
        <f t="shared" si="12"/>
        <v/>
      </c>
      <c r="C155" s="91" t="str">
        <f t="shared" si="13"/>
        <v/>
      </c>
      <c r="D155" s="109" t="str">
        <f t="shared" si="14"/>
        <v/>
      </c>
      <c r="E155" s="109"/>
      <c r="F155" s="110"/>
      <c r="G155" s="111" t="str">
        <f t="shared" si="15"/>
        <v/>
      </c>
      <c r="H155" s="91" t="str">
        <f t="shared" si="16"/>
        <v/>
      </c>
      <c r="I155" s="109" t="str">
        <f t="shared" si="17"/>
        <v/>
      </c>
    </row>
    <row r="156" spans="2:9">
      <c r="B156" s="111" t="str">
        <f t="shared" si="12"/>
        <v/>
      </c>
      <c r="C156" s="91" t="str">
        <f t="shared" si="13"/>
        <v/>
      </c>
      <c r="D156" s="109" t="str">
        <f t="shared" si="14"/>
        <v/>
      </c>
      <c r="E156" s="109"/>
      <c r="F156" s="110"/>
      <c r="G156" s="111" t="str">
        <f t="shared" si="15"/>
        <v/>
      </c>
      <c r="H156" s="91" t="str">
        <f t="shared" si="16"/>
        <v/>
      </c>
      <c r="I156" s="109" t="str">
        <f t="shared" si="17"/>
        <v/>
      </c>
    </row>
    <row r="157" spans="2:9">
      <c r="B157" s="111" t="str">
        <f t="shared" si="12"/>
        <v/>
      </c>
      <c r="C157" s="91" t="str">
        <f t="shared" si="13"/>
        <v/>
      </c>
      <c r="D157" s="109" t="str">
        <f t="shared" si="14"/>
        <v/>
      </c>
      <c r="E157" s="109"/>
      <c r="F157" s="110"/>
      <c r="G157" s="111" t="str">
        <f t="shared" si="15"/>
        <v/>
      </c>
      <c r="H157" s="91" t="str">
        <f t="shared" si="16"/>
        <v/>
      </c>
      <c r="I157" s="109" t="str">
        <f t="shared" si="17"/>
        <v/>
      </c>
    </row>
    <row r="158" spans="2:9">
      <c r="B158" s="111" t="str">
        <f t="shared" si="12"/>
        <v/>
      </c>
      <c r="C158" s="91" t="str">
        <f t="shared" si="13"/>
        <v/>
      </c>
      <c r="D158" s="109" t="str">
        <f t="shared" si="14"/>
        <v/>
      </c>
      <c r="E158" s="109"/>
      <c r="F158" s="110"/>
      <c r="G158" s="111" t="str">
        <f t="shared" si="15"/>
        <v/>
      </c>
      <c r="H158" s="91" t="str">
        <f t="shared" si="16"/>
        <v/>
      </c>
      <c r="I158" s="109" t="str">
        <f t="shared" si="17"/>
        <v/>
      </c>
    </row>
    <row r="159" spans="2:9">
      <c r="B159" s="111" t="str">
        <f t="shared" si="12"/>
        <v/>
      </c>
      <c r="C159" s="91" t="str">
        <f t="shared" si="13"/>
        <v/>
      </c>
      <c r="D159" s="109" t="str">
        <f t="shared" si="14"/>
        <v/>
      </c>
      <c r="E159" s="109"/>
      <c r="F159" s="110"/>
      <c r="G159" s="111" t="str">
        <f t="shared" si="15"/>
        <v/>
      </c>
      <c r="H159" s="91" t="str">
        <f t="shared" si="16"/>
        <v/>
      </c>
      <c r="I159" s="109" t="str">
        <f t="shared" si="17"/>
        <v/>
      </c>
    </row>
    <row r="160" spans="2:9">
      <c r="B160" s="111" t="str">
        <f t="shared" si="12"/>
        <v/>
      </c>
      <c r="C160" s="91" t="str">
        <f t="shared" si="13"/>
        <v/>
      </c>
      <c r="D160" s="109" t="str">
        <f t="shared" si="14"/>
        <v/>
      </c>
      <c r="E160" s="109"/>
      <c r="F160" s="110"/>
      <c r="G160" s="111" t="str">
        <f t="shared" si="15"/>
        <v/>
      </c>
      <c r="H160" s="91" t="str">
        <f t="shared" si="16"/>
        <v/>
      </c>
      <c r="I160" s="109" t="str">
        <f t="shared" si="17"/>
        <v/>
      </c>
    </row>
    <row r="161" spans="2:9">
      <c r="B161" s="111" t="str">
        <f t="shared" si="12"/>
        <v/>
      </c>
      <c r="C161" s="91" t="str">
        <f t="shared" si="13"/>
        <v/>
      </c>
      <c r="D161" s="109" t="str">
        <f t="shared" si="14"/>
        <v/>
      </c>
      <c r="E161" s="109"/>
      <c r="F161" s="110"/>
      <c r="G161" s="111" t="str">
        <f t="shared" si="15"/>
        <v/>
      </c>
      <c r="H161" s="91" t="str">
        <f t="shared" si="16"/>
        <v/>
      </c>
      <c r="I161" s="109" t="str">
        <f t="shared" si="17"/>
        <v/>
      </c>
    </row>
    <row r="162" spans="2:9">
      <c r="B162" s="111" t="str">
        <f t="shared" si="12"/>
        <v/>
      </c>
      <c r="C162" s="91" t="str">
        <f t="shared" si="13"/>
        <v/>
      </c>
      <c r="D162" s="109" t="str">
        <f t="shared" si="14"/>
        <v/>
      </c>
      <c r="E162" s="109"/>
      <c r="F162" s="110"/>
      <c r="G162" s="111" t="str">
        <f t="shared" si="15"/>
        <v/>
      </c>
      <c r="H162" s="91" t="str">
        <f t="shared" si="16"/>
        <v/>
      </c>
      <c r="I162" s="109" t="str">
        <f t="shared" si="17"/>
        <v/>
      </c>
    </row>
    <row r="163" spans="2:9">
      <c r="B163" s="111" t="str">
        <f t="shared" si="12"/>
        <v/>
      </c>
      <c r="C163" s="91" t="str">
        <f t="shared" si="13"/>
        <v/>
      </c>
      <c r="D163" s="109" t="str">
        <f t="shared" si="14"/>
        <v/>
      </c>
      <c r="E163" s="109"/>
      <c r="F163" s="110"/>
      <c r="G163" s="111" t="str">
        <f t="shared" si="15"/>
        <v/>
      </c>
      <c r="H163" s="91" t="str">
        <f t="shared" si="16"/>
        <v/>
      </c>
      <c r="I163" s="109" t="str">
        <f t="shared" si="17"/>
        <v/>
      </c>
    </row>
    <row r="164" spans="2:9">
      <c r="B164" s="111" t="str">
        <f t="shared" si="12"/>
        <v/>
      </c>
      <c r="C164" s="91" t="str">
        <f t="shared" si="13"/>
        <v/>
      </c>
      <c r="D164" s="109" t="str">
        <f t="shared" si="14"/>
        <v/>
      </c>
      <c r="E164" s="109"/>
      <c r="F164" s="110"/>
      <c r="G164" s="111" t="str">
        <f t="shared" si="15"/>
        <v/>
      </c>
      <c r="H164" s="91" t="str">
        <f t="shared" si="16"/>
        <v/>
      </c>
      <c r="I164" s="109" t="str">
        <f t="shared" si="17"/>
        <v/>
      </c>
    </row>
    <row r="165" spans="2:9">
      <c r="B165" s="111" t="str">
        <f t="shared" si="12"/>
        <v/>
      </c>
      <c r="C165" s="91" t="str">
        <f t="shared" si="13"/>
        <v/>
      </c>
      <c r="D165" s="109" t="str">
        <f t="shared" si="14"/>
        <v/>
      </c>
      <c r="E165" s="109"/>
      <c r="F165" s="110"/>
      <c r="G165" s="111" t="str">
        <f t="shared" si="15"/>
        <v/>
      </c>
      <c r="H165" s="91" t="str">
        <f t="shared" si="16"/>
        <v/>
      </c>
      <c r="I165" s="109" t="str">
        <f t="shared" si="17"/>
        <v/>
      </c>
    </row>
    <row r="166" spans="2:9">
      <c r="B166" s="111" t="str">
        <f t="shared" si="12"/>
        <v/>
      </c>
      <c r="C166" s="91" t="str">
        <f t="shared" si="13"/>
        <v/>
      </c>
      <c r="D166" s="109" t="str">
        <f t="shared" si="14"/>
        <v/>
      </c>
      <c r="E166" s="109"/>
      <c r="F166" s="110"/>
      <c r="G166" s="111" t="str">
        <f t="shared" si="15"/>
        <v/>
      </c>
      <c r="H166" s="91" t="str">
        <f t="shared" si="16"/>
        <v/>
      </c>
      <c r="I166" s="109" t="str">
        <f t="shared" si="17"/>
        <v/>
      </c>
    </row>
    <row r="167" spans="2:9">
      <c r="B167" s="111" t="str">
        <f t="shared" si="12"/>
        <v/>
      </c>
      <c r="C167" s="91" t="str">
        <f t="shared" si="13"/>
        <v/>
      </c>
      <c r="D167" s="109" t="str">
        <f t="shared" si="14"/>
        <v/>
      </c>
      <c r="E167" s="109"/>
      <c r="F167" s="110"/>
      <c r="G167" s="111" t="str">
        <f t="shared" si="15"/>
        <v/>
      </c>
      <c r="H167" s="91" t="str">
        <f t="shared" si="16"/>
        <v/>
      </c>
      <c r="I167" s="109" t="str">
        <f t="shared" si="17"/>
        <v/>
      </c>
    </row>
    <row r="168" spans="2:9">
      <c r="B168" s="111" t="str">
        <f t="shared" si="12"/>
        <v/>
      </c>
      <c r="C168" s="91" t="str">
        <f t="shared" si="13"/>
        <v/>
      </c>
      <c r="D168" s="109" t="str">
        <f t="shared" si="14"/>
        <v/>
      </c>
      <c r="E168" s="109"/>
      <c r="F168" s="110"/>
      <c r="G168" s="111" t="str">
        <f t="shared" si="15"/>
        <v/>
      </c>
      <c r="H168" s="91" t="str">
        <f t="shared" si="16"/>
        <v/>
      </c>
      <c r="I168" s="109" t="str">
        <f t="shared" si="17"/>
        <v/>
      </c>
    </row>
    <row r="169" spans="2:9">
      <c r="B169" s="111" t="str">
        <f t="shared" si="12"/>
        <v/>
      </c>
      <c r="C169" s="91" t="str">
        <f t="shared" si="13"/>
        <v/>
      </c>
      <c r="D169" s="109" t="str">
        <f t="shared" si="14"/>
        <v/>
      </c>
      <c r="E169" s="109"/>
      <c r="F169" s="110"/>
      <c r="G169" s="111" t="str">
        <f t="shared" si="15"/>
        <v/>
      </c>
      <c r="H169" s="91" t="str">
        <f t="shared" si="16"/>
        <v/>
      </c>
      <c r="I169" s="109" t="str">
        <f t="shared" si="17"/>
        <v/>
      </c>
    </row>
    <row r="170" spans="2:9">
      <c r="B170" s="111" t="str">
        <f t="shared" si="12"/>
        <v/>
      </c>
      <c r="C170" s="91" t="str">
        <f t="shared" si="13"/>
        <v/>
      </c>
      <c r="D170" s="109" t="str">
        <f t="shared" si="14"/>
        <v/>
      </c>
      <c r="E170" s="109"/>
      <c r="F170" s="110"/>
      <c r="G170" s="111" t="str">
        <f t="shared" si="15"/>
        <v/>
      </c>
      <c r="H170" s="91" t="str">
        <f t="shared" si="16"/>
        <v/>
      </c>
      <c r="I170" s="109" t="str">
        <f t="shared" si="17"/>
        <v/>
      </c>
    </row>
    <row r="171" spans="2:9">
      <c r="B171" s="111" t="str">
        <f t="shared" si="12"/>
        <v/>
      </c>
      <c r="C171" s="91" t="str">
        <f t="shared" si="13"/>
        <v/>
      </c>
      <c r="D171" s="109" t="str">
        <f t="shared" si="14"/>
        <v/>
      </c>
      <c r="E171" s="109"/>
      <c r="F171" s="110"/>
      <c r="G171" s="111" t="str">
        <f t="shared" si="15"/>
        <v/>
      </c>
      <c r="H171" s="91" t="str">
        <f t="shared" si="16"/>
        <v/>
      </c>
      <c r="I171" s="109" t="str">
        <f t="shared" si="17"/>
        <v/>
      </c>
    </row>
    <row r="172" spans="2:9">
      <c r="B172" s="111" t="str">
        <f t="shared" si="12"/>
        <v/>
      </c>
      <c r="C172" s="91" t="str">
        <f t="shared" si="13"/>
        <v/>
      </c>
      <c r="D172" s="109" t="str">
        <f t="shared" si="14"/>
        <v/>
      </c>
      <c r="E172" s="109"/>
      <c r="F172" s="110"/>
      <c r="G172" s="111" t="str">
        <f t="shared" si="15"/>
        <v/>
      </c>
      <c r="H172" s="91" t="str">
        <f t="shared" si="16"/>
        <v/>
      </c>
      <c r="I172" s="109" t="str">
        <f t="shared" si="17"/>
        <v/>
      </c>
    </row>
    <row r="173" spans="2:9">
      <c r="B173" s="111" t="str">
        <f t="shared" si="12"/>
        <v/>
      </c>
      <c r="C173" s="91" t="str">
        <f t="shared" si="13"/>
        <v/>
      </c>
      <c r="D173" s="109" t="str">
        <f t="shared" si="14"/>
        <v/>
      </c>
      <c r="E173" s="109"/>
      <c r="F173" s="110"/>
      <c r="G173" s="111" t="str">
        <f t="shared" si="15"/>
        <v/>
      </c>
      <c r="H173" s="91" t="str">
        <f t="shared" si="16"/>
        <v/>
      </c>
      <c r="I173" s="109" t="str">
        <f t="shared" si="17"/>
        <v/>
      </c>
    </row>
    <row r="174" spans="2:9">
      <c r="B174" s="111" t="str">
        <f t="shared" si="12"/>
        <v/>
      </c>
      <c r="C174" s="91" t="str">
        <f t="shared" si="13"/>
        <v/>
      </c>
      <c r="D174" s="109" t="str">
        <f t="shared" si="14"/>
        <v/>
      </c>
      <c r="E174" s="109"/>
      <c r="F174" s="110"/>
      <c r="G174" s="111" t="str">
        <f t="shared" si="15"/>
        <v/>
      </c>
      <c r="H174" s="91" t="str">
        <f t="shared" si="16"/>
        <v/>
      </c>
      <c r="I174" s="109" t="str">
        <f t="shared" si="17"/>
        <v/>
      </c>
    </row>
    <row r="175" spans="2:9">
      <c r="B175" s="111" t="str">
        <f t="shared" si="12"/>
        <v/>
      </c>
      <c r="C175" s="91" t="str">
        <f t="shared" si="13"/>
        <v/>
      </c>
      <c r="D175" s="109" t="str">
        <f t="shared" si="14"/>
        <v/>
      </c>
      <c r="E175" s="109"/>
      <c r="F175" s="110"/>
      <c r="G175" s="111" t="str">
        <f t="shared" si="15"/>
        <v/>
      </c>
      <c r="H175" s="91" t="str">
        <f t="shared" si="16"/>
        <v/>
      </c>
      <c r="I175" s="109" t="str">
        <f t="shared" si="17"/>
        <v/>
      </c>
    </row>
    <row r="176" spans="2:9">
      <c r="B176" s="111" t="str">
        <f t="shared" si="12"/>
        <v/>
      </c>
      <c r="C176" s="91" t="str">
        <f t="shared" si="13"/>
        <v/>
      </c>
      <c r="D176" s="109" t="str">
        <f t="shared" si="14"/>
        <v/>
      </c>
      <c r="E176" s="109"/>
      <c r="F176" s="110"/>
      <c r="G176" s="111" t="str">
        <f t="shared" si="15"/>
        <v/>
      </c>
      <c r="H176" s="91" t="str">
        <f t="shared" si="16"/>
        <v/>
      </c>
      <c r="I176" s="109" t="str">
        <f t="shared" si="17"/>
        <v/>
      </c>
    </row>
    <row r="177" spans="2:9">
      <c r="B177" s="111" t="str">
        <f t="shared" si="12"/>
        <v/>
      </c>
      <c r="C177" s="91" t="str">
        <f t="shared" si="13"/>
        <v/>
      </c>
      <c r="D177" s="109" t="str">
        <f t="shared" si="14"/>
        <v/>
      </c>
      <c r="E177" s="109"/>
      <c r="F177" s="110"/>
      <c r="G177" s="111" t="str">
        <f t="shared" si="15"/>
        <v/>
      </c>
      <c r="H177" s="91" t="str">
        <f t="shared" si="16"/>
        <v/>
      </c>
      <c r="I177" s="109" t="str">
        <f t="shared" si="17"/>
        <v/>
      </c>
    </row>
    <row r="178" spans="2:9">
      <c r="B178" s="111" t="str">
        <f t="shared" si="12"/>
        <v/>
      </c>
      <c r="C178" s="91" t="str">
        <f t="shared" si="13"/>
        <v/>
      </c>
      <c r="D178" s="109" t="str">
        <f t="shared" si="14"/>
        <v/>
      </c>
      <c r="E178" s="109"/>
      <c r="F178" s="110"/>
      <c r="G178" s="111" t="str">
        <f t="shared" si="15"/>
        <v/>
      </c>
      <c r="H178" s="91" t="str">
        <f t="shared" si="16"/>
        <v/>
      </c>
      <c r="I178" s="109" t="str">
        <f t="shared" si="17"/>
        <v/>
      </c>
    </row>
    <row r="179" spans="2:9">
      <c r="B179" s="111" t="str">
        <f t="shared" si="12"/>
        <v/>
      </c>
      <c r="C179" s="91" t="str">
        <f t="shared" si="13"/>
        <v/>
      </c>
      <c r="D179" s="109" t="str">
        <f t="shared" si="14"/>
        <v/>
      </c>
      <c r="E179" s="109"/>
      <c r="F179" s="110"/>
      <c r="G179" s="111" t="str">
        <f t="shared" si="15"/>
        <v/>
      </c>
      <c r="H179" s="91" t="str">
        <f t="shared" si="16"/>
        <v/>
      </c>
      <c r="I179" s="109" t="str">
        <f t="shared" si="17"/>
        <v/>
      </c>
    </row>
    <row r="180" spans="2:9">
      <c r="B180" s="111" t="str">
        <f t="shared" si="12"/>
        <v/>
      </c>
      <c r="C180" s="91" t="str">
        <f t="shared" si="13"/>
        <v/>
      </c>
      <c r="D180" s="109" t="str">
        <f t="shared" si="14"/>
        <v/>
      </c>
      <c r="E180" s="109"/>
      <c r="F180" s="110"/>
      <c r="G180" s="111" t="str">
        <f t="shared" si="15"/>
        <v/>
      </c>
      <c r="H180" s="91" t="str">
        <f t="shared" si="16"/>
        <v/>
      </c>
      <c r="I180" s="109" t="str">
        <f t="shared" si="17"/>
        <v/>
      </c>
    </row>
    <row r="181" spans="2:9">
      <c r="B181" s="111" t="str">
        <f t="shared" si="12"/>
        <v/>
      </c>
      <c r="C181" s="91" t="str">
        <f t="shared" si="13"/>
        <v/>
      </c>
      <c r="D181" s="109" t="str">
        <f t="shared" si="14"/>
        <v/>
      </c>
      <c r="E181" s="109"/>
      <c r="F181" s="110"/>
      <c r="G181" s="111" t="str">
        <f t="shared" si="15"/>
        <v/>
      </c>
      <c r="H181" s="91" t="str">
        <f t="shared" si="16"/>
        <v/>
      </c>
      <c r="I181" s="109" t="str">
        <f t="shared" si="17"/>
        <v/>
      </c>
    </row>
    <row r="182" spans="2:9">
      <c r="B182" s="111" t="str">
        <f t="shared" si="12"/>
        <v/>
      </c>
      <c r="C182" s="91" t="str">
        <f t="shared" si="13"/>
        <v/>
      </c>
      <c r="D182" s="109" t="str">
        <f t="shared" si="14"/>
        <v/>
      </c>
      <c r="E182" s="109"/>
      <c r="F182" s="110"/>
      <c r="G182" s="111" t="str">
        <f t="shared" si="15"/>
        <v/>
      </c>
      <c r="H182" s="91" t="str">
        <f t="shared" si="16"/>
        <v/>
      </c>
      <c r="I182" s="109" t="str">
        <f t="shared" si="17"/>
        <v/>
      </c>
    </row>
    <row r="183" spans="2:9">
      <c r="B183" s="111" t="str">
        <f t="shared" si="12"/>
        <v/>
      </c>
      <c r="C183" s="91" t="str">
        <f t="shared" si="13"/>
        <v/>
      </c>
      <c r="D183" s="109" t="str">
        <f t="shared" si="14"/>
        <v/>
      </c>
      <c r="E183" s="109"/>
      <c r="F183" s="110"/>
      <c r="G183" s="111" t="str">
        <f t="shared" si="15"/>
        <v/>
      </c>
      <c r="H183" s="91" t="str">
        <f t="shared" si="16"/>
        <v/>
      </c>
      <c r="I183" s="109" t="str">
        <f t="shared" si="17"/>
        <v/>
      </c>
    </row>
    <row r="184" spans="2:9">
      <c r="B184" s="111" t="str">
        <f t="shared" si="12"/>
        <v/>
      </c>
      <c r="C184" s="91" t="str">
        <f t="shared" si="13"/>
        <v/>
      </c>
      <c r="D184" s="109" t="str">
        <f t="shared" si="14"/>
        <v/>
      </c>
      <c r="E184" s="109"/>
      <c r="F184" s="110"/>
      <c r="G184" s="111" t="str">
        <f t="shared" si="15"/>
        <v/>
      </c>
      <c r="H184" s="91" t="str">
        <f t="shared" si="16"/>
        <v/>
      </c>
      <c r="I184" s="109" t="str">
        <f t="shared" si="17"/>
        <v/>
      </c>
    </row>
    <row r="185" spans="2:9">
      <c r="B185" s="111" t="str">
        <f t="shared" si="12"/>
        <v/>
      </c>
      <c r="C185" s="91" t="str">
        <f t="shared" si="13"/>
        <v/>
      </c>
      <c r="D185" s="109" t="str">
        <f t="shared" si="14"/>
        <v/>
      </c>
      <c r="E185" s="109"/>
      <c r="F185" s="110"/>
      <c r="G185" s="111" t="str">
        <f t="shared" si="15"/>
        <v/>
      </c>
      <c r="H185" s="91" t="str">
        <f t="shared" si="16"/>
        <v/>
      </c>
      <c r="I185" s="109" t="str">
        <f t="shared" si="17"/>
        <v/>
      </c>
    </row>
    <row r="186" spans="2:9">
      <c r="B186" s="111" t="str">
        <f t="shared" si="12"/>
        <v/>
      </c>
      <c r="C186" s="91" t="str">
        <f t="shared" si="13"/>
        <v/>
      </c>
      <c r="D186" s="109" t="str">
        <f t="shared" si="14"/>
        <v/>
      </c>
      <c r="E186" s="109"/>
      <c r="F186" s="110"/>
      <c r="G186" s="111" t="str">
        <f t="shared" si="15"/>
        <v/>
      </c>
      <c r="H186" s="91" t="str">
        <f t="shared" si="16"/>
        <v/>
      </c>
      <c r="I186" s="109" t="str">
        <f t="shared" si="17"/>
        <v/>
      </c>
    </row>
    <row r="187" spans="2:9">
      <c r="B187" s="111" t="str">
        <f t="shared" si="12"/>
        <v/>
      </c>
      <c r="C187" s="91" t="str">
        <f t="shared" si="13"/>
        <v/>
      </c>
      <c r="D187" s="109" t="str">
        <f t="shared" si="14"/>
        <v/>
      </c>
      <c r="E187" s="109"/>
      <c r="F187" s="110"/>
      <c r="G187" s="111" t="str">
        <f t="shared" si="15"/>
        <v/>
      </c>
      <c r="H187" s="91" t="str">
        <f t="shared" si="16"/>
        <v/>
      </c>
      <c r="I187" s="109" t="str">
        <f t="shared" si="17"/>
        <v/>
      </c>
    </row>
    <row r="188" spans="2:9">
      <c r="B188" s="111" t="str">
        <f t="shared" si="12"/>
        <v/>
      </c>
      <c r="C188" s="91" t="str">
        <f t="shared" si="13"/>
        <v/>
      </c>
      <c r="D188" s="109" t="str">
        <f t="shared" si="14"/>
        <v/>
      </c>
      <c r="E188" s="109"/>
      <c r="F188" s="110"/>
      <c r="G188" s="111" t="str">
        <f t="shared" si="15"/>
        <v/>
      </c>
      <c r="H188" s="91" t="str">
        <f t="shared" si="16"/>
        <v/>
      </c>
      <c r="I188" s="109" t="str">
        <f t="shared" si="17"/>
        <v/>
      </c>
    </row>
    <row r="189" spans="2:9">
      <c r="B189" s="111" t="str">
        <f t="shared" si="12"/>
        <v/>
      </c>
      <c r="C189" s="91" t="str">
        <f t="shared" si="13"/>
        <v/>
      </c>
      <c r="D189" s="109" t="str">
        <f t="shared" si="14"/>
        <v/>
      </c>
      <c r="E189" s="109"/>
      <c r="F189" s="110"/>
      <c r="G189" s="111" t="str">
        <f t="shared" si="15"/>
        <v/>
      </c>
      <c r="H189" s="91" t="str">
        <f t="shared" si="16"/>
        <v/>
      </c>
      <c r="I189" s="109" t="str">
        <f t="shared" si="17"/>
        <v/>
      </c>
    </row>
    <row r="190" spans="2:9">
      <c r="B190" s="111" t="str">
        <f t="shared" si="12"/>
        <v/>
      </c>
      <c r="C190" s="91" t="str">
        <f t="shared" si="13"/>
        <v/>
      </c>
      <c r="D190" s="109" t="str">
        <f t="shared" si="14"/>
        <v/>
      </c>
      <c r="E190" s="109"/>
      <c r="F190" s="110"/>
      <c r="G190" s="111" t="str">
        <f t="shared" si="15"/>
        <v/>
      </c>
      <c r="H190" s="91" t="str">
        <f t="shared" si="16"/>
        <v/>
      </c>
      <c r="I190" s="109" t="str">
        <f t="shared" si="17"/>
        <v/>
      </c>
    </row>
    <row r="191" spans="2:9">
      <c r="B191" s="111" t="str">
        <f t="shared" si="12"/>
        <v/>
      </c>
      <c r="C191" s="91" t="str">
        <f t="shared" si="13"/>
        <v/>
      </c>
      <c r="D191" s="109" t="str">
        <f t="shared" si="14"/>
        <v/>
      </c>
      <c r="E191" s="109"/>
      <c r="F191" s="110"/>
      <c r="G191" s="111" t="str">
        <f t="shared" si="15"/>
        <v/>
      </c>
      <c r="H191" s="91" t="str">
        <f t="shared" si="16"/>
        <v/>
      </c>
      <c r="I191" s="109" t="str">
        <f t="shared" si="17"/>
        <v/>
      </c>
    </row>
    <row r="192" spans="2:9">
      <c r="B192" s="111" t="str">
        <f t="shared" si="12"/>
        <v/>
      </c>
      <c r="C192" s="91" t="str">
        <f t="shared" si="13"/>
        <v/>
      </c>
      <c r="D192" s="109" t="str">
        <f t="shared" si="14"/>
        <v/>
      </c>
      <c r="E192" s="109"/>
      <c r="F192" s="110"/>
      <c r="G192" s="111" t="str">
        <f t="shared" si="15"/>
        <v/>
      </c>
      <c r="H192" s="91" t="str">
        <f t="shared" si="16"/>
        <v/>
      </c>
      <c r="I192" s="109" t="str">
        <f t="shared" si="17"/>
        <v/>
      </c>
    </row>
    <row r="193" spans="2:9">
      <c r="B193" s="111" t="str">
        <f t="shared" si="12"/>
        <v/>
      </c>
      <c r="C193" s="91" t="str">
        <f t="shared" si="13"/>
        <v/>
      </c>
      <c r="D193" s="109" t="str">
        <f t="shared" si="14"/>
        <v/>
      </c>
      <c r="E193" s="109"/>
      <c r="F193" s="110"/>
      <c r="G193" s="111" t="str">
        <f t="shared" si="15"/>
        <v/>
      </c>
      <c r="H193" s="91" t="str">
        <f t="shared" si="16"/>
        <v/>
      </c>
      <c r="I193" s="109" t="str">
        <f t="shared" si="17"/>
        <v/>
      </c>
    </row>
    <row r="194" spans="2:9">
      <c r="B194" s="111" t="str">
        <f t="shared" si="12"/>
        <v/>
      </c>
      <c r="C194" s="91" t="str">
        <f t="shared" si="13"/>
        <v/>
      </c>
      <c r="D194" s="109" t="str">
        <f t="shared" si="14"/>
        <v/>
      </c>
      <c r="E194" s="109"/>
      <c r="F194" s="110"/>
      <c r="G194" s="111" t="str">
        <f t="shared" si="15"/>
        <v/>
      </c>
      <c r="H194" s="91" t="str">
        <f t="shared" si="16"/>
        <v/>
      </c>
      <c r="I194" s="109" t="str">
        <f t="shared" si="17"/>
        <v/>
      </c>
    </row>
    <row r="195" spans="2:9">
      <c r="B195" s="111" t="str">
        <f t="shared" si="12"/>
        <v/>
      </c>
      <c r="C195" s="91" t="str">
        <f t="shared" si="13"/>
        <v/>
      </c>
      <c r="D195" s="109" t="str">
        <f t="shared" si="14"/>
        <v/>
      </c>
      <c r="E195" s="109"/>
      <c r="F195" s="110"/>
      <c r="G195" s="111" t="str">
        <f t="shared" si="15"/>
        <v/>
      </c>
      <c r="H195" s="91" t="str">
        <f t="shared" si="16"/>
        <v/>
      </c>
      <c r="I195" s="109" t="str">
        <f t="shared" si="17"/>
        <v/>
      </c>
    </row>
    <row r="196" spans="2:9">
      <c r="B196" s="111" t="str">
        <f t="shared" si="12"/>
        <v/>
      </c>
      <c r="C196" s="91" t="str">
        <f t="shared" si="13"/>
        <v/>
      </c>
      <c r="D196" s="109" t="str">
        <f t="shared" si="14"/>
        <v/>
      </c>
      <c r="E196" s="109"/>
      <c r="F196" s="110"/>
      <c r="G196" s="111" t="str">
        <f t="shared" si="15"/>
        <v/>
      </c>
      <c r="H196" s="91" t="str">
        <f t="shared" si="16"/>
        <v/>
      </c>
      <c r="I196" s="109" t="str">
        <f t="shared" si="17"/>
        <v/>
      </c>
    </row>
    <row r="197" spans="2:9">
      <c r="B197" s="111" t="str">
        <f t="shared" si="12"/>
        <v/>
      </c>
      <c r="C197" s="91" t="str">
        <f t="shared" si="13"/>
        <v/>
      </c>
      <c r="D197" s="109" t="str">
        <f t="shared" si="14"/>
        <v/>
      </c>
      <c r="E197" s="109"/>
      <c r="F197" s="110"/>
      <c r="G197" s="111" t="str">
        <f t="shared" si="15"/>
        <v/>
      </c>
      <c r="H197" s="91" t="str">
        <f t="shared" si="16"/>
        <v/>
      </c>
      <c r="I197" s="109" t="str">
        <f t="shared" si="17"/>
        <v/>
      </c>
    </row>
    <row r="198" spans="2:9">
      <c r="B198" s="111" t="str">
        <f>IF(ISNA(VLOOKUP(ROW()-5,資表借,1,FALSE))=TRUE,"",VLOOKUP(ROW()-5,資表借,11,FALSE))</f>
        <v/>
      </c>
      <c r="C198" s="91" t="str">
        <f>IF(ISNA(VLOOKUP(ROW()-5,資表借,1,FALSE))=TRUE,"",VLOOKUP(ROW()-5,資表借,13,FALSE))</f>
        <v/>
      </c>
      <c r="D198" s="109" t="str">
        <f>IF(ISNA(VLOOKUP(ROW()-5,資表借,1,FALSE))=TRUE,"",IF(VLOOKUP(ROW()-5,資表借,14,FALSE)="貸",VLOOKUP(ROW()-5,資表借,15,FALSE)*-1,VLOOKUP(ROW()-5,資表借,15,FALSE)))</f>
        <v/>
      </c>
      <c r="E198" s="109"/>
      <c r="F198" s="110"/>
      <c r="G198" s="111" t="str">
        <f>IF(ISNA(VLOOKUP(ROW()-5,資表貸,1,FALSE))=TRUE,"",VLOOKUP(ROW()-5,資表貸,9,FALSE))</f>
        <v/>
      </c>
      <c r="H198" s="91" t="str">
        <f>IF(ISNA(VLOOKUP(ROW()-5,資表貸,1,FALSE))=TRUE,"",VLOOKUP(ROW()-5,資表貸,11,FALSE))</f>
        <v/>
      </c>
      <c r="I198" s="109" t="str">
        <f>IF(ISNA(VLOOKUP(ROW()-5,資表貸,1,FALSE))=TRUE,"",IF(VLOOKUP(ROW()-5,資表貸,12,FALSE)="借",VLOOKUP(ROW()-5,資表貸,13,FALSE)*-1,VLOOKUP(ROW()-5,資表貸,13,FALSE)))</f>
        <v/>
      </c>
    </row>
    <row r="199" spans="2:9">
      <c r="B199" s="111" t="str">
        <f>IF(ISNA(VLOOKUP(ROW()-5,資表借,1,FALSE))=TRUE,"",VLOOKUP(ROW()-5,資表借,11,FALSE))</f>
        <v/>
      </c>
      <c r="C199" s="91" t="str">
        <f>IF(ISNA(VLOOKUP(ROW()-5,資表借,1,FALSE))=TRUE,"",VLOOKUP(ROW()-5,資表借,13,FALSE))</f>
        <v/>
      </c>
      <c r="D199" s="109" t="str">
        <f>IF(ISNA(VLOOKUP(ROW()-5,資表借,1,FALSE))=TRUE,"",IF(VLOOKUP(ROW()-5,資表借,14,FALSE)="貸",VLOOKUP(ROW()-5,資表借,15,FALSE)*-1,VLOOKUP(ROW()-5,資表借,15,FALSE)))</f>
        <v/>
      </c>
      <c r="E199" s="109"/>
      <c r="F199" s="110"/>
      <c r="G199" s="111" t="str">
        <f>IF(ISNA(VLOOKUP(ROW()-5,資表貸,1,FALSE))=TRUE,"",VLOOKUP(ROW()-5,資表貸,9,FALSE))</f>
        <v/>
      </c>
      <c r="H199" s="91" t="str">
        <f>IF(ISNA(VLOOKUP(ROW()-5,資表貸,1,FALSE))=TRUE,"",VLOOKUP(ROW()-5,資表貸,11,FALSE))</f>
        <v/>
      </c>
      <c r="I199" s="109" t="str">
        <f>IF(ISNA(VLOOKUP(ROW()-5,資表貸,1,FALSE))=TRUE,"",IF(VLOOKUP(ROW()-5,資表貸,12,FALSE)="借",VLOOKUP(ROW()-5,資表貸,13,FALSE)*-1,VLOOKUP(ROW()-5,資表貸,13,FALSE)))</f>
        <v/>
      </c>
    </row>
    <row r="200" spans="2:9">
      <c r="B200" s="111" t="str">
        <f>IF(ISNA(VLOOKUP(ROW()-5,資表借,1,FALSE))=TRUE,"",VLOOKUP(ROW()-5,資表借,11,FALSE))</f>
        <v/>
      </c>
      <c r="C200" s="91" t="str">
        <f>IF(ISNA(VLOOKUP(ROW()-5,資表借,1,FALSE))=TRUE,"",VLOOKUP(ROW()-5,資表借,13,FALSE))</f>
        <v/>
      </c>
      <c r="D200" s="109" t="str">
        <f>IF(ISNA(VLOOKUP(ROW()-5,資表借,1,FALSE))=TRUE,"",IF(VLOOKUP(ROW()-5,資表借,14,FALSE)="貸",VLOOKUP(ROW()-5,資表借,15,FALSE)*-1,VLOOKUP(ROW()-5,資表借,15,FALSE)))</f>
        <v/>
      </c>
      <c r="E200" s="109"/>
      <c r="F200" s="110"/>
      <c r="G200" s="111" t="str">
        <f>IF(ISNA(VLOOKUP(ROW()-5,資表貸,1,FALSE))=TRUE,"",VLOOKUP(ROW()-5,資表貸,9,FALSE))</f>
        <v/>
      </c>
      <c r="H200" s="91" t="str">
        <f>IF(ISNA(VLOOKUP(ROW()-5,資表貸,1,FALSE))=TRUE,"",VLOOKUP(ROW()-5,資表貸,11,FALSE))</f>
        <v/>
      </c>
      <c r="I200" s="109" t="str">
        <f>IF(ISNA(VLOOKUP(ROW()-5,資表貸,1,FALSE))=TRUE,"",IF(VLOOKUP(ROW()-5,資表貸,12,FALSE)="借",VLOOKUP(ROW()-5,資表貸,13,FALSE)*-1,VLOOKUP(ROW()-5,資表貸,13,FALSE)))</f>
        <v/>
      </c>
    </row>
  </sheetData>
  <sheetProtection sheet="1" objects="1" scenarios="1"/>
  <mergeCells count="1">
    <mergeCell ref="D4:G4"/>
  </mergeCells>
  <phoneticPr fontId="2" type="noConversion"/>
  <conditionalFormatting sqref="C6:C200">
    <cfRule type="expression" dxfId="41" priority="4">
      <formula>LEN(B6)&gt;2</formula>
    </cfRule>
  </conditionalFormatting>
  <conditionalFormatting sqref="D6:D200">
    <cfRule type="expression" dxfId="40" priority="8" stopIfTrue="1">
      <formula>RIGHT($C6,2)="合計"</formula>
    </cfRule>
    <cfRule type="expression" dxfId="39" priority="9" stopIfTrue="1">
      <formula>RIGHT($C6,2)="總額"</formula>
    </cfRule>
    <cfRule type="expression" dxfId="38" priority="10" stopIfTrue="1">
      <formula>$C6="資產總額"</formula>
    </cfRule>
  </conditionalFormatting>
  <conditionalFormatting sqref="F6:F200">
    <cfRule type="expression" dxfId="37" priority="11">
      <formula>LEN(B7)+LEN(C7)+LEN(G7)+LEN(H7)+LEN(B6)+LEN(C6)+LEN(G6)+LEN(H6)&gt;0</formula>
    </cfRule>
  </conditionalFormatting>
  <conditionalFormatting sqref="H6:H200">
    <cfRule type="expression" dxfId="36" priority="3">
      <formula>LEN(G6)&gt;2</formula>
    </cfRule>
  </conditionalFormatting>
  <conditionalFormatting sqref="I6:I200">
    <cfRule type="expression" dxfId="35" priority="5" stopIfTrue="1">
      <formula>RIGHT(H6,2)="合計"</formula>
    </cfRule>
    <cfRule type="expression" dxfId="34" priority="6" stopIfTrue="1">
      <formula>RIGHT(H6,2)="總額"</formula>
    </cfRule>
    <cfRule type="expression" dxfId="33" priority="7" stopIfTrue="1">
      <formula>$C5="負債及權益總額"</formula>
    </cfRule>
  </conditionalFormatting>
  <conditionalFormatting sqref="K3">
    <cfRule type="expression" dxfId="32" priority="102">
      <formula>$K$1=14</formula>
    </cfRule>
  </conditionalFormatting>
  <dataValidations count="2">
    <dataValidation type="date" operator="greaterThan" allowBlank="1" showInputMessage="1" showErrorMessage="1" sqref="D4:E4" xr:uid="{00000000-0002-0000-0300-000000000000}">
      <formula1>36526</formula1>
    </dataValidation>
    <dataValidation allowBlank="1" showInputMessage="1" showErrorMessage="1" prompt="請輸入西元日期" sqref="K3" xr:uid="{8933854B-2CC4-4835-875E-259E398310ED}"/>
  </dataValidations>
  <printOptions horizontalCentered="1"/>
  <pageMargins left="0.59055118110236227" right="0.39370078740157483" top="0.78740157480314965" bottom="0.98425196850393704" header="0.39370078740157483" footer="0.39370078740157483"/>
  <pageSetup paperSize="9" scale="68" orientation="portrait" r:id="rId1"/>
  <headerFooter scaleWithDoc="0" alignWithMargins="0"/>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5105FA46-7908-4CFB-902F-09FE16E48138}">
          <x14:formula1>
            <xm:f>清單!$K$3:$K$16</xm:f>
          </x14:formula1>
          <xm:sqref>K2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tint="-0.499984740745262"/>
    <pageSetUpPr autoPageBreaks="0"/>
  </sheetPr>
  <dimension ref="B1:J200"/>
  <sheetViews>
    <sheetView showGridLines="0" zoomScale="90" zoomScaleNormal="90" workbookViewId="0">
      <pane ySplit="5" topLeftCell="A6" activePane="bottomLeft" state="frozen"/>
      <selection activeCell="K6" sqref="K6"/>
      <selection pane="bottomLeft" activeCell="H2" sqref="H2"/>
    </sheetView>
  </sheetViews>
  <sheetFormatPr defaultColWidth="9" defaultRowHeight="17"/>
  <cols>
    <col min="1" max="1" width="2.6328125" style="4" customWidth="1"/>
    <col min="2" max="2" width="15.6328125" style="32" customWidth="1"/>
    <col min="3" max="3" width="25.6328125" style="4" customWidth="1"/>
    <col min="4" max="4" width="18.6328125" style="4" customWidth="1"/>
    <col min="5" max="5" width="14.6328125" style="34" customWidth="1"/>
    <col min="6" max="6" width="7.6328125" style="34" customWidth="1"/>
    <col min="7" max="7" width="2.6328125" style="4" customWidth="1"/>
    <col min="8" max="8" width="10.6328125" style="35" customWidth="1"/>
    <col min="9" max="9" width="10.6328125" style="4" customWidth="1"/>
    <col min="10" max="10" width="9" style="35"/>
    <col min="11" max="16384" width="9" style="4"/>
  </cols>
  <sheetData>
    <row r="1" spans="2:9" s="139" customFormat="1" ht="17" customHeight="1">
      <c r="B1" s="154" t="str">
        <f>日記簿!F1</f>
        <v/>
      </c>
      <c r="D1" s="144"/>
      <c r="E1" s="144"/>
      <c r="G1" s="237"/>
      <c r="H1" s="237"/>
      <c r="I1" s="237">
        <f>MATCH(I2,清單!O3:O27,0)</f>
        <v>24</v>
      </c>
    </row>
    <row r="2" spans="2:9" ht="20" customHeight="1" thickBot="1">
      <c r="B2" s="184" t="str">
        <f>公司名稱</f>
        <v>社團法人OOO協會</v>
      </c>
      <c r="C2" s="185"/>
      <c r="D2" s="185"/>
      <c r="E2" s="185"/>
      <c r="F2" s="33"/>
      <c r="H2" s="245" t="s">
        <v>162</v>
      </c>
      <c r="I2" s="245" t="s">
        <v>163</v>
      </c>
    </row>
    <row r="3" spans="2:9" ht="20" customHeight="1">
      <c r="B3" s="184" t="str">
        <f>IF(OR(H2="全部",H2=""),"收支表","專案收支表 - "&amp;VLOOKUP(H2,專案清單!B5:C50,2,FALSE))</f>
        <v>收支表</v>
      </c>
      <c r="C3" s="185"/>
      <c r="D3" s="185"/>
      <c r="E3" s="185"/>
      <c r="F3" s="33"/>
      <c r="I3" s="279">
        <v>46023</v>
      </c>
    </row>
    <row r="4" spans="2:9" ht="20" customHeight="1" thickBot="1">
      <c r="B4" s="15"/>
      <c r="C4" s="174">
        <f>IF(I1&lt;25,VLOOKUP(I1,清單!N3:Q26,3,FALSE),I3)</f>
        <v>46023</v>
      </c>
      <c r="D4" s="175">
        <f>IF(I1&lt;25,VLOOKUP(I1,清單!N3:Q26,4,FALSE),I4)</f>
        <v>46387</v>
      </c>
      <c r="E4" s="16"/>
      <c r="F4" s="16" t="str">
        <f>日記簿!N4</f>
        <v>幣別：新台幣</v>
      </c>
      <c r="H4" s="244"/>
      <c r="I4" s="280">
        <v>46387</v>
      </c>
    </row>
    <row r="5" spans="2:9" ht="20" customHeight="1">
      <c r="B5" s="117" t="s">
        <v>64</v>
      </c>
      <c r="C5" s="118" t="s">
        <v>65</v>
      </c>
      <c r="D5" s="33"/>
      <c r="E5" s="117" t="s">
        <v>63</v>
      </c>
      <c r="F5" s="117" t="s">
        <v>150</v>
      </c>
    </row>
    <row r="6" spans="2:9">
      <c r="B6" s="115" t="str">
        <f t="shared" ref="B6:B37" si="0">IF(ISNA(VLOOKUP(ROW()-5,益表,1,FALSE))=TRUE,"",IF(VLOOKUP(ROW()-5,益表,7,FALSE)="","",VLOOKUP(ROW()-5,益表,7,FALSE)))</f>
        <v/>
      </c>
      <c r="C6" s="432" t="str">
        <f t="shared" ref="C6:C37" si="1">IF(ISNA(VLOOKUP(ROW()-5,益表,1,FALSE))=TRUE,"",VLOOKUP(ROW()-5,益表,9,FALSE))</f>
        <v>收入</v>
      </c>
      <c r="D6" s="432"/>
      <c r="E6" s="109" t="str">
        <f t="shared" ref="E6:E37" si="2">IF(ISNA(VLOOKUP(ROW()-5,益表,1,FALSE))=TRUE,"",IF(VLOOKUP(ROW()-5,益表,12,FALSE)="","",IF(LEFT(VLOOKUP(ROW()-5,益表,9,FALSE),1)="減",VLOOKUP(ROW()-5,益表,12,FALSE)*-1,VLOOKUP(ROW()-5,益表,12,FALSE))))</f>
        <v/>
      </c>
      <c r="F6" s="225" t="str">
        <f t="shared" ref="F6:F37" si="3">IF(AND(ISNUMBER(E6),收入淨額&gt;0),E6/收入淨額,"")</f>
        <v/>
      </c>
    </row>
    <row r="7" spans="2:9">
      <c r="B7" s="115">
        <f t="shared" si="0"/>
        <v>4100</v>
      </c>
      <c r="C7" s="432" t="str">
        <f t="shared" si="1"/>
        <v>入會費</v>
      </c>
      <c r="D7" s="432"/>
      <c r="E7" s="109">
        <f t="shared" si="2"/>
        <v>1500</v>
      </c>
      <c r="F7" s="225">
        <f t="shared" si="3"/>
        <v>1.4563106796116505E-2</v>
      </c>
    </row>
    <row r="8" spans="2:9">
      <c r="B8" s="115">
        <f t="shared" si="0"/>
        <v>4200</v>
      </c>
      <c r="C8" s="432" t="str">
        <f t="shared" si="1"/>
        <v>常年會費</v>
      </c>
      <c r="D8" s="432"/>
      <c r="E8" s="109">
        <f t="shared" si="2"/>
        <v>1500</v>
      </c>
      <c r="F8" s="225">
        <f t="shared" si="3"/>
        <v>1.4563106796116505E-2</v>
      </c>
    </row>
    <row r="9" spans="2:9">
      <c r="B9" s="115">
        <f t="shared" si="0"/>
        <v>4800</v>
      </c>
      <c r="C9" s="432" t="str">
        <f t="shared" si="1"/>
        <v>專案收入</v>
      </c>
      <c r="D9" s="432"/>
      <c r="E9" s="109">
        <f t="shared" si="2"/>
        <v>100000</v>
      </c>
      <c r="F9" s="225">
        <f t="shared" si="3"/>
        <v>0.970873786407767</v>
      </c>
    </row>
    <row r="10" spans="2:9">
      <c r="B10" s="115" t="str">
        <f t="shared" si="0"/>
        <v/>
      </c>
      <c r="C10" s="432" t="str">
        <f t="shared" si="1"/>
        <v>收入合計</v>
      </c>
      <c r="D10" s="432"/>
      <c r="E10" s="109">
        <f t="shared" si="2"/>
        <v>103000</v>
      </c>
      <c r="F10" s="225">
        <f t="shared" si="3"/>
        <v>1</v>
      </c>
    </row>
    <row r="11" spans="2:9">
      <c r="B11" s="115" t="str">
        <f t="shared" si="0"/>
        <v/>
      </c>
      <c r="C11" s="432" t="str">
        <f t="shared" si="1"/>
        <v xml:space="preserve"> </v>
      </c>
      <c r="D11" s="432"/>
      <c r="E11" s="109" t="str">
        <f t="shared" si="2"/>
        <v/>
      </c>
      <c r="F11" s="225" t="str">
        <f t="shared" si="3"/>
        <v/>
      </c>
    </row>
    <row r="12" spans="2:9">
      <c r="B12" s="115" t="str">
        <f t="shared" si="0"/>
        <v/>
      </c>
      <c r="C12" s="432" t="str">
        <f t="shared" si="1"/>
        <v>本期餘絀</v>
      </c>
      <c r="D12" s="432"/>
      <c r="E12" s="109">
        <f t="shared" si="2"/>
        <v>103000</v>
      </c>
      <c r="F12" s="225">
        <f t="shared" si="3"/>
        <v>1</v>
      </c>
    </row>
    <row r="13" spans="2:9">
      <c r="B13" s="115" t="str">
        <f t="shared" si="0"/>
        <v/>
      </c>
      <c r="C13" s="432" t="str">
        <f t="shared" si="1"/>
        <v/>
      </c>
      <c r="D13" s="432"/>
      <c r="E13" s="109" t="str">
        <f t="shared" si="2"/>
        <v/>
      </c>
      <c r="F13" s="225" t="str">
        <f t="shared" si="3"/>
        <v/>
      </c>
    </row>
    <row r="14" spans="2:9">
      <c r="B14" s="115" t="str">
        <f t="shared" si="0"/>
        <v/>
      </c>
      <c r="C14" s="432" t="str">
        <f t="shared" si="1"/>
        <v/>
      </c>
      <c r="D14" s="432"/>
      <c r="E14" s="109" t="str">
        <f t="shared" si="2"/>
        <v/>
      </c>
      <c r="F14" s="225" t="str">
        <f t="shared" si="3"/>
        <v/>
      </c>
    </row>
    <row r="15" spans="2:9">
      <c r="B15" s="115" t="str">
        <f t="shared" si="0"/>
        <v/>
      </c>
      <c r="C15" s="432" t="str">
        <f t="shared" si="1"/>
        <v/>
      </c>
      <c r="D15" s="432"/>
      <c r="E15" s="109" t="str">
        <f t="shared" si="2"/>
        <v/>
      </c>
      <c r="F15" s="225" t="str">
        <f t="shared" si="3"/>
        <v/>
      </c>
    </row>
    <row r="16" spans="2:9">
      <c r="B16" s="115" t="str">
        <f t="shared" si="0"/>
        <v/>
      </c>
      <c r="C16" s="432" t="str">
        <f t="shared" si="1"/>
        <v/>
      </c>
      <c r="D16" s="432"/>
      <c r="E16" s="109" t="str">
        <f t="shared" si="2"/>
        <v/>
      </c>
      <c r="F16" s="225" t="str">
        <f t="shared" si="3"/>
        <v/>
      </c>
    </row>
    <row r="17" spans="2:6">
      <c r="B17" s="115" t="str">
        <f t="shared" si="0"/>
        <v/>
      </c>
      <c r="C17" s="432" t="str">
        <f t="shared" si="1"/>
        <v/>
      </c>
      <c r="D17" s="432"/>
      <c r="E17" s="109" t="str">
        <f t="shared" si="2"/>
        <v/>
      </c>
      <c r="F17" s="225" t="str">
        <f t="shared" si="3"/>
        <v/>
      </c>
    </row>
    <row r="18" spans="2:6">
      <c r="B18" s="115" t="str">
        <f t="shared" si="0"/>
        <v/>
      </c>
      <c r="C18" s="432" t="str">
        <f t="shared" si="1"/>
        <v/>
      </c>
      <c r="D18" s="432"/>
      <c r="E18" s="109" t="str">
        <f t="shared" si="2"/>
        <v/>
      </c>
      <c r="F18" s="225" t="str">
        <f t="shared" si="3"/>
        <v/>
      </c>
    </row>
    <row r="19" spans="2:6">
      <c r="B19" s="115" t="str">
        <f t="shared" si="0"/>
        <v/>
      </c>
      <c r="C19" s="432" t="str">
        <f t="shared" si="1"/>
        <v/>
      </c>
      <c r="D19" s="432"/>
      <c r="E19" s="109" t="str">
        <f t="shared" si="2"/>
        <v/>
      </c>
      <c r="F19" s="225" t="str">
        <f t="shared" si="3"/>
        <v/>
      </c>
    </row>
    <row r="20" spans="2:6">
      <c r="B20" s="115" t="str">
        <f t="shared" si="0"/>
        <v/>
      </c>
      <c r="C20" s="432" t="str">
        <f t="shared" si="1"/>
        <v/>
      </c>
      <c r="D20" s="432"/>
      <c r="E20" s="109" t="str">
        <f t="shared" si="2"/>
        <v/>
      </c>
      <c r="F20" s="225" t="str">
        <f t="shared" si="3"/>
        <v/>
      </c>
    </row>
    <row r="21" spans="2:6">
      <c r="B21" s="115" t="str">
        <f t="shared" si="0"/>
        <v/>
      </c>
      <c r="C21" s="432" t="str">
        <f t="shared" si="1"/>
        <v/>
      </c>
      <c r="D21" s="432"/>
      <c r="E21" s="109" t="str">
        <f t="shared" si="2"/>
        <v/>
      </c>
      <c r="F21" s="225" t="str">
        <f t="shared" si="3"/>
        <v/>
      </c>
    </row>
    <row r="22" spans="2:6">
      <c r="B22" s="115" t="str">
        <f t="shared" si="0"/>
        <v/>
      </c>
      <c r="C22" s="432" t="str">
        <f t="shared" si="1"/>
        <v/>
      </c>
      <c r="D22" s="432"/>
      <c r="E22" s="109" t="str">
        <f t="shared" si="2"/>
        <v/>
      </c>
      <c r="F22" s="225" t="str">
        <f t="shared" si="3"/>
        <v/>
      </c>
    </row>
    <row r="23" spans="2:6">
      <c r="B23" s="115" t="str">
        <f t="shared" si="0"/>
        <v/>
      </c>
      <c r="C23" s="432" t="str">
        <f t="shared" si="1"/>
        <v/>
      </c>
      <c r="D23" s="432"/>
      <c r="E23" s="109" t="str">
        <f t="shared" si="2"/>
        <v/>
      </c>
      <c r="F23" s="225" t="str">
        <f t="shared" si="3"/>
        <v/>
      </c>
    </row>
    <row r="24" spans="2:6">
      <c r="B24" s="115" t="str">
        <f t="shared" si="0"/>
        <v/>
      </c>
      <c r="C24" s="432" t="str">
        <f t="shared" si="1"/>
        <v/>
      </c>
      <c r="D24" s="432"/>
      <c r="E24" s="109" t="str">
        <f t="shared" si="2"/>
        <v/>
      </c>
      <c r="F24" s="225" t="str">
        <f t="shared" si="3"/>
        <v/>
      </c>
    </row>
    <row r="25" spans="2:6">
      <c r="B25" s="115" t="str">
        <f t="shared" si="0"/>
        <v/>
      </c>
      <c r="C25" s="432" t="str">
        <f t="shared" si="1"/>
        <v/>
      </c>
      <c r="D25" s="432"/>
      <c r="E25" s="109" t="str">
        <f t="shared" si="2"/>
        <v/>
      </c>
      <c r="F25" s="225" t="str">
        <f t="shared" si="3"/>
        <v/>
      </c>
    </row>
    <row r="26" spans="2:6">
      <c r="B26" s="115" t="str">
        <f t="shared" si="0"/>
        <v/>
      </c>
      <c r="C26" s="432" t="str">
        <f t="shared" si="1"/>
        <v/>
      </c>
      <c r="D26" s="432"/>
      <c r="E26" s="109" t="str">
        <f t="shared" si="2"/>
        <v/>
      </c>
      <c r="F26" s="225" t="str">
        <f t="shared" si="3"/>
        <v/>
      </c>
    </row>
    <row r="27" spans="2:6">
      <c r="B27" s="115" t="str">
        <f t="shared" si="0"/>
        <v/>
      </c>
      <c r="C27" s="432" t="str">
        <f t="shared" si="1"/>
        <v/>
      </c>
      <c r="D27" s="432"/>
      <c r="E27" s="109" t="str">
        <f t="shared" si="2"/>
        <v/>
      </c>
      <c r="F27" s="225" t="str">
        <f t="shared" si="3"/>
        <v/>
      </c>
    </row>
    <row r="28" spans="2:6">
      <c r="B28" s="115" t="str">
        <f t="shared" si="0"/>
        <v/>
      </c>
      <c r="C28" s="432" t="str">
        <f t="shared" si="1"/>
        <v/>
      </c>
      <c r="D28" s="432"/>
      <c r="E28" s="109" t="str">
        <f t="shared" si="2"/>
        <v/>
      </c>
      <c r="F28" s="225" t="str">
        <f t="shared" si="3"/>
        <v/>
      </c>
    </row>
    <row r="29" spans="2:6">
      <c r="B29" s="115" t="str">
        <f t="shared" si="0"/>
        <v/>
      </c>
      <c r="C29" s="432" t="str">
        <f t="shared" si="1"/>
        <v/>
      </c>
      <c r="D29" s="432"/>
      <c r="E29" s="109" t="str">
        <f t="shared" si="2"/>
        <v/>
      </c>
      <c r="F29" s="225" t="str">
        <f t="shared" si="3"/>
        <v/>
      </c>
    </row>
    <row r="30" spans="2:6">
      <c r="B30" s="115" t="str">
        <f t="shared" si="0"/>
        <v/>
      </c>
      <c r="C30" s="432" t="str">
        <f t="shared" si="1"/>
        <v/>
      </c>
      <c r="D30" s="432"/>
      <c r="E30" s="109" t="str">
        <f t="shared" si="2"/>
        <v/>
      </c>
      <c r="F30" s="225" t="str">
        <f t="shared" si="3"/>
        <v/>
      </c>
    </row>
    <row r="31" spans="2:6">
      <c r="B31" s="115" t="str">
        <f t="shared" si="0"/>
        <v/>
      </c>
      <c r="C31" s="432" t="str">
        <f t="shared" si="1"/>
        <v/>
      </c>
      <c r="D31" s="432"/>
      <c r="E31" s="109" t="str">
        <f t="shared" si="2"/>
        <v/>
      </c>
      <c r="F31" s="225" t="str">
        <f t="shared" si="3"/>
        <v/>
      </c>
    </row>
    <row r="32" spans="2:6">
      <c r="B32" s="115" t="str">
        <f t="shared" si="0"/>
        <v/>
      </c>
      <c r="C32" s="432" t="str">
        <f t="shared" si="1"/>
        <v/>
      </c>
      <c r="D32" s="432"/>
      <c r="E32" s="109" t="str">
        <f t="shared" si="2"/>
        <v/>
      </c>
      <c r="F32" s="225" t="str">
        <f t="shared" si="3"/>
        <v/>
      </c>
    </row>
    <row r="33" spans="2:6">
      <c r="B33" s="115" t="str">
        <f t="shared" si="0"/>
        <v/>
      </c>
      <c r="C33" s="432" t="str">
        <f t="shared" si="1"/>
        <v/>
      </c>
      <c r="D33" s="432"/>
      <c r="E33" s="109" t="str">
        <f t="shared" si="2"/>
        <v/>
      </c>
      <c r="F33" s="225" t="str">
        <f t="shared" si="3"/>
        <v/>
      </c>
    </row>
    <row r="34" spans="2:6">
      <c r="B34" s="115" t="str">
        <f t="shared" si="0"/>
        <v/>
      </c>
      <c r="C34" s="432" t="str">
        <f t="shared" si="1"/>
        <v/>
      </c>
      <c r="D34" s="432"/>
      <c r="E34" s="109" t="str">
        <f t="shared" si="2"/>
        <v/>
      </c>
      <c r="F34" s="225" t="str">
        <f t="shared" si="3"/>
        <v/>
      </c>
    </row>
    <row r="35" spans="2:6">
      <c r="B35" s="115" t="str">
        <f t="shared" si="0"/>
        <v/>
      </c>
      <c r="C35" s="432" t="str">
        <f t="shared" si="1"/>
        <v/>
      </c>
      <c r="D35" s="432"/>
      <c r="E35" s="109" t="str">
        <f t="shared" si="2"/>
        <v/>
      </c>
      <c r="F35" s="225" t="str">
        <f t="shared" si="3"/>
        <v/>
      </c>
    </row>
    <row r="36" spans="2:6">
      <c r="B36" s="115" t="str">
        <f t="shared" si="0"/>
        <v/>
      </c>
      <c r="C36" s="432" t="str">
        <f t="shared" si="1"/>
        <v/>
      </c>
      <c r="D36" s="432"/>
      <c r="E36" s="109" t="str">
        <f t="shared" si="2"/>
        <v/>
      </c>
      <c r="F36" s="225" t="str">
        <f t="shared" si="3"/>
        <v/>
      </c>
    </row>
    <row r="37" spans="2:6">
      <c r="B37" s="115" t="str">
        <f t="shared" si="0"/>
        <v/>
      </c>
      <c r="C37" s="432" t="str">
        <f t="shared" si="1"/>
        <v/>
      </c>
      <c r="D37" s="432"/>
      <c r="E37" s="109" t="str">
        <f t="shared" si="2"/>
        <v/>
      </c>
      <c r="F37" s="225" t="str">
        <f t="shared" si="3"/>
        <v/>
      </c>
    </row>
    <row r="38" spans="2:6">
      <c r="B38" s="115" t="str">
        <f t="shared" ref="B38:B69" si="4">IF(ISNA(VLOOKUP(ROW()-5,益表,1,FALSE))=TRUE,"",IF(VLOOKUP(ROW()-5,益表,7,FALSE)="","",VLOOKUP(ROW()-5,益表,7,FALSE)))</f>
        <v/>
      </c>
      <c r="C38" s="432" t="str">
        <f t="shared" ref="C38:C69" si="5">IF(ISNA(VLOOKUP(ROW()-5,益表,1,FALSE))=TRUE,"",VLOOKUP(ROW()-5,益表,9,FALSE))</f>
        <v/>
      </c>
      <c r="D38" s="432"/>
      <c r="E38" s="109" t="str">
        <f t="shared" ref="E38:E69" si="6">IF(ISNA(VLOOKUP(ROW()-5,益表,1,FALSE))=TRUE,"",IF(VLOOKUP(ROW()-5,益表,12,FALSE)="","",IF(LEFT(VLOOKUP(ROW()-5,益表,9,FALSE),1)="減",VLOOKUP(ROW()-5,益表,12,FALSE)*-1,VLOOKUP(ROW()-5,益表,12,FALSE))))</f>
        <v/>
      </c>
      <c r="F38" s="225" t="str">
        <f t="shared" ref="F38:F69" si="7">IF(AND(ISNUMBER(E38),收入淨額&gt;0),E38/收入淨額,"")</f>
        <v/>
      </c>
    </row>
    <row r="39" spans="2:6">
      <c r="B39" s="115" t="str">
        <f t="shared" si="4"/>
        <v/>
      </c>
      <c r="C39" s="432" t="str">
        <f t="shared" si="5"/>
        <v/>
      </c>
      <c r="D39" s="432"/>
      <c r="E39" s="109" t="str">
        <f t="shared" si="6"/>
        <v/>
      </c>
      <c r="F39" s="225" t="str">
        <f t="shared" si="7"/>
        <v/>
      </c>
    </row>
    <row r="40" spans="2:6">
      <c r="B40" s="115" t="str">
        <f t="shared" si="4"/>
        <v/>
      </c>
      <c r="C40" s="432" t="str">
        <f t="shared" si="5"/>
        <v/>
      </c>
      <c r="D40" s="432"/>
      <c r="E40" s="109" t="str">
        <f t="shared" si="6"/>
        <v/>
      </c>
      <c r="F40" s="225" t="str">
        <f t="shared" si="7"/>
        <v/>
      </c>
    </row>
    <row r="41" spans="2:6">
      <c r="B41" s="115" t="str">
        <f t="shared" si="4"/>
        <v/>
      </c>
      <c r="C41" s="432" t="str">
        <f t="shared" si="5"/>
        <v/>
      </c>
      <c r="D41" s="432"/>
      <c r="E41" s="109" t="str">
        <f t="shared" si="6"/>
        <v/>
      </c>
      <c r="F41" s="225" t="str">
        <f t="shared" si="7"/>
        <v/>
      </c>
    </row>
    <row r="42" spans="2:6">
      <c r="B42" s="115" t="str">
        <f t="shared" si="4"/>
        <v/>
      </c>
      <c r="C42" s="432" t="str">
        <f t="shared" si="5"/>
        <v/>
      </c>
      <c r="D42" s="432"/>
      <c r="E42" s="109" t="str">
        <f t="shared" si="6"/>
        <v/>
      </c>
      <c r="F42" s="225" t="str">
        <f t="shared" si="7"/>
        <v/>
      </c>
    </row>
    <row r="43" spans="2:6">
      <c r="B43" s="115" t="str">
        <f t="shared" si="4"/>
        <v/>
      </c>
      <c r="C43" s="432" t="str">
        <f t="shared" si="5"/>
        <v/>
      </c>
      <c r="D43" s="432"/>
      <c r="E43" s="109" t="str">
        <f t="shared" si="6"/>
        <v/>
      </c>
      <c r="F43" s="225" t="str">
        <f t="shared" si="7"/>
        <v/>
      </c>
    </row>
    <row r="44" spans="2:6">
      <c r="B44" s="115" t="str">
        <f t="shared" si="4"/>
        <v/>
      </c>
      <c r="C44" s="432" t="str">
        <f t="shared" si="5"/>
        <v/>
      </c>
      <c r="D44" s="432"/>
      <c r="E44" s="109" t="str">
        <f t="shared" si="6"/>
        <v/>
      </c>
      <c r="F44" s="225" t="str">
        <f t="shared" si="7"/>
        <v/>
      </c>
    </row>
    <row r="45" spans="2:6">
      <c r="B45" s="115" t="str">
        <f t="shared" si="4"/>
        <v/>
      </c>
      <c r="C45" s="432" t="str">
        <f t="shared" si="5"/>
        <v/>
      </c>
      <c r="D45" s="432"/>
      <c r="E45" s="109" t="str">
        <f t="shared" si="6"/>
        <v/>
      </c>
      <c r="F45" s="225" t="str">
        <f t="shared" si="7"/>
        <v/>
      </c>
    </row>
    <row r="46" spans="2:6">
      <c r="B46" s="115" t="str">
        <f t="shared" si="4"/>
        <v/>
      </c>
      <c r="C46" s="432" t="str">
        <f t="shared" si="5"/>
        <v/>
      </c>
      <c r="D46" s="432"/>
      <c r="E46" s="109" t="str">
        <f t="shared" si="6"/>
        <v/>
      </c>
      <c r="F46" s="225" t="str">
        <f t="shared" si="7"/>
        <v/>
      </c>
    </row>
    <row r="47" spans="2:6">
      <c r="B47" s="115" t="str">
        <f t="shared" si="4"/>
        <v/>
      </c>
      <c r="C47" s="432" t="str">
        <f t="shared" si="5"/>
        <v/>
      </c>
      <c r="D47" s="432"/>
      <c r="E47" s="109" t="str">
        <f t="shared" si="6"/>
        <v/>
      </c>
      <c r="F47" s="225" t="str">
        <f t="shared" si="7"/>
        <v/>
      </c>
    </row>
    <row r="48" spans="2:6">
      <c r="B48" s="115" t="str">
        <f t="shared" si="4"/>
        <v/>
      </c>
      <c r="C48" s="432" t="str">
        <f t="shared" si="5"/>
        <v/>
      </c>
      <c r="D48" s="432"/>
      <c r="E48" s="109" t="str">
        <f t="shared" si="6"/>
        <v/>
      </c>
      <c r="F48" s="225" t="str">
        <f t="shared" si="7"/>
        <v/>
      </c>
    </row>
    <row r="49" spans="2:6">
      <c r="B49" s="115" t="str">
        <f t="shared" si="4"/>
        <v/>
      </c>
      <c r="C49" s="432" t="str">
        <f t="shared" si="5"/>
        <v/>
      </c>
      <c r="D49" s="432"/>
      <c r="E49" s="109" t="str">
        <f t="shared" si="6"/>
        <v/>
      </c>
      <c r="F49" s="225" t="str">
        <f t="shared" si="7"/>
        <v/>
      </c>
    </row>
    <row r="50" spans="2:6">
      <c r="B50" s="115" t="str">
        <f t="shared" si="4"/>
        <v/>
      </c>
      <c r="C50" s="432" t="str">
        <f t="shared" si="5"/>
        <v/>
      </c>
      <c r="D50" s="432"/>
      <c r="E50" s="109" t="str">
        <f t="shared" si="6"/>
        <v/>
      </c>
      <c r="F50" s="225" t="str">
        <f t="shared" si="7"/>
        <v/>
      </c>
    </row>
    <row r="51" spans="2:6">
      <c r="B51" s="115" t="str">
        <f t="shared" si="4"/>
        <v/>
      </c>
      <c r="C51" s="432" t="str">
        <f t="shared" si="5"/>
        <v/>
      </c>
      <c r="D51" s="432"/>
      <c r="E51" s="109" t="str">
        <f t="shared" si="6"/>
        <v/>
      </c>
      <c r="F51" s="225" t="str">
        <f t="shared" si="7"/>
        <v/>
      </c>
    </row>
    <row r="52" spans="2:6">
      <c r="B52" s="115" t="str">
        <f t="shared" si="4"/>
        <v/>
      </c>
      <c r="C52" s="432" t="str">
        <f t="shared" si="5"/>
        <v/>
      </c>
      <c r="D52" s="432"/>
      <c r="E52" s="109" t="str">
        <f t="shared" si="6"/>
        <v/>
      </c>
      <c r="F52" s="225" t="str">
        <f t="shared" si="7"/>
        <v/>
      </c>
    </row>
    <row r="53" spans="2:6">
      <c r="B53" s="115" t="str">
        <f t="shared" si="4"/>
        <v/>
      </c>
      <c r="C53" s="432" t="str">
        <f t="shared" si="5"/>
        <v/>
      </c>
      <c r="D53" s="432"/>
      <c r="E53" s="109" t="str">
        <f t="shared" si="6"/>
        <v/>
      </c>
      <c r="F53" s="225" t="str">
        <f t="shared" si="7"/>
        <v/>
      </c>
    </row>
    <row r="54" spans="2:6">
      <c r="B54" s="115" t="str">
        <f t="shared" si="4"/>
        <v/>
      </c>
      <c r="C54" s="432" t="str">
        <f t="shared" si="5"/>
        <v/>
      </c>
      <c r="D54" s="432"/>
      <c r="E54" s="109" t="str">
        <f t="shared" si="6"/>
        <v/>
      </c>
      <c r="F54" s="225" t="str">
        <f t="shared" si="7"/>
        <v/>
      </c>
    </row>
    <row r="55" spans="2:6">
      <c r="B55" s="115" t="str">
        <f t="shared" si="4"/>
        <v/>
      </c>
      <c r="C55" s="432" t="str">
        <f t="shared" si="5"/>
        <v/>
      </c>
      <c r="D55" s="432"/>
      <c r="E55" s="109" t="str">
        <f t="shared" si="6"/>
        <v/>
      </c>
      <c r="F55" s="225" t="str">
        <f t="shared" si="7"/>
        <v/>
      </c>
    </row>
    <row r="56" spans="2:6">
      <c r="B56" s="115" t="str">
        <f t="shared" si="4"/>
        <v/>
      </c>
      <c r="C56" s="432" t="str">
        <f t="shared" si="5"/>
        <v/>
      </c>
      <c r="D56" s="432"/>
      <c r="E56" s="109" t="str">
        <f t="shared" si="6"/>
        <v/>
      </c>
      <c r="F56" s="225" t="str">
        <f t="shared" si="7"/>
        <v/>
      </c>
    </row>
    <row r="57" spans="2:6">
      <c r="B57" s="115" t="str">
        <f t="shared" si="4"/>
        <v/>
      </c>
      <c r="C57" s="432" t="str">
        <f t="shared" si="5"/>
        <v/>
      </c>
      <c r="D57" s="432"/>
      <c r="E57" s="109" t="str">
        <f t="shared" si="6"/>
        <v/>
      </c>
      <c r="F57" s="225" t="str">
        <f t="shared" si="7"/>
        <v/>
      </c>
    </row>
    <row r="58" spans="2:6">
      <c r="B58" s="115" t="str">
        <f t="shared" si="4"/>
        <v/>
      </c>
      <c r="C58" s="432" t="str">
        <f t="shared" si="5"/>
        <v/>
      </c>
      <c r="D58" s="432"/>
      <c r="E58" s="109" t="str">
        <f t="shared" si="6"/>
        <v/>
      </c>
      <c r="F58" s="225" t="str">
        <f t="shared" si="7"/>
        <v/>
      </c>
    </row>
    <row r="59" spans="2:6">
      <c r="B59" s="115" t="str">
        <f t="shared" si="4"/>
        <v/>
      </c>
      <c r="C59" s="432" t="str">
        <f t="shared" si="5"/>
        <v/>
      </c>
      <c r="D59" s="432"/>
      <c r="E59" s="109" t="str">
        <f t="shared" si="6"/>
        <v/>
      </c>
      <c r="F59" s="225" t="str">
        <f t="shared" si="7"/>
        <v/>
      </c>
    </row>
    <row r="60" spans="2:6">
      <c r="B60" s="115" t="str">
        <f t="shared" si="4"/>
        <v/>
      </c>
      <c r="C60" s="432" t="str">
        <f t="shared" si="5"/>
        <v/>
      </c>
      <c r="D60" s="432"/>
      <c r="E60" s="109" t="str">
        <f t="shared" si="6"/>
        <v/>
      </c>
      <c r="F60" s="225" t="str">
        <f t="shared" si="7"/>
        <v/>
      </c>
    </row>
    <row r="61" spans="2:6">
      <c r="B61" s="115" t="str">
        <f t="shared" si="4"/>
        <v/>
      </c>
      <c r="C61" s="432" t="str">
        <f t="shared" si="5"/>
        <v/>
      </c>
      <c r="D61" s="432"/>
      <c r="E61" s="109" t="str">
        <f t="shared" si="6"/>
        <v/>
      </c>
      <c r="F61" s="225" t="str">
        <f t="shared" si="7"/>
        <v/>
      </c>
    </row>
    <row r="62" spans="2:6">
      <c r="B62" s="115" t="str">
        <f t="shared" si="4"/>
        <v/>
      </c>
      <c r="C62" s="432" t="str">
        <f t="shared" si="5"/>
        <v/>
      </c>
      <c r="D62" s="432"/>
      <c r="E62" s="109" t="str">
        <f t="shared" si="6"/>
        <v/>
      </c>
      <c r="F62" s="225" t="str">
        <f t="shared" si="7"/>
        <v/>
      </c>
    </row>
    <row r="63" spans="2:6">
      <c r="B63" s="115" t="str">
        <f t="shared" si="4"/>
        <v/>
      </c>
      <c r="C63" s="432" t="str">
        <f t="shared" si="5"/>
        <v/>
      </c>
      <c r="D63" s="432"/>
      <c r="E63" s="109" t="str">
        <f t="shared" si="6"/>
        <v/>
      </c>
      <c r="F63" s="225" t="str">
        <f t="shared" si="7"/>
        <v/>
      </c>
    </row>
    <row r="64" spans="2:6">
      <c r="B64" s="115" t="str">
        <f t="shared" si="4"/>
        <v/>
      </c>
      <c r="C64" s="432" t="str">
        <f t="shared" si="5"/>
        <v/>
      </c>
      <c r="D64" s="432"/>
      <c r="E64" s="109" t="str">
        <f t="shared" si="6"/>
        <v/>
      </c>
      <c r="F64" s="225" t="str">
        <f t="shared" si="7"/>
        <v/>
      </c>
    </row>
    <row r="65" spans="2:6">
      <c r="B65" s="115" t="str">
        <f t="shared" si="4"/>
        <v/>
      </c>
      <c r="C65" s="432" t="str">
        <f t="shared" si="5"/>
        <v/>
      </c>
      <c r="D65" s="432"/>
      <c r="E65" s="109" t="str">
        <f t="shared" si="6"/>
        <v/>
      </c>
      <c r="F65" s="225" t="str">
        <f t="shared" si="7"/>
        <v/>
      </c>
    </row>
    <row r="66" spans="2:6">
      <c r="B66" s="115" t="str">
        <f t="shared" si="4"/>
        <v/>
      </c>
      <c r="C66" s="432" t="str">
        <f t="shared" si="5"/>
        <v/>
      </c>
      <c r="D66" s="432"/>
      <c r="E66" s="109" t="str">
        <f t="shared" si="6"/>
        <v/>
      </c>
      <c r="F66" s="225" t="str">
        <f t="shared" si="7"/>
        <v/>
      </c>
    </row>
    <row r="67" spans="2:6">
      <c r="B67" s="115" t="str">
        <f t="shared" si="4"/>
        <v/>
      </c>
      <c r="C67" s="432" t="str">
        <f t="shared" si="5"/>
        <v/>
      </c>
      <c r="D67" s="432"/>
      <c r="E67" s="109" t="str">
        <f t="shared" si="6"/>
        <v/>
      </c>
      <c r="F67" s="225" t="str">
        <f t="shared" si="7"/>
        <v/>
      </c>
    </row>
    <row r="68" spans="2:6">
      <c r="B68" s="115" t="str">
        <f t="shared" si="4"/>
        <v/>
      </c>
      <c r="C68" s="432" t="str">
        <f t="shared" si="5"/>
        <v/>
      </c>
      <c r="D68" s="432"/>
      <c r="E68" s="109" t="str">
        <f t="shared" si="6"/>
        <v/>
      </c>
      <c r="F68" s="225" t="str">
        <f t="shared" si="7"/>
        <v/>
      </c>
    </row>
    <row r="69" spans="2:6">
      <c r="B69" s="115" t="str">
        <f t="shared" si="4"/>
        <v/>
      </c>
      <c r="C69" s="432" t="str">
        <f t="shared" si="5"/>
        <v/>
      </c>
      <c r="D69" s="432"/>
      <c r="E69" s="109" t="str">
        <f t="shared" si="6"/>
        <v/>
      </c>
      <c r="F69" s="225" t="str">
        <f t="shared" si="7"/>
        <v/>
      </c>
    </row>
    <row r="70" spans="2:6">
      <c r="B70" s="115" t="str">
        <f t="shared" ref="B70:B133" si="8">IF(ISNA(VLOOKUP(ROW()-5,益表,1,FALSE))=TRUE,"",IF(VLOOKUP(ROW()-5,益表,7,FALSE)="","",VLOOKUP(ROW()-5,益表,7,FALSE)))</f>
        <v/>
      </c>
      <c r="C70" s="432" t="str">
        <f t="shared" ref="C70:C133" si="9">IF(ISNA(VLOOKUP(ROW()-5,益表,1,FALSE))=TRUE,"",VLOOKUP(ROW()-5,益表,9,FALSE))</f>
        <v/>
      </c>
      <c r="D70" s="432"/>
      <c r="E70" s="109" t="str">
        <f t="shared" ref="E70:E133" si="10">IF(ISNA(VLOOKUP(ROW()-5,益表,1,FALSE))=TRUE,"",IF(VLOOKUP(ROW()-5,益表,12,FALSE)="","",IF(LEFT(VLOOKUP(ROW()-5,益表,9,FALSE),1)="減",VLOOKUP(ROW()-5,益表,12,FALSE)*-1,VLOOKUP(ROW()-5,益表,12,FALSE))))</f>
        <v/>
      </c>
      <c r="F70" s="225" t="str">
        <f t="shared" ref="F70:F101" si="11">IF(AND(ISNUMBER(E70),收入淨額&gt;0),E70/收入淨額,"")</f>
        <v/>
      </c>
    </row>
    <row r="71" spans="2:6">
      <c r="B71" s="115" t="str">
        <f t="shared" si="8"/>
        <v/>
      </c>
      <c r="C71" s="432" t="str">
        <f t="shared" si="9"/>
        <v/>
      </c>
      <c r="D71" s="432"/>
      <c r="E71" s="109" t="str">
        <f t="shared" si="10"/>
        <v/>
      </c>
      <c r="F71" s="225" t="str">
        <f t="shared" si="11"/>
        <v/>
      </c>
    </row>
    <row r="72" spans="2:6">
      <c r="B72" s="115" t="str">
        <f t="shared" si="8"/>
        <v/>
      </c>
      <c r="C72" s="432" t="str">
        <f t="shared" si="9"/>
        <v/>
      </c>
      <c r="D72" s="432"/>
      <c r="E72" s="109" t="str">
        <f t="shared" si="10"/>
        <v/>
      </c>
      <c r="F72" s="225" t="str">
        <f t="shared" si="11"/>
        <v/>
      </c>
    </row>
    <row r="73" spans="2:6">
      <c r="B73" s="115" t="str">
        <f t="shared" si="8"/>
        <v/>
      </c>
      <c r="C73" s="432" t="str">
        <f t="shared" si="9"/>
        <v/>
      </c>
      <c r="D73" s="432"/>
      <c r="E73" s="109" t="str">
        <f t="shared" si="10"/>
        <v/>
      </c>
      <c r="F73" s="225" t="str">
        <f t="shared" si="11"/>
        <v/>
      </c>
    </row>
    <row r="74" spans="2:6">
      <c r="B74" s="115" t="str">
        <f t="shared" si="8"/>
        <v/>
      </c>
      <c r="C74" s="432" t="str">
        <f t="shared" si="9"/>
        <v/>
      </c>
      <c r="D74" s="432"/>
      <c r="E74" s="109" t="str">
        <f t="shared" si="10"/>
        <v/>
      </c>
      <c r="F74" s="225" t="str">
        <f t="shared" si="11"/>
        <v/>
      </c>
    </row>
    <row r="75" spans="2:6">
      <c r="B75" s="115" t="str">
        <f t="shared" si="8"/>
        <v/>
      </c>
      <c r="C75" s="432" t="str">
        <f t="shared" si="9"/>
        <v/>
      </c>
      <c r="D75" s="432"/>
      <c r="E75" s="109" t="str">
        <f t="shared" si="10"/>
        <v/>
      </c>
      <c r="F75" s="225" t="str">
        <f t="shared" si="11"/>
        <v/>
      </c>
    </row>
    <row r="76" spans="2:6">
      <c r="B76" s="115" t="str">
        <f t="shared" si="8"/>
        <v/>
      </c>
      <c r="C76" s="432" t="str">
        <f t="shared" si="9"/>
        <v/>
      </c>
      <c r="D76" s="432"/>
      <c r="E76" s="109" t="str">
        <f t="shared" si="10"/>
        <v/>
      </c>
      <c r="F76" s="225" t="str">
        <f t="shared" si="11"/>
        <v/>
      </c>
    </row>
    <row r="77" spans="2:6">
      <c r="B77" s="115" t="str">
        <f t="shared" si="8"/>
        <v/>
      </c>
      <c r="C77" s="432" t="str">
        <f t="shared" si="9"/>
        <v/>
      </c>
      <c r="D77" s="432"/>
      <c r="E77" s="109" t="str">
        <f t="shared" si="10"/>
        <v/>
      </c>
      <c r="F77" s="225" t="str">
        <f t="shared" si="11"/>
        <v/>
      </c>
    </row>
    <row r="78" spans="2:6">
      <c r="B78" s="115" t="str">
        <f t="shared" si="8"/>
        <v/>
      </c>
      <c r="C78" s="432" t="str">
        <f t="shared" si="9"/>
        <v/>
      </c>
      <c r="D78" s="432"/>
      <c r="E78" s="109" t="str">
        <f t="shared" si="10"/>
        <v/>
      </c>
      <c r="F78" s="225" t="str">
        <f t="shared" si="11"/>
        <v/>
      </c>
    </row>
    <row r="79" spans="2:6">
      <c r="B79" s="115" t="str">
        <f t="shared" si="8"/>
        <v/>
      </c>
      <c r="C79" s="432" t="str">
        <f t="shared" si="9"/>
        <v/>
      </c>
      <c r="D79" s="432"/>
      <c r="E79" s="109" t="str">
        <f t="shared" si="10"/>
        <v/>
      </c>
      <c r="F79" s="225" t="str">
        <f t="shared" si="11"/>
        <v/>
      </c>
    </row>
    <row r="80" spans="2:6">
      <c r="B80" s="115" t="str">
        <f t="shared" si="8"/>
        <v/>
      </c>
      <c r="C80" s="432" t="str">
        <f t="shared" si="9"/>
        <v/>
      </c>
      <c r="D80" s="432"/>
      <c r="E80" s="109" t="str">
        <f t="shared" si="10"/>
        <v/>
      </c>
      <c r="F80" s="225" t="str">
        <f t="shared" si="11"/>
        <v/>
      </c>
    </row>
    <row r="81" spans="2:6">
      <c r="B81" s="115" t="str">
        <f t="shared" si="8"/>
        <v/>
      </c>
      <c r="C81" s="432" t="str">
        <f t="shared" si="9"/>
        <v/>
      </c>
      <c r="D81" s="432"/>
      <c r="E81" s="109" t="str">
        <f t="shared" si="10"/>
        <v/>
      </c>
      <c r="F81" s="225" t="str">
        <f t="shared" si="11"/>
        <v/>
      </c>
    </row>
    <row r="82" spans="2:6">
      <c r="B82" s="115" t="str">
        <f t="shared" si="8"/>
        <v/>
      </c>
      <c r="C82" s="432" t="str">
        <f t="shared" si="9"/>
        <v/>
      </c>
      <c r="D82" s="432"/>
      <c r="E82" s="109" t="str">
        <f t="shared" si="10"/>
        <v/>
      </c>
      <c r="F82" s="225" t="str">
        <f t="shared" si="11"/>
        <v/>
      </c>
    </row>
    <row r="83" spans="2:6">
      <c r="B83" s="115" t="str">
        <f t="shared" si="8"/>
        <v/>
      </c>
      <c r="C83" s="432" t="str">
        <f t="shared" si="9"/>
        <v/>
      </c>
      <c r="D83" s="432"/>
      <c r="E83" s="109" t="str">
        <f t="shared" si="10"/>
        <v/>
      </c>
      <c r="F83" s="225" t="str">
        <f t="shared" si="11"/>
        <v/>
      </c>
    </row>
    <row r="84" spans="2:6">
      <c r="B84" s="115" t="str">
        <f t="shared" si="8"/>
        <v/>
      </c>
      <c r="C84" s="432" t="str">
        <f t="shared" si="9"/>
        <v/>
      </c>
      <c r="D84" s="432"/>
      <c r="E84" s="109" t="str">
        <f t="shared" si="10"/>
        <v/>
      </c>
      <c r="F84" s="225" t="str">
        <f t="shared" si="11"/>
        <v/>
      </c>
    </row>
    <row r="85" spans="2:6">
      <c r="B85" s="115" t="str">
        <f t="shared" si="8"/>
        <v/>
      </c>
      <c r="C85" s="432" t="str">
        <f t="shared" si="9"/>
        <v/>
      </c>
      <c r="D85" s="432"/>
      <c r="E85" s="109" t="str">
        <f t="shared" si="10"/>
        <v/>
      </c>
      <c r="F85" s="225" t="str">
        <f t="shared" si="11"/>
        <v/>
      </c>
    </row>
    <row r="86" spans="2:6">
      <c r="B86" s="115" t="str">
        <f t="shared" si="8"/>
        <v/>
      </c>
      <c r="C86" s="432" t="str">
        <f t="shared" si="9"/>
        <v/>
      </c>
      <c r="D86" s="432"/>
      <c r="E86" s="109" t="str">
        <f t="shared" si="10"/>
        <v/>
      </c>
      <c r="F86" s="225" t="str">
        <f t="shared" si="11"/>
        <v/>
      </c>
    </row>
    <row r="87" spans="2:6">
      <c r="B87" s="115" t="str">
        <f t="shared" si="8"/>
        <v/>
      </c>
      <c r="C87" s="432" t="str">
        <f t="shared" si="9"/>
        <v/>
      </c>
      <c r="D87" s="432"/>
      <c r="E87" s="109" t="str">
        <f t="shared" si="10"/>
        <v/>
      </c>
      <c r="F87" s="225" t="str">
        <f t="shared" si="11"/>
        <v/>
      </c>
    </row>
    <row r="88" spans="2:6">
      <c r="B88" s="115" t="str">
        <f t="shared" si="8"/>
        <v/>
      </c>
      <c r="C88" s="432" t="str">
        <f t="shared" si="9"/>
        <v/>
      </c>
      <c r="D88" s="432"/>
      <c r="E88" s="109" t="str">
        <f t="shared" si="10"/>
        <v/>
      </c>
      <c r="F88" s="225" t="str">
        <f t="shared" si="11"/>
        <v/>
      </c>
    </row>
    <row r="89" spans="2:6">
      <c r="B89" s="115" t="str">
        <f t="shared" si="8"/>
        <v/>
      </c>
      <c r="C89" s="432" t="str">
        <f t="shared" si="9"/>
        <v/>
      </c>
      <c r="D89" s="432"/>
      <c r="E89" s="109" t="str">
        <f t="shared" si="10"/>
        <v/>
      </c>
      <c r="F89" s="225" t="str">
        <f t="shared" si="11"/>
        <v/>
      </c>
    </row>
    <row r="90" spans="2:6">
      <c r="B90" s="115" t="str">
        <f t="shared" si="8"/>
        <v/>
      </c>
      <c r="C90" s="432" t="str">
        <f t="shared" si="9"/>
        <v/>
      </c>
      <c r="D90" s="432"/>
      <c r="E90" s="109" t="str">
        <f t="shared" si="10"/>
        <v/>
      </c>
      <c r="F90" s="225" t="str">
        <f t="shared" si="11"/>
        <v/>
      </c>
    </row>
    <row r="91" spans="2:6">
      <c r="B91" s="115" t="str">
        <f t="shared" si="8"/>
        <v/>
      </c>
      <c r="C91" s="432" t="str">
        <f t="shared" si="9"/>
        <v/>
      </c>
      <c r="D91" s="432"/>
      <c r="E91" s="109" t="str">
        <f t="shared" si="10"/>
        <v/>
      </c>
      <c r="F91" s="225" t="str">
        <f t="shared" si="11"/>
        <v/>
      </c>
    </row>
    <row r="92" spans="2:6">
      <c r="B92" s="115" t="str">
        <f t="shared" si="8"/>
        <v/>
      </c>
      <c r="C92" s="432" t="str">
        <f t="shared" si="9"/>
        <v/>
      </c>
      <c r="D92" s="432"/>
      <c r="E92" s="109" t="str">
        <f t="shared" si="10"/>
        <v/>
      </c>
      <c r="F92" s="225" t="str">
        <f t="shared" si="11"/>
        <v/>
      </c>
    </row>
    <row r="93" spans="2:6">
      <c r="B93" s="115" t="str">
        <f t="shared" si="8"/>
        <v/>
      </c>
      <c r="C93" s="432" t="str">
        <f t="shared" si="9"/>
        <v/>
      </c>
      <c r="D93" s="432"/>
      <c r="E93" s="109" t="str">
        <f t="shared" si="10"/>
        <v/>
      </c>
      <c r="F93" s="225" t="str">
        <f t="shared" si="11"/>
        <v/>
      </c>
    </row>
    <row r="94" spans="2:6">
      <c r="B94" s="115" t="str">
        <f t="shared" si="8"/>
        <v/>
      </c>
      <c r="C94" s="432" t="str">
        <f t="shared" si="9"/>
        <v/>
      </c>
      <c r="D94" s="432"/>
      <c r="E94" s="109" t="str">
        <f t="shared" si="10"/>
        <v/>
      </c>
      <c r="F94" s="225" t="str">
        <f t="shared" si="11"/>
        <v/>
      </c>
    </row>
    <row r="95" spans="2:6">
      <c r="B95" s="115" t="str">
        <f t="shared" si="8"/>
        <v/>
      </c>
      <c r="C95" s="432" t="str">
        <f t="shared" si="9"/>
        <v/>
      </c>
      <c r="D95" s="432"/>
      <c r="E95" s="109" t="str">
        <f t="shared" si="10"/>
        <v/>
      </c>
      <c r="F95" s="225" t="str">
        <f t="shared" si="11"/>
        <v/>
      </c>
    </row>
    <row r="96" spans="2:6">
      <c r="B96" s="115" t="str">
        <f t="shared" si="8"/>
        <v/>
      </c>
      <c r="C96" s="432" t="str">
        <f t="shared" si="9"/>
        <v/>
      </c>
      <c r="D96" s="432"/>
      <c r="E96" s="109" t="str">
        <f t="shared" si="10"/>
        <v/>
      </c>
      <c r="F96" s="225" t="str">
        <f t="shared" si="11"/>
        <v/>
      </c>
    </row>
    <row r="97" spans="2:6">
      <c r="B97" s="115" t="str">
        <f t="shared" si="8"/>
        <v/>
      </c>
      <c r="C97" s="432" t="str">
        <f t="shared" si="9"/>
        <v/>
      </c>
      <c r="D97" s="432"/>
      <c r="E97" s="109" t="str">
        <f t="shared" si="10"/>
        <v/>
      </c>
      <c r="F97" s="225" t="str">
        <f t="shared" si="11"/>
        <v/>
      </c>
    </row>
    <row r="98" spans="2:6">
      <c r="B98" s="115" t="str">
        <f t="shared" si="8"/>
        <v/>
      </c>
      <c r="C98" s="432" t="str">
        <f t="shared" si="9"/>
        <v/>
      </c>
      <c r="D98" s="432"/>
      <c r="E98" s="109" t="str">
        <f t="shared" si="10"/>
        <v/>
      </c>
      <c r="F98" s="225" t="str">
        <f t="shared" si="11"/>
        <v/>
      </c>
    </row>
    <row r="99" spans="2:6">
      <c r="B99" s="115" t="str">
        <f t="shared" si="8"/>
        <v/>
      </c>
      <c r="C99" s="432" t="str">
        <f t="shared" si="9"/>
        <v/>
      </c>
      <c r="D99" s="432"/>
      <c r="E99" s="109" t="str">
        <f t="shared" si="10"/>
        <v/>
      </c>
      <c r="F99" s="225" t="str">
        <f t="shared" si="11"/>
        <v/>
      </c>
    </row>
    <row r="100" spans="2:6">
      <c r="B100" s="115" t="str">
        <f t="shared" si="8"/>
        <v/>
      </c>
      <c r="C100" s="432" t="str">
        <f t="shared" si="9"/>
        <v/>
      </c>
      <c r="D100" s="432"/>
      <c r="E100" s="109" t="str">
        <f t="shared" si="10"/>
        <v/>
      </c>
      <c r="F100" s="225" t="str">
        <f t="shared" si="11"/>
        <v/>
      </c>
    </row>
    <row r="101" spans="2:6">
      <c r="B101" s="115" t="str">
        <f t="shared" si="8"/>
        <v/>
      </c>
      <c r="C101" s="432" t="str">
        <f t="shared" si="9"/>
        <v/>
      </c>
      <c r="D101" s="432"/>
      <c r="E101" s="109" t="str">
        <f t="shared" si="10"/>
        <v/>
      </c>
      <c r="F101" s="225" t="str">
        <f t="shared" si="11"/>
        <v/>
      </c>
    </row>
    <row r="102" spans="2:6">
      <c r="B102" s="115" t="str">
        <f t="shared" si="8"/>
        <v/>
      </c>
      <c r="C102" s="432" t="str">
        <f t="shared" si="9"/>
        <v/>
      </c>
      <c r="D102" s="432"/>
      <c r="E102" s="109" t="str">
        <f t="shared" si="10"/>
        <v/>
      </c>
      <c r="F102" s="225" t="str">
        <f t="shared" ref="F102:F133" si="12">IF(AND(ISNUMBER(E102),收入淨額&gt;0),E102/收入淨額,"")</f>
        <v/>
      </c>
    </row>
    <row r="103" spans="2:6">
      <c r="B103" s="115" t="str">
        <f t="shared" si="8"/>
        <v/>
      </c>
      <c r="C103" s="432" t="str">
        <f t="shared" si="9"/>
        <v/>
      </c>
      <c r="D103" s="432"/>
      <c r="E103" s="109" t="str">
        <f t="shared" si="10"/>
        <v/>
      </c>
      <c r="F103" s="225" t="str">
        <f t="shared" si="12"/>
        <v/>
      </c>
    </row>
    <row r="104" spans="2:6">
      <c r="B104" s="115" t="str">
        <f t="shared" si="8"/>
        <v/>
      </c>
      <c r="C104" s="432" t="str">
        <f t="shared" si="9"/>
        <v/>
      </c>
      <c r="D104" s="432"/>
      <c r="E104" s="109" t="str">
        <f t="shared" si="10"/>
        <v/>
      </c>
      <c r="F104" s="225" t="str">
        <f t="shared" si="12"/>
        <v/>
      </c>
    </row>
    <row r="105" spans="2:6">
      <c r="B105" s="115" t="str">
        <f t="shared" si="8"/>
        <v/>
      </c>
      <c r="C105" s="432" t="str">
        <f t="shared" si="9"/>
        <v/>
      </c>
      <c r="D105" s="432"/>
      <c r="E105" s="109" t="str">
        <f t="shared" si="10"/>
        <v/>
      </c>
      <c r="F105" s="225" t="str">
        <f t="shared" si="12"/>
        <v/>
      </c>
    </row>
    <row r="106" spans="2:6">
      <c r="B106" s="115" t="str">
        <f t="shared" si="8"/>
        <v/>
      </c>
      <c r="C106" s="432" t="str">
        <f t="shared" si="9"/>
        <v/>
      </c>
      <c r="D106" s="432"/>
      <c r="E106" s="109" t="str">
        <f t="shared" si="10"/>
        <v/>
      </c>
      <c r="F106" s="225" t="str">
        <f t="shared" si="12"/>
        <v/>
      </c>
    </row>
    <row r="107" spans="2:6">
      <c r="B107" s="115" t="str">
        <f t="shared" si="8"/>
        <v/>
      </c>
      <c r="C107" s="432" t="str">
        <f t="shared" si="9"/>
        <v/>
      </c>
      <c r="D107" s="432"/>
      <c r="E107" s="109" t="str">
        <f t="shared" si="10"/>
        <v/>
      </c>
      <c r="F107" s="225" t="str">
        <f t="shared" si="12"/>
        <v/>
      </c>
    </row>
    <row r="108" spans="2:6">
      <c r="B108" s="115" t="str">
        <f t="shared" si="8"/>
        <v/>
      </c>
      <c r="C108" s="432" t="str">
        <f t="shared" si="9"/>
        <v/>
      </c>
      <c r="D108" s="432"/>
      <c r="E108" s="109" t="str">
        <f t="shared" si="10"/>
        <v/>
      </c>
      <c r="F108" s="225" t="str">
        <f t="shared" si="12"/>
        <v/>
      </c>
    </row>
    <row r="109" spans="2:6">
      <c r="B109" s="115" t="str">
        <f t="shared" si="8"/>
        <v/>
      </c>
      <c r="C109" s="432" t="str">
        <f t="shared" si="9"/>
        <v/>
      </c>
      <c r="D109" s="432"/>
      <c r="E109" s="109" t="str">
        <f t="shared" si="10"/>
        <v/>
      </c>
      <c r="F109" s="225" t="str">
        <f t="shared" si="12"/>
        <v/>
      </c>
    </row>
    <row r="110" spans="2:6">
      <c r="B110" s="115" t="str">
        <f t="shared" si="8"/>
        <v/>
      </c>
      <c r="C110" s="432" t="str">
        <f t="shared" si="9"/>
        <v/>
      </c>
      <c r="D110" s="432"/>
      <c r="E110" s="109" t="str">
        <f t="shared" si="10"/>
        <v/>
      </c>
      <c r="F110" s="225" t="str">
        <f t="shared" si="12"/>
        <v/>
      </c>
    </row>
    <row r="111" spans="2:6">
      <c r="B111" s="115" t="str">
        <f t="shared" si="8"/>
        <v/>
      </c>
      <c r="C111" s="432" t="str">
        <f t="shared" si="9"/>
        <v/>
      </c>
      <c r="D111" s="432"/>
      <c r="E111" s="109" t="str">
        <f t="shared" si="10"/>
        <v/>
      </c>
      <c r="F111" s="225" t="str">
        <f t="shared" si="12"/>
        <v/>
      </c>
    </row>
    <row r="112" spans="2:6">
      <c r="B112" s="115" t="str">
        <f t="shared" si="8"/>
        <v/>
      </c>
      <c r="C112" s="432" t="str">
        <f t="shared" si="9"/>
        <v/>
      </c>
      <c r="D112" s="432"/>
      <c r="E112" s="109" t="str">
        <f t="shared" si="10"/>
        <v/>
      </c>
      <c r="F112" s="225" t="str">
        <f t="shared" si="12"/>
        <v/>
      </c>
    </row>
    <row r="113" spans="2:6">
      <c r="B113" s="115" t="str">
        <f t="shared" si="8"/>
        <v/>
      </c>
      <c r="C113" s="432" t="str">
        <f t="shared" si="9"/>
        <v/>
      </c>
      <c r="D113" s="432"/>
      <c r="E113" s="109" t="str">
        <f t="shared" si="10"/>
        <v/>
      </c>
      <c r="F113" s="225" t="str">
        <f t="shared" si="12"/>
        <v/>
      </c>
    </row>
    <row r="114" spans="2:6">
      <c r="B114" s="115" t="str">
        <f t="shared" si="8"/>
        <v/>
      </c>
      <c r="C114" s="432" t="str">
        <f t="shared" si="9"/>
        <v/>
      </c>
      <c r="D114" s="432"/>
      <c r="E114" s="109" t="str">
        <f t="shared" si="10"/>
        <v/>
      </c>
      <c r="F114" s="225" t="str">
        <f t="shared" si="12"/>
        <v/>
      </c>
    </row>
    <row r="115" spans="2:6">
      <c r="B115" s="115" t="str">
        <f t="shared" si="8"/>
        <v/>
      </c>
      <c r="C115" s="432" t="str">
        <f t="shared" si="9"/>
        <v/>
      </c>
      <c r="D115" s="432"/>
      <c r="E115" s="109" t="str">
        <f t="shared" si="10"/>
        <v/>
      </c>
      <c r="F115" s="225" t="str">
        <f t="shared" si="12"/>
        <v/>
      </c>
    </row>
    <row r="116" spans="2:6">
      <c r="B116" s="115" t="str">
        <f t="shared" si="8"/>
        <v/>
      </c>
      <c r="C116" s="432" t="str">
        <f t="shared" si="9"/>
        <v/>
      </c>
      <c r="D116" s="432"/>
      <c r="E116" s="109" t="str">
        <f t="shared" si="10"/>
        <v/>
      </c>
      <c r="F116" s="225" t="str">
        <f t="shared" si="12"/>
        <v/>
      </c>
    </row>
    <row r="117" spans="2:6">
      <c r="B117" s="115" t="str">
        <f t="shared" si="8"/>
        <v/>
      </c>
      <c r="C117" s="432" t="str">
        <f t="shared" si="9"/>
        <v/>
      </c>
      <c r="D117" s="432"/>
      <c r="E117" s="109" t="str">
        <f t="shared" si="10"/>
        <v/>
      </c>
      <c r="F117" s="225" t="str">
        <f t="shared" si="12"/>
        <v/>
      </c>
    </row>
    <row r="118" spans="2:6">
      <c r="B118" s="115" t="str">
        <f t="shared" si="8"/>
        <v/>
      </c>
      <c r="C118" s="432" t="str">
        <f t="shared" si="9"/>
        <v/>
      </c>
      <c r="D118" s="432"/>
      <c r="E118" s="109" t="str">
        <f t="shared" si="10"/>
        <v/>
      </c>
      <c r="F118" s="225" t="str">
        <f t="shared" si="12"/>
        <v/>
      </c>
    </row>
    <row r="119" spans="2:6">
      <c r="B119" s="115" t="str">
        <f t="shared" si="8"/>
        <v/>
      </c>
      <c r="C119" s="432" t="str">
        <f t="shared" si="9"/>
        <v/>
      </c>
      <c r="D119" s="432"/>
      <c r="E119" s="109" t="str">
        <f t="shared" si="10"/>
        <v/>
      </c>
      <c r="F119" s="225" t="str">
        <f t="shared" si="12"/>
        <v/>
      </c>
    </row>
    <row r="120" spans="2:6">
      <c r="B120" s="115" t="str">
        <f t="shared" si="8"/>
        <v/>
      </c>
      <c r="C120" s="432" t="str">
        <f t="shared" si="9"/>
        <v/>
      </c>
      <c r="D120" s="432"/>
      <c r="E120" s="109" t="str">
        <f t="shared" si="10"/>
        <v/>
      </c>
      <c r="F120" s="225" t="str">
        <f t="shared" si="12"/>
        <v/>
      </c>
    </row>
    <row r="121" spans="2:6">
      <c r="B121" s="115" t="str">
        <f t="shared" si="8"/>
        <v/>
      </c>
      <c r="C121" s="432" t="str">
        <f t="shared" si="9"/>
        <v/>
      </c>
      <c r="D121" s="432"/>
      <c r="E121" s="109" t="str">
        <f t="shared" si="10"/>
        <v/>
      </c>
      <c r="F121" s="225" t="str">
        <f t="shared" si="12"/>
        <v/>
      </c>
    </row>
    <row r="122" spans="2:6">
      <c r="B122" s="115" t="str">
        <f t="shared" si="8"/>
        <v/>
      </c>
      <c r="C122" s="432" t="str">
        <f t="shared" si="9"/>
        <v/>
      </c>
      <c r="D122" s="432"/>
      <c r="E122" s="109" t="str">
        <f t="shared" si="10"/>
        <v/>
      </c>
      <c r="F122" s="225" t="str">
        <f t="shared" si="12"/>
        <v/>
      </c>
    </row>
    <row r="123" spans="2:6">
      <c r="B123" s="115" t="str">
        <f t="shared" si="8"/>
        <v/>
      </c>
      <c r="C123" s="432" t="str">
        <f t="shared" si="9"/>
        <v/>
      </c>
      <c r="D123" s="432"/>
      <c r="E123" s="109" t="str">
        <f t="shared" si="10"/>
        <v/>
      </c>
      <c r="F123" s="225" t="str">
        <f t="shared" si="12"/>
        <v/>
      </c>
    </row>
    <row r="124" spans="2:6">
      <c r="B124" s="115" t="str">
        <f t="shared" si="8"/>
        <v/>
      </c>
      <c r="C124" s="432" t="str">
        <f t="shared" si="9"/>
        <v/>
      </c>
      <c r="D124" s="432"/>
      <c r="E124" s="109" t="str">
        <f t="shared" si="10"/>
        <v/>
      </c>
      <c r="F124" s="225" t="str">
        <f t="shared" si="12"/>
        <v/>
      </c>
    </row>
    <row r="125" spans="2:6">
      <c r="B125" s="115" t="str">
        <f t="shared" si="8"/>
        <v/>
      </c>
      <c r="C125" s="432" t="str">
        <f t="shared" si="9"/>
        <v/>
      </c>
      <c r="D125" s="432"/>
      <c r="E125" s="109" t="str">
        <f t="shared" si="10"/>
        <v/>
      </c>
      <c r="F125" s="225" t="str">
        <f t="shared" si="12"/>
        <v/>
      </c>
    </row>
    <row r="126" spans="2:6">
      <c r="B126" s="115" t="str">
        <f t="shared" si="8"/>
        <v/>
      </c>
      <c r="C126" s="432" t="str">
        <f t="shared" si="9"/>
        <v/>
      </c>
      <c r="D126" s="432"/>
      <c r="E126" s="109" t="str">
        <f t="shared" si="10"/>
        <v/>
      </c>
      <c r="F126" s="225" t="str">
        <f t="shared" si="12"/>
        <v/>
      </c>
    </row>
    <row r="127" spans="2:6">
      <c r="B127" s="115" t="str">
        <f t="shared" si="8"/>
        <v/>
      </c>
      <c r="C127" s="432" t="str">
        <f t="shared" si="9"/>
        <v/>
      </c>
      <c r="D127" s="432"/>
      <c r="E127" s="109" t="str">
        <f t="shared" si="10"/>
        <v/>
      </c>
      <c r="F127" s="225" t="str">
        <f t="shared" si="12"/>
        <v/>
      </c>
    </row>
    <row r="128" spans="2:6">
      <c r="B128" s="115" t="str">
        <f t="shared" si="8"/>
        <v/>
      </c>
      <c r="C128" s="432" t="str">
        <f t="shared" si="9"/>
        <v/>
      </c>
      <c r="D128" s="432"/>
      <c r="E128" s="109" t="str">
        <f t="shared" si="10"/>
        <v/>
      </c>
      <c r="F128" s="225" t="str">
        <f t="shared" si="12"/>
        <v/>
      </c>
    </row>
    <row r="129" spans="2:6">
      <c r="B129" s="115" t="str">
        <f t="shared" si="8"/>
        <v/>
      </c>
      <c r="C129" s="432" t="str">
        <f t="shared" si="9"/>
        <v/>
      </c>
      <c r="D129" s="432"/>
      <c r="E129" s="109" t="str">
        <f t="shared" si="10"/>
        <v/>
      </c>
      <c r="F129" s="225" t="str">
        <f t="shared" si="12"/>
        <v/>
      </c>
    </row>
    <row r="130" spans="2:6">
      <c r="B130" s="115" t="str">
        <f t="shared" si="8"/>
        <v/>
      </c>
      <c r="C130" s="432" t="str">
        <f t="shared" si="9"/>
        <v/>
      </c>
      <c r="D130" s="432"/>
      <c r="E130" s="109" t="str">
        <f t="shared" si="10"/>
        <v/>
      </c>
      <c r="F130" s="225" t="str">
        <f t="shared" si="12"/>
        <v/>
      </c>
    </row>
    <row r="131" spans="2:6">
      <c r="B131" s="115" t="str">
        <f t="shared" si="8"/>
        <v/>
      </c>
      <c r="C131" s="432" t="str">
        <f t="shared" si="9"/>
        <v/>
      </c>
      <c r="D131" s="432"/>
      <c r="E131" s="109" t="str">
        <f t="shared" si="10"/>
        <v/>
      </c>
      <c r="F131" s="225" t="str">
        <f t="shared" si="12"/>
        <v/>
      </c>
    </row>
    <row r="132" spans="2:6">
      <c r="B132" s="115" t="str">
        <f t="shared" si="8"/>
        <v/>
      </c>
      <c r="C132" s="432" t="str">
        <f t="shared" si="9"/>
        <v/>
      </c>
      <c r="D132" s="432"/>
      <c r="E132" s="109" t="str">
        <f t="shared" si="10"/>
        <v/>
      </c>
      <c r="F132" s="225" t="str">
        <f t="shared" si="12"/>
        <v/>
      </c>
    </row>
    <row r="133" spans="2:6">
      <c r="B133" s="115" t="str">
        <f t="shared" si="8"/>
        <v/>
      </c>
      <c r="C133" s="432" t="str">
        <f t="shared" si="9"/>
        <v/>
      </c>
      <c r="D133" s="432"/>
      <c r="E133" s="109" t="str">
        <f t="shared" si="10"/>
        <v/>
      </c>
      <c r="F133" s="225" t="str">
        <f t="shared" si="12"/>
        <v/>
      </c>
    </row>
    <row r="134" spans="2:6">
      <c r="B134" s="115" t="str">
        <f t="shared" ref="B134:B197" si="13">IF(ISNA(VLOOKUP(ROW()-5,益表,1,FALSE))=TRUE,"",IF(VLOOKUP(ROW()-5,益表,7,FALSE)="","",VLOOKUP(ROW()-5,益表,7,FALSE)))</f>
        <v/>
      </c>
      <c r="C134" s="432" t="str">
        <f t="shared" ref="C134:C197" si="14">IF(ISNA(VLOOKUP(ROW()-5,益表,1,FALSE))=TRUE,"",VLOOKUP(ROW()-5,益表,9,FALSE))</f>
        <v/>
      </c>
      <c r="D134" s="432"/>
      <c r="E134" s="109" t="str">
        <f t="shared" ref="E134:E197" si="15">IF(ISNA(VLOOKUP(ROW()-5,益表,1,FALSE))=TRUE,"",IF(VLOOKUP(ROW()-5,益表,12,FALSE)="","",IF(LEFT(VLOOKUP(ROW()-5,益表,9,FALSE),1)="減",VLOOKUP(ROW()-5,益表,12,FALSE)*-1,VLOOKUP(ROW()-5,益表,12,FALSE))))</f>
        <v/>
      </c>
      <c r="F134" s="225" t="str">
        <f t="shared" ref="F134:F165" si="16">IF(AND(ISNUMBER(E134),收入淨額&gt;0),E134/收入淨額,"")</f>
        <v/>
      </c>
    </row>
    <row r="135" spans="2:6">
      <c r="B135" s="115" t="str">
        <f t="shared" si="13"/>
        <v/>
      </c>
      <c r="C135" s="432" t="str">
        <f t="shared" si="14"/>
        <v/>
      </c>
      <c r="D135" s="432"/>
      <c r="E135" s="109" t="str">
        <f t="shared" si="15"/>
        <v/>
      </c>
      <c r="F135" s="225" t="str">
        <f t="shared" si="16"/>
        <v/>
      </c>
    </row>
    <row r="136" spans="2:6">
      <c r="B136" s="115" t="str">
        <f t="shared" si="13"/>
        <v/>
      </c>
      <c r="C136" s="432" t="str">
        <f t="shared" si="14"/>
        <v/>
      </c>
      <c r="D136" s="432"/>
      <c r="E136" s="109" t="str">
        <f t="shared" si="15"/>
        <v/>
      </c>
      <c r="F136" s="225" t="str">
        <f t="shared" si="16"/>
        <v/>
      </c>
    </row>
    <row r="137" spans="2:6">
      <c r="B137" s="115" t="str">
        <f t="shared" si="13"/>
        <v/>
      </c>
      <c r="C137" s="432" t="str">
        <f t="shared" si="14"/>
        <v/>
      </c>
      <c r="D137" s="432"/>
      <c r="E137" s="109" t="str">
        <f t="shared" si="15"/>
        <v/>
      </c>
      <c r="F137" s="225" t="str">
        <f t="shared" si="16"/>
        <v/>
      </c>
    </row>
    <row r="138" spans="2:6">
      <c r="B138" s="115" t="str">
        <f t="shared" si="13"/>
        <v/>
      </c>
      <c r="C138" s="432" t="str">
        <f t="shared" si="14"/>
        <v/>
      </c>
      <c r="D138" s="432"/>
      <c r="E138" s="109" t="str">
        <f t="shared" si="15"/>
        <v/>
      </c>
      <c r="F138" s="225" t="str">
        <f t="shared" si="16"/>
        <v/>
      </c>
    </row>
    <row r="139" spans="2:6">
      <c r="B139" s="115" t="str">
        <f t="shared" si="13"/>
        <v/>
      </c>
      <c r="C139" s="432" t="str">
        <f t="shared" si="14"/>
        <v/>
      </c>
      <c r="D139" s="432"/>
      <c r="E139" s="109" t="str">
        <f t="shared" si="15"/>
        <v/>
      </c>
      <c r="F139" s="225" t="str">
        <f t="shared" si="16"/>
        <v/>
      </c>
    </row>
    <row r="140" spans="2:6">
      <c r="B140" s="115" t="str">
        <f t="shared" si="13"/>
        <v/>
      </c>
      <c r="C140" s="432" t="str">
        <f t="shared" si="14"/>
        <v/>
      </c>
      <c r="D140" s="432"/>
      <c r="E140" s="109" t="str">
        <f t="shared" si="15"/>
        <v/>
      </c>
      <c r="F140" s="225" t="str">
        <f t="shared" si="16"/>
        <v/>
      </c>
    </row>
    <row r="141" spans="2:6">
      <c r="B141" s="115" t="str">
        <f t="shared" si="13"/>
        <v/>
      </c>
      <c r="C141" s="432" t="str">
        <f t="shared" si="14"/>
        <v/>
      </c>
      <c r="D141" s="432"/>
      <c r="E141" s="109" t="str">
        <f t="shared" si="15"/>
        <v/>
      </c>
      <c r="F141" s="225" t="str">
        <f t="shared" si="16"/>
        <v/>
      </c>
    </row>
    <row r="142" spans="2:6">
      <c r="B142" s="115" t="str">
        <f t="shared" si="13"/>
        <v/>
      </c>
      <c r="C142" s="432" t="str">
        <f t="shared" si="14"/>
        <v/>
      </c>
      <c r="D142" s="432"/>
      <c r="E142" s="109" t="str">
        <f t="shared" si="15"/>
        <v/>
      </c>
      <c r="F142" s="225" t="str">
        <f t="shared" si="16"/>
        <v/>
      </c>
    </row>
    <row r="143" spans="2:6">
      <c r="B143" s="115" t="str">
        <f t="shared" si="13"/>
        <v/>
      </c>
      <c r="C143" s="432" t="str">
        <f t="shared" si="14"/>
        <v/>
      </c>
      <c r="D143" s="432"/>
      <c r="E143" s="109" t="str">
        <f t="shared" si="15"/>
        <v/>
      </c>
      <c r="F143" s="225" t="str">
        <f t="shared" si="16"/>
        <v/>
      </c>
    </row>
    <row r="144" spans="2:6">
      <c r="B144" s="115" t="str">
        <f t="shared" si="13"/>
        <v/>
      </c>
      <c r="C144" s="432" t="str">
        <f t="shared" si="14"/>
        <v/>
      </c>
      <c r="D144" s="432"/>
      <c r="E144" s="109" t="str">
        <f t="shared" si="15"/>
        <v/>
      </c>
      <c r="F144" s="225" t="str">
        <f t="shared" si="16"/>
        <v/>
      </c>
    </row>
    <row r="145" spans="2:6">
      <c r="B145" s="115" t="str">
        <f t="shared" si="13"/>
        <v/>
      </c>
      <c r="C145" s="432" t="str">
        <f t="shared" si="14"/>
        <v/>
      </c>
      <c r="D145" s="432"/>
      <c r="E145" s="109" t="str">
        <f t="shared" si="15"/>
        <v/>
      </c>
      <c r="F145" s="225" t="str">
        <f t="shared" si="16"/>
        <v/>
      </c>
    </row>
    <row r="146" spans="2:6">
      <c r="B146" s="115" t="str">
        <f t="shared" si="13"/>
        <v/>
      </c>
      <c r="C146" s="432" t="str">
        <f t="shared" si="14"/>
        <v/>
      </c>
      <c r="D146" s="432"/>
      <c r="E146" s="109" t="str">
        <f t="shared" si="15"/>
        <v/>
      </c>
      <c r="F146" s="225" t="str">
        <f t="shared" si="16"/>
        <v/>
      </c>
    </row>
    <row r="147" spans="2:6">
      <c r="B147" s="115" t="str">
        <f t="shared" si="13"/>
        <v/>
      </c>
      <c r="C147" s="432" t="str">
        <f t="shared" si="14"/>
        <v/>
      </c>
      <c r="D147" s="432"/>
      <c r="E147" s="109" t="str">
        <f t="shared" si="15"/>
        <v/>
      </c>
      <c r="F147" s="225" t="str">
        <f t="shared" si="16"/>
        <v/>
      </c>
    </row>
    <row r="148" spans="2:6">
      <c r="B148" s="115" t="str">
        <f t="shared" si="13"/>
        <v/>
      </c>
      <c r="C148" s="432" t="str">
        <f t="shared" si="14"/>
        <v/>
      </c>
      <c r="D148" s="432"/>
      <c r="E148" s="109" t="str">
        <f t="shared" si="15"/>
        <v/>
      </c>
      <c r="F148" s="225" t="str">
        <f t="shared" si="16"/>
        <v/>
      </c>
    </row>
    <row r="149" spans="2:6">
      <c r="B149" s="115" t="str">
        <f t="shared" si="13"/>
        <v/>
      </c>
      <c r="C149" s="432" t="str">
        <f t="shared" si="14"/>
        <v/>
      </c>
      <c r="D149" s="432"/>
      <c r="E149" s="109" t="str">
        <f t="shared" si="15"/>
        <v/>
      </c>
      <c r="F149" s="225" t="str">
        <f t="shared" si="16"/>
        <v/>
      </c>
    </row>
    <row r="150" spans="2:6">
      <c r="B150" s="115" t="str">
        <f t="shared" si="13"/>
        <v/>
      </c>
      <c r="C150" s="432" t="str">
        <f t="shared" si="14"/>
        <v/>
      </c>
      <c r="D150" s="432"/>
      <c r="E150" s="109" t="str">
        <f t="shared" si="15"/>
        <v/>
      </c>
      <c r="F150" s="225" t="str">
        <f t="shared" si="16"/>
        <v/>
      </c>
    </row>
    <row r="151" spans="2:6">
      <c r="B151" s="115" t="str">
        <f t="shared" si="13"/>
        <v/>
      </c>
      <c r="C151" s="432" t="str">
        <f t="shared" si="14"/>
        <v/>
      </c>
      <c r="D151" s="432"/>
      <c r="E151" s="109" t="str">
        <f t="shared" si="15"/>
        <v/>
      </c>
      <c r="F151" s="225" t="str">
        <f t="shared" si="16"/>
        <v/>
      </c>
    </row>
    <row r="152" spans="2:6">
      <c r="B152" s="115" t="str">
        <f t="shared" si="13"/>
        <v/>
      </c>
      <c r="C152" s="432" t="str">
        <f t="shared" si="14"/>
        <v/>
      </c>
      <c r="D152" s="432"/>
      <c r="E152" s="109" t="str">
        <f t="shared" si="15"/>
        <v/>
      </c>
      <c r="F152" s="225" t="str">
        <f t="shared" si="16"/>
        <v/>
      </c>
    </row>
    <row r="153" spans="2:6">
      <c r="B153" s="115" t="str">
        <f t="shared" si="13"/>
        <v/>
      </c>
      <c r="C153" s="432" t="str">
        <f t="shared" si="14"/>
        <v/>
      </c>
      <c r="D153" s="432"/>
      <c r="E153" s="109" t="str">
        <f t="shared" si="15"/>
        <v/>
      </c>
      <c r="F153" s="225" t="str">
        <f t="shared" si="16"/>
        <v/>
      </c>
    </row>
    <row r="154" spans="2:6">
      <c r="B154" s="115" t="str">
        <f t="shared" si="13"/>
        <v/>
      </c>
      <c r="C154" s="432" t="str">
        <f t="shared" si="14"/>
        <v/>
      </c>
      <c r="D154" s="432"/>
      <c r="E154" s="109" t="str">
        <f t="shared" si="15"/>
        <v/>
      </c>
      <c r="F154" s="225" t="str">
        <f t="shared" si="16"/>
        <v/>
      </c>
    </row>
    <row r="155" spans="2:6">
      <c r="B155" s="115" t="str">
        <f t="shared" si="13"/>
        <v/>
      </c>
      <c r="C155" s="432" t="str">
        <f t="shared" si="14"/>
        <v/>
      </c>
      <c r="D155" s="432"/>
      <c r="E155" s="109" t="str">
        <f t="shared" si="15"/>
        <v/>
      </c>
      <c r="F155" s="225" t="str">
        <f t="shared" si="16"/>
        <v/>
      </c>
    </row>
    <row r="156" spans="2:6">
      <c r="B156" s="115" t="str">
        <f t="shared" si="13"/>
        <v/>
      </c>
      <c r="C156" s="432" t="str">
        <f t="shared" si="14"/>
        <v/>
      </c>
      <c r="D156" s="432"/>
      <c r="E156" s="109" t="str">
        <f t="shared" si="15"/>
        <v/>
      </c>
      <c r="F156" s="225" t="str">
        <f t="shared" si="16"/>
        <v/>
      </c>
    </row>
    <row r="157" spans="2:6">
      <c r="B157" s="115" t="str">
        <f t="shared" si="13"/>
        <v/>
      </c>
      <c r="C157" s="432" t="str">
        <f t="shared" si="14"/>
        <v/>
      </c>
      <c r="D157" s="432"/>
      <c r="E157" s="109" t="str">
        <f t="shared" si="15"/>
        <v/>
      </c>
      <c r="F157" s="225" t="str">
        <f t="shared" si="16"/>
        <v/>
      </c>
    </row>
    <row r="158" spans="2:6">
      <c r="B158" s="115" t="str">
        <f t="shared" si="13"/>
        <v/>
      </c>
      <c r="C158" s="432" t="str">
        <f t="shared" si="14"/>
        <v/>
      </c>
      <c r="D158" s="432"/>
      <c r="E158" s="109" t="str">
        <f t="shared" si="15"/>
        <v/>
      </c>
      <c r="F158" s="225" t="str">
        <f t="shared" si="16"/>
        <v/>
      </c>
    </row>
    <row r="159" spans="2:6">
      <c r="B159" s="115" t="str">
        <f t="shared" si="13"/>
        <v/>
      </c>
      <c r="C159" s="432" t="str">
        <f t="shared" si="14"/>
        <v/>
      </c>
      <c r="D159" s="432"/>
      <c r="E159" s="109" t="str">
        <f t="shared" si="15"/>
        <v/>
      </c>
      <c r="F159" s="225" t="str">
        <f t="shared" si="16"/>
        <v/>
      </c>
    </row>
    <row r="160" spans="2:6">
      <c r="B160" s="115" t="str">
        <f t="shared" si="13"/>
        <v/>
      </c>
      <c r="C160" s="432" t="str">
        <f t="shared" si="14"/>
        <v/>
      </c>
      <c r="D160" s="432"/>
      <c r="E160" s="109" t="str">
        <f t="shared" si="15"/>
        <v/>
      </c>
      <c r="F160" s="225" t="str">
        <f t="shared" si="16"/>
        <v/>
      </c>
    </row>
    <row r="161" spans="2:6">
      <c r="B161" s="115" t="str">
        <f t="shared" si="13"/>
        <v/>
      </c>
      <c r="C161" s="432" t="str">
        <f t="shared" si="14"/>
        <v/>
      </c>
      <c r="D161" s="432"/>
      <c r="E161" s="109" t="str">
        <f t="shared" si="15"/>
        <v/>
      </c>
      <c r="F161" s="225" t="str">
        <f t="shared" si="16"/>
        <v/>
      </c>
    </row>
    <row r="162" spans="2:6">
      <c r="B162" s="115" t="str">
        <f t="shared" si="13"/>
        <v/>
      </c>
      <c r="C162" s="432" t="str">
        <f t="shared" si="14"/>
        <v/>
      </c>
      <c r="D162" s="432"/>
      <c r="E162" s="109" t="str">
        <f t="shared" si="15"/>
        <v/>
      </c>
      <c r="F162" s="225" t="str">
        <f t="shared" si="16"/>
        <v/>
      </c>
    </row>
    <row r="163" spans="2:6">
      <c r="B163" s="115" t="str">
        <f t="shared" si="13"/>
        <v/>
      </c>
      <c r="C163" s="432" t="str">
        <f t="shared" si="14"/>
        <v/>
      </c>
      <c r="D163" s="432"/>
      <c r="E163" s="109" t="str">
        <f t="shared" si="15"/>
        <v/>
      </c>
      <c r="F163" s="225" t="str">
        <f t="shared" si="16"/>
        <v/>
      </c>
    </row>
    <row r="164" spans="2:6">
      <c r="B164" s="115" t="str">
        <f t="shared" si="13"/>
        <v/>
      </c>
      <c r="C164" s="432" t="str">
        <f t="shared" si="14"/>
        <v/>
      </c>
      <c r="D164" s="432"/>
      <c r="E164" s="109" t="str">
        <f t="shared" si="15"/>
        <v/>
      </c>
      <c r="F164" s="225" t="str">
        <f t="shared" si="16"/>
        <v/>
      </c>
    </row>
    <row r="165" spans="2:6">
      <c r="B165" s="115" t="str">
        <f t="shared" si="13"/>
        <v/>
      </c>
      <c r="C165" s="432" t="str">
        <f t="shared" si="14"/>
        <v/>
      </c>
      <c r="D165" s="432"/>
      <c r="E165" s="109" t="str">
        <f t="shared" si="15"/>
        <v/>
      </c>
      <c r="F165" s="225" t="str">
        <f t="shared" si="16"/>
        <v/>
      </c>
    </row>
    <row r="166" spans="2:6">
      <c r="B166" s="115" t="str">
        <f t="shared" si="13"/>
        <v/>
      </c>
      <c r="C166" s="432" t="str">
        <f t="shared" si="14"/>
        <v/>
      </c>
      <c r="D166" s="432"/>
      <c r="E166" s="109" t="str">
        <f t="shared" si="15"/>
        <v/>
      </c>
      <c r="F166" s="225" t="str">
        <f t="shared" ref="F166:F197" si="17">IF(AND(ISNUMBER(E166),收入淨額&gt;0),E166/收入淨額,"")</f>
        <v/>
      </c>
    </row>
    <row r="167" spans="2:6">
      <c r="B167" s="115" t="str">
        <f t="shared" si="13"/>
        <v/>
      </c>
      <c r="C167" s="432" t="str">
        <f t="shared" si="14"/>
        <v/>
      </c>
      <c r="D167" s="432"/>
      <c r="E167" s="109" t="str">
        <f t="shared" si="15"/>
        <v/>
      </c>
      <c r="F167" s="225" t="str">
        <f t="shared" si="17"/>
        <v/>
      </c>
    </row>
    <row r="168" spans="2:6">
      <c r="B168" s="115" t="str">
        <f t="shared" si="13"/>
        <v/>
      </c>
      <c r="C168" s="432" t="str">
        <f t="shared" si="14"/>
        <v/>
      </c>
      <c r="D168" s="432"/>
      <c r="E168" s="109" t="str">
        <f t="shared" si="15"/>
        <v/>
      </c>
      <c r="F168" s="225" t="str">
        <f t="shared" si="17"/>
        <v/>
      </c>
    </row>
    <row r="169" spans="2:6">
      <c r="B169" s="115" t="str">
        <f t="shared" si="13"/>
        <v/>
      </c>
      <c r="C169" s="432" t="str">
        <f t="shared" si="14"/>
        <v/>
      </c>
      <c r="D169" s="432"/>
      <c r="E169" s="109" t="str">
        <f t="shared" si="15"/>
        <v/>
      </c>
      <c r="F169" s="225" t="str">
        <f t="shared" si="17"/>
        <v/>
      </c>
    </row>
    <row r="170" spans="2:6">
      <c r="B170" s="115" t="str">
        <f t="shared" si="13"/>
        <v/>
      </c>
      <c r="C170" s="432" t="str">
        <f t="shared" si="14"/>
        <v/>
      </c>
      <c r="D170" s="432"/>
      <c r="E170" s="109" t="str">
        <f t="shared" si="15"/>
        <v/>
      </c>
      <c r="F170" s="225" t="str">
        <f t="shared" si="17"/>
        <v/>
      </c>
    </row>
    <row r="171" spans="2:6">
      <c r="B171" s="115" t="str">
        <f t="shared" si="13"/>
        <v/>
      </c>
      <c r="C171" s="432" t="str">
        <f t="shared" si="14"/>
        <v/>
      </c>
      <c r="D171" s="432"/>
      <c r="E171" s="109" t="str">
        <f t="shared" si="15"/>
        <v/>
      </c>
      <c r="F171" s="225" t="str">
        <f t="shared" si="17"/>
        <v/>
      </c>
    </row>
    <row r="172" spans="2:6">
      <c r="B172" s="115" t="str">
        <f t="shared" si="13"/>
        <v/>
      </c>
      <c r="C172" s="432" t="str">
        <f t="shared" si="14"/>
        <v/>
      </c>
      <c r="D172" s="432"/>
      <c r="E172" s="109" t="str">
        <f t="shared" si="15"/>
        <v/>
      </c>
      <c r="F172" s="225" t="str">
        <f t="shared" si="17"/>
        <v/>
      </c>
    </row>
    <row r="173" spans="2:6">
      <c r="B173" s="115" t="str">
        <f t="shared" si="13"/>
        <v/>
      </c>
      <c r="C173" s="432" t="str">
        <f t="shared" si="14"/>
        <v/>
      </c>
      <c r="D173" s="432"/>
      <c r="E173" s="109" t="str">
        <f t="shared" si="15"/>
        <v/>
      </c>
      <c r="F173" s="225" t="str">
        <f t="shared" si="17"/>
        <v/>
      </c>
    </row>
    <row r="174" spans="2:6">
      <c r="B174" s="115" t="str">
        <f t="shared" si="13"/>
        <v/>
      </c>
      <c r="C174" s="432" t="str">
        <f t="shared" si="14"/>
        <v/>
      </c>
      <c r="D174" s="432"/>
      <c r="E174" s="109" t="str">
        <f t="shared" si="15"/>
        <v/>
      </c>
      <c r="F174" s="225" t="str">
        <f t="shared" si="17"/>
        <v/>
      </c>
    </row>
    <row r="175" spans="2:6">
      <c r="B175" s="115" t="str">
        <f t="shared" si="13"/>
        <v/>
      </c>
      <c r="C175" s="432" t="str">
        <f t="shared" si="14"/>
        <v/>
      </c>
      <c r="D175" s="432"/>
      <c r="E175" s="109" t="str">
        <f t="shared" si="15"/>
        <v/>
      </c>
      <c r="F175" s="225" t="str">
        <f t="shared" si="17"/>
        <v/>
      </c>
    </row>
    <row r="176" spans="2:6">
      <c r="B176" s="115" t="str">
        <f t="shared" si="13"/>
        <v/>
      </c>
      <c r="C176" s="432" t="str">
        <f t="shared" si="14"/>
        <v/>
      </c>
      <c r="D176" s="432"/>
      <c r="E176" s="109" t="str">
        <f t="shared" si="15"/>
        <v/>
      </c>
      <c r="F176" s="225" t="str">
        <f t="shared" si="17"/>
        <v/>
      </c>
    </row>
    <row r="177" spans="2:6">
      <c r="B177" s="115" t="str">
        <f t="shared" si="13"/>
        <v/>
      </c>
      <c r="C177" s="432" t="str">
        <f t="shared" si="14"/>
        <v/>
      </c>
      <c r="D177" s="432"/>
      <c r="E177" s="109" t="str">
        <f t="shared" si="15"/>
        <v/>
      </c>
      <c r="F177" s="225" t="str">
        <f t="shared" si="17"/>
        <v/>
      </c>
    </row>
    <row r="178" spans="2:6">
      <c r="B178" s="115" t="str">
        <f t="shared" si="13"/>
        <v/>
      </c>
      <c r="C178" s="432" t="str">
        <f t="shared" si="14"/>
        <v/>
      </c>
      <c r="D178" s="432"/>
      <c r="E178" s="109" t="str">
        <f t="shared" si="15"/>
        <v/>
      </c>
      <c r="F178" s="225" t="str">
        <f t="shared" si="17"/>
        <v/>
      </c>
    </row>
    <row r="179" spans="2:6">
      <c r="B179" s="115" t="str">
        <f t="shared" si="13"/>
        <v/>
      </c>
      <c r="C179" s="432" t="str">
        <f t="shared" si="14"/>
        <v/>
      </c>
      <c r="D179" s="432"/>
      <c r="E179" s="109" t="str">
        <f t="shared" si="15"/>
        <v/>
      </c>
      <c r="F179" s="225" t="str">
        <f t="shared" si="17"/>
        <v/>
      </c>
    </row>
    <row r="180" spans="2:6">
      <c r="B180" s="115" t="str">
        <f t="shared" si="13"/>
        <v/>
      </c>
      <c r="C180" s="432" t="str">
        <f t="shared" si="14"/>
        <v/>
      </c>
      <c r="D180" s="432"/>
      <c r="E180" s="109" t="str">
        <f t="shared" si="15"/>
        <v/>
      </c>
      <c r="F180" s="225" t="str">
        <f t="shared" si="17"/>
        <v/>
      </c>
    </row>
    <row r="181" spans="2:6">
      <c r="B181" s="115" t="str">
        <f t="shared" si="13"/>
        <v/>
      </c>
      <c r="C181" s="432" t="str">
        <f t="shared" si="14"/>
        <v/>
      </c>
      <c r="D181" s="432"/>
      <c r="E181" s="109" t="str">
        <f t="shared" si="15"/>
        <v/>
      </c>
      <c r="F181" s="225" t="str">
        <f t="shared" si="17"/>
        <v/>
      </c>
    </row>
    <row r="182" spans="2:6">
      <c r="B182" s="115" t="str">
        <f t="shared" si="13"/>
        <v/>
      </c>
      <c r="C182" s="432" t="str">
        <f t="shared" si="14"/>
        <v/>
      </c>
      <c r="D182" s="432"/>
      <c r="E182" s="109" t="str">
        <f t="shared" si="15"/>
        <v/>
      </c>
      <c r="F182" s="225" t="str">
        <f t="shared" si="17"/>
        <v/>
      </c>
    </row>
    <row r="183" spans="2:6">
      <c r="B183" s="115" t="str">
        <f t="shared" si="13"/>
        <v/>
      </c>
      <c r="C183" s="432" t="str">
        <f t="shared" si="14"/>
        <v/>
      </c>
      <c r="D183" s="432"/>
      <c r="E183" s="109" t="str">
        <f t="shared" si="15"/>
        <v/>
      </c>
      <c r="F183" s="225" t="str">
        <f t="shared" si="17"/>
        <v/>
      </c>
    </row>
    <row r="184" spans="2:6">
      <c r="B184" s="115" t="str">
        <f t="shared" si="13"/>
        <v/>
      </c>
      <c r="C184" s="432" t="str">
        <f t="shared" si="14"/>
        <v/>
      </c>
      <c r="D184" s="432"/>
      <c r="E184" s="109" t="str">
        <f t="shared" si="15"/>
        <v/>
      </c>
      <c r="F184" s="225" t="str">
        <f t="shared" si="17"/>
        <v/>
      </c>
    </row>
    <row r="185" spans="2:6">
      <c r="B185" s="115" t="str">
        <f t="shared" si="13"/>
        <v/>
      </c>
      <c r="C185" s="432" t="str">
        <f t="shared" si="14"/>
        <v/>
      </c>
      <c r="D185" s="432"/>
      <c r="E185" s="109" t="str">
        <f t="shared" si="15"/>
        <v/>
      </c>
      <c r="F185" s="225" t="str">
        <f t="shared" si="17"/>
        <v/>
      </c>
    </row>
    <row r="186" spans="2:6">
      <c r="B186" s="115" t="str">
        <f t="shared" si="13"/>
        <v/>
      </c>
      <c r="C186" s="432" t="str">
        <f t="shared" si="14"/>
        <v/>
      </c>
      <c r="D186" s="432"/>
      <c r="E186" s="109" t="str">
        <f t="shared" si="15"/>
        <v/>
      </c>
      <c r="F186" s="225" t="str">
        <f t="shared" si="17"/>
        <v/>
      </c>
    </row>
    <row r="187" spans="2:6">
      <c r="B187" s="115" t="str">
        <f t="shared" si="13"/>
        <v/>
      </c>
      <c r="C187" s="432" t="str">
        <f t="shared" si="14"/>
        <v/>
      </c>
      <c r="D187" s="432"/>
      <c r="E187" s="109" t="str">
        <f t="shared" si="15"/>
        <v/>
      </c>
      <c r="F187" s="225" t="str">
        <f t="shared" si="17"/>
        <v/>
      </c>
    </row>
    <row r="188" spans="2:6">
      <c r="B188" s="115" t="str">
        <f t="shared" si="13"/>
        <v/>
      </c>
      <c r="C188" s="432" t="str">
        <f t="shared" si="14"/>
        <v/>
      </c>
      <c r="D188" s="432"/>
      <c r="E188" s="109" t="str">
        <f t="shared" si="15"/>
        <v/>
      </c>
      <c r="F188" s="225" t="str">
        <f t="shared" si="17"/>
        <v/>
      </c>
    </row>
    <row r="189" spans="2:6">
      <c r="B189" s="115" t="str">
        <f t="shared" si="13"/>
        <v/>
      </c>
      <c r="C189" s="432" t="str">
        <f t="shared" si="14"/>
        <v/>
      </c>
      <c r="D189" s="432"/>
      <c r="E189" s="109" t="str">
        <f t="shared" si="15"/>
        <v/>
      </c>
      <c r="F189" s="225" t="str">
        <f t="shared" si="17"/>
        <v/>
      </c>
    </row>
    <row r="190" spans="2:6">
      <c r="B190" s="115" t="str">
        <f t="shared" si="13"/>
        <v/>
      </c>
      <c r="C190" s="432" t="str">
        <f t="shared" si="14"/>
        <v/>
      </c>
      <c r="D190" s="432"/>
      <c r="E190" s="109" t="str">
        <f t="shared" si="15"/>
        <v/>
      </c>
      <c r="F190" s="225" t="str">
        <f t="shared" si="17"/>
        <v/>
      </c>
    </row>
    <row r="191" spans="2:6">
      <c r="B191" s="115" t="str">
        <f t="shared" si="13"/>
        <v/>
      </c>
      <c r="C191" s="432" t="str">
        <f t="shared" si="14"/>
        <v/>
      </c>
      <c r="D191" s="432"/>
      <c r="E191" s="109" t="str">
        <f t="shared" si="15"/>
        <v/>
      </c>
      <c r="F191" s="225" t="str">
        <f t="shared" si="17"/>
        <v/>
      </c>
    </row>
    <row r="192" spans="2:6">
      <c r="B192" s="115" t="str">
        <f t="shared" si="13"/>
        <v/>
      </c>
      <c r="C192" s="432" t="str">
        <f t="shared" si="14"/>
        <v/>
      </c>
      <c r="D192" s="432"/>
      <c r="E192" s="109" t="str">
        <f t="shared" si="15"/>
        <v/>
      </c>
      <c r="F192" s="225" t="str">
        <f t="shared" si="17"/>
        <v/>
      </c>
    </row>
    <row r="193" spans="2:6">
      <c r="B193" s="115" t="str">
        <f t="shared" si="13"/>
        <v/>
      </c>
      <c r="C193" s="432" t="str">
        <f t="shared" si="14"/>
        <v/>
      </c>
      <c r="D193" s="432"/>
      <c r="E193" s="109" t="str">
        <f t="shared" si="15"/>
        <v/>
      </c>
      <c r="F193" s="225" t="str">
        <f t="shared" si="17"/>
        <v/>
      </c>
    </row>
    <row r="194" spans="2:6">
      <c r="B194" s="115" t="str">
        <f t="shared" si="13"/>
        <v/>
      </c>
      <c r="C194" s="432" t="str">
        <f t="shared" si="14"/>
        <v/>
      </c>
      <c r="D194" s="432"/>
      <c r="E194" s="109" t="str">
        <f t="shared" si="15"/>
        <v/>
      </c>
      <c r="F194" s="225" t="str">
        <f t="shared" si="17"/>
        <v/>
      </c>
    </row>
    <row r="195" spans="2:6">
      <c r="B195" s="115" t="str">
        <f t="shared" si="13"/>
        <v/>
      </c>
      <c r="C195" s="432" t="str">
        <f t="shared" si="14"/>
        <v/>
      </c>
      <c r="D195" s="432"/>
      <c r="E195" s="109" t="str">
        <f t="shared" si="15"/>
        <v/>
      </c>
      <c r="F195" s="225" t="str">
        <f t="shared" si="17"/>
        <v/>
      </c>
    </row>
    <row r="196" spans="2:6">
      <c r="B196" s="115" t="str">
        <f t="shared" si="13"/>
        <v/>
      </c>
      <c r="C196" s="432" t="str">
        <f t="shared" si="14"/>
        <v/>
      </c>
      <c r="D196" s="432"/>
      <c r="E196" s="109" t="str">
        <f t="shared" si="15"/>
        <v/>
      </c>
      <c r="F196" s="225" t="str">
        <f t="shared" si="17"/>
        <v/>
      </c>
    </row>
    <row r="197" spans="2:6">
      <c r="B197" s="115" t="str">
        <f t="shared" si="13"/>
        <v/>
      </c>
      <c r="C197" s="432" t="str">
        <f t="shared" si="14"/>
        <v/>
      </c>
      <c r="D197" s="432"/>
      <c r="E197" s="109" t="str">
        <f t="shared" si="15"/>
        <v/>
      </c>
      <c r="F197" s="225" t="str">
        <f t="shared" si="17"/>
        <v/>
      </c>
    </row>
    <row r="198" spans="2:6">
      <c r="B198" s="115" t="str">
        <f>IF(ISNA(VLOOKUP(ROW()-5,益表,1,FALSE))=TRUE,"",IF(VLOOKUP(ROW()-5,益表,7,FALSE)="","",VLOOKUP(ROW()-5,益表,7,FALSE)))</f>
        <v/>
      </c>
      <c r="C198" s="432" t="str">
        <f>IF(ISNA(VLOOKUP(ROW()-5,益表,1,FALSE))=TRUE,"",VLOOKUP(ROW()-5,益表,9,FALSE))</f>
        <v/>
      </c>
      <c r="D198" s="432"/>
      <c r="E198" s="109" t="str">
        <f>IF(ISNA(VLOOKUP(ROW()-5,益表,1,FALSE))=TRUE,"",IF(VLOOKUP(ROW()-5,益表,12,FALSE)="","",IF(LEFT(VLOOKUP(ROW()-5,益表,9,FALSE),1)="減",VLOOKUP(ROW()-5,益表,12,FALSE)*-1,VLOOKUP(ROW()-5,益表,12,FALSE))))</f>
        <v/>
      </c>
      <c r="F198" s="225" t="str">
        <f t="shared" ref="F198:F200" si="18">IF(AND(ISNUMBER(E198),收入淨額&gt;0),E198/收入淨額,"")</f>
        <v/>
      </c>
    </row>
    <row r="199" spans="2:6">
      <c r="B199" s="115" t="str">
        <f>IF(ISNA(VLOOKUP(ROW()-5,益表,1,FALSE))=TRUE,"",IF(VLOOKUP(ROW()-5,益表,7,FALSE)="","",VLOOKUP(ROW()-5,益表,7,FALSE)))</f>
        <v/>
      </c>
      <c r="C199" s="432" t="str">
        <f>IF(ISNA(VLOOKUP(ROW()-5,益表,1,FALSE))=TRUE,"",VLOOKUP(ROW()-5,益表,9,FALSE))</f>
        <v/>
      </c>
      <c r="D199" s="432"/>
      <c r="E199" s="109" t="str">
        <f>IF(ISNA(VLOOKUP(ROW()-5,益表,1,FALSE))=TRUE,"",IF(VLOOKUP(ROW()-5,益表,12,FALSE)="","",IF(LEFT(VLOOKUP(ROW()-5,益表,9,FALSE),1)="減",VLOOKUP(ROW()-5,益表,12,FALSE)*-1,VLOOKUP(ROW()-5,益表,12,FALSE))))</f>
        <v/>
      </c>
      <c r="F199" s="225" t="str">
        <f t="shared" si="18"/>
        <v/>
      </c>
    </row>
    <row r="200" spans="2:6">
      <c r="B200" s="115" t="str">
        <f>IF(ISNA(VLOOKUP(ROW()-5,益表,1,FALSE))=TRUE,"",IF(VLOOKUP(ROW()-5,益表,7,FALSE)="","",VLOOKUP(ROW()-5,益表,7,FALSE)))</f>
        <v/>
      </c>
      <c r="C200" s="432" t="str">
        <f>IF(ISNA(VLOOKUP(ROW()-5,益表,1,FALSE))=TRUE,"",VLOOKUP(ROW()-5,益表,9,FALSE))</f>
        <v/>
      </c>
      <c r="D200" s="432"/>
      <c r="E200" s="109" t="str">
        <f>IF(ISNA(VLOOKUP(ROW()-5,益表,1,FALSE))=TRUE,"",IF(VLOOKUP(ROW()-5,益表,12,FALSE)="","",IF(LEFT(VLOOKUP(ROW()-5,益表,9,FALSE),1)="減",VLOOKUP(ROW()-5,益表,12,FALSE)*-1,VLOOKUP(ROW()-5,益表,12,FALSE))))</f>
        <v/>
      </c>
      <c r="F200" s="225" t="str">
        <f t="shared" si="18"/>
        <v/>
      </c>
    </row>
  </sheetData>
  <sheetProtection sheet="1" objects="1" scenarios="1"/>
  <mergeCells count="195">
    <mergeCell ref="C11:D11"/>
    <mergeCell ref="C6:D6"/>
    <mergeCell ref="C7:D7"/>
    <mergeCell ref="C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C35:D35"/>
    <mergeCell ref="C24:D24"/>
    <mergeCell ref="C25:D25"/>
    <mergeCell ref="C26:D26"/>
    <mergeCell ref="C27:D27"/>
    <mergeCell ref="C28:D28"/>
    <mergeCell ref="C29:D29"/>
    <mergeCell ref="C30:D30"/>
    <mergeCell ref="C31:D31"/>
    <mergeCell ref="C32:D32"/>
    <mergeCell ref="C33:D33"/>
    <mergeCell ref="C34:D34"/>
    <mergeCell ref="C47:D47"/>
    <mergeCell ref="C36:D36"/>
    <mergeCell ref="C37:D37"/>
    <mergeCell ref="C38:D38"/>
    <mergeCell ref="C39:D39"/>
    <mergeCell ref="C40:D40"/>
    <mergeCell ref="C41:D41"/>
    <mergeCell ref="C42:D42"/>
    <mergeCell ref="C43:D43"/>
    <mergeCell ref="C44:D44"/>
    <mergeCell ref="C45:D45"/>
    <mergeCell ref="C46:D46"/>
    <mergeCell ref="C59:D59"/>
    <mergeCell ref="C48:D48"/>
    <mergeCell ref="C49:D49"/>
    <mergeCell ref="C50:D50"/>
    <mergeCell ref="C51:D51"/>
    <mergeCell ref="C52:D52"/>
    <mergeCell ref="C53:D53"/>
    <mergeCell ref="C54:D54"/>
    <mergeCell ref="C55:D55"/>
    <mergeCell ref="C56:D56"/>
    <mergeCell ref="C57:D57"/>
    <mergeCell ref="C58:D58"/>
    <mergeCell ref="C71:D71"/>
    <mergeCell ref="C60:D60"/>
    <mergeCell ref="C61:D61"/>
    <mergeCell ref="C62:D62"/>
    <mergeCell ref="C63:D63"/>
    <mergeCell ref="C64:D64"/>
    <mergeCell ref="C65:D65"/>
    <mergeCell ref="C66:D66"/>
    <mergeCell ref="C67:D67"/>
    <mergeCell ref="C68:D68"/>
    <mergeCell ref="C69:D69"/>
    <mergeCell ref="C70:D70"/>
    <mergeCell ref="C90:D90"/>
    <mergeCell ref="C84:D84"/>
    <mergeCell ref="C85:D85"/>
    <mergeCell ref="C86:D86"/>
    <mergeCell ref="C87:D87"/>
    <mergeCell ref="C88:D88"/>
    <mergeCell ref="C89:D89"/>
    <mergeCell ref="C83:D83"/>
    <mergeCell ref="C72:D72"/>
    <mergeCell ref="C73:D73"/>
    <mergeCell ref="C74:D74"/>
    <mergeCell ref="C75:D75"/>
    <mergeCell ref="C76:D76"/>
    <mergeCell ref="C77:D77"/>
    <mergeCell ref="C78:D78"/>
    <mergeCell ref="C79:D79"/>
    <mergeCell ref="C80:D80"/>
    <mergeCell ref="C81:D81"/>
    <mergeCell ref="C82:D82"/>
    <mergeCell ref="C96:D96"/>
    <mergeCell ref="C97:D97"/>
    <mergeCell ref="C98:D98"/>
    <mergeCell ref="C99:D99"/>
    <mergeCell ref="C100:D100"/>
    <mergeCell ref="C91:D91"/>
    <mergeCell ref="C92:D92"/>
    <mergeCell ref="C93:D93"/>
    <mergeCell ref="C94:D94"/>
    <mergeCell ref="C95:D95"/>
    <mergeCell ref="C106:D106"/>
    <mergeCell ref="C107:D107"/>
    <mergeCell ref="C108:D108"/>
    <mergeCell ref="C109:D109"/>
    <mergeCell ref="C110:D110"/>
    <mergeCell ref="C101:D101"/>
    <mergeCell ref="C102:D102"/>
    <mergeCell ref="C103:D103"/>
    <mergeCell ref="C104:D104"/>
    <mergeCell ref="C105:D105"/>
    <mergeCell ref="C116:D116"/>
    <mergeCell ref="C117:D117"/>
    <mergeCell ref="C118:D118"/>
    <mergeCell ref="C119:D119"/>
    <mergeCell ref="C120:D120"/>
    <mergeCell ref="C111:D111"/>
    <mergeCell ref="C112:D112"/>
    <mergeCell ref="C113:D113"/>
    <mergeCell ref="C114:D114"/>
    <mergeCell ref="C115:D115"/>
    <mergeCell ref="C126:D126"/>
    <mergeCell ref="C127:D127"/>
    <mergeCell ref="C128:D128"/>
    <mergeCell ref="C129:D129"/>
    <mergeCell ref="C130:D130"/>
    <mergeCell ref="C121:D121"/>
    <mergeCell ref="C122:D122"/>
    <mergeCell ref="C123:D123"/>
    <mergeCell ref="C124:D124"/>
    <mergeCell ref="C125:D125"/>
    <mergeCell ref="C136:D136"/>
    <mergeCell ref="C137:D137"/>
    <mergeCell ref="C138:D138"/>
    <mergeCell ref="C139:D139"/>
    <mergeCell ref="C140:D140"/>
    <mergeCell ref="C131:D131"/>
    <mergeCell ref="C132:D132"/>
    <mergeCell ref="C133:D133"/>
    <mergeCell ref="C134:D134"/>
    <mergeCell ref="C135:D135"/>
    <mergeCell ref="C146:D146"/>
    <mergeCell ref="C147:D147"/>
    <mergeCell ref="C148:D148"/>
    <mergeCell ref="C149:D149"/>
    <mergeCell ref="C150:D150"/>
    <mergeCell ref="C141:D141"/>
    <mergeCell ref="C142:D142"/>
    <mergeCell ref="C143:D143"/>
    <mergeCell ref="C144:D144"/>
    <mergeCell ref="C145:D145"/>
    <mergeCell ref="C156:D156"/>
    <mergeCell ref="C157:D157"/>
    <mergeCell ref="C158:D158"/>
    <mergeCell ref="C159:D159"/>
    <mergeCell ref="C160:D160"/>
    <mergeCell ref="C151:D151"/>
    <mergeCell ref="C152:D152"/>
    <mergeCell ref="C153:D153"/>
    <mergeCell ref="C154:D154"/>
    <mergeCell ref="C155:D155"/>
    <mergeCell ref="C166:D166"/>
    <mergeCell ref="C167:D167"/>
    <mergeCell ref="C168:D168"/>
    <mergeCell ref="C169:D169"/>
    <mergeCell ref="C170:D170"/>
    <mergeCell ref="C161:D161"/>
    <mergeCell ref="C162:D162"/>
    <mergeCell ref="C163:D163"/>
    <mergeCell ref="C164:D164"/>
    <mergeCell ref="C165:D165"/>
    <mergeCell ref="C176:D176"/>
    <mergeCell ref="C177:D177"/>
    <mergeCell ref="C178:D178"/>
    <mergeCell ref="C179:D179"/>
    <mergeCell ref="C180:D180"/>
    <mergeCell ref="C171:D171"/>
    <mergeCell ref="C172:D172"/>
    <mergeCell ref="C173:D173"/>
    <mergeCell ref="C174:D174"/>
    <mergeCell ref="C175:D175"/>
    <mergeCell ref="C186:D186"/>
    <mergeCell ref="C187:D187"/>
    <mergeCell ref="C188:D188"/>
    <mergeCell ref="C189:D189"/>
    <mergeCell ref="C190:D190"/>
    <mergeCell ref="C181:D181"/>
    <mergeCell ref="C182:D182"/>
    <mergeCell ref="C183:D183"/>
    <mergeCell ref="C184:D184"/>
    <mergeCell ref="C185:D185"/>
    <mergeCell ref="C196:D196"/>
    <mergeCell ref="C197:D197"/>
    <mergeCell ref="C198:D198"/>
    <mergeCell ref="C199:D199"/>
    <mergeCell ref="C200:D200"/>
    <mergeCell ref="C191:D191"/>
    <mergeCell ref="C192:D192"/>
    <mergeCell ref="C193:D193"/>
    <mergeCell ref="C194:D194"/>
    <mergeCell ref="C195:D195"/>
  </mergeCells>
  <phoneticPr fontId="2" type="noConversion"/>
  <conditionalFormatting sqref="C6:C200">
    <cfRule type="expression" dxfId="31" priority="4">
      <formula>LEN(B6)&gt;2</formula>
    </cfRule>
  </conditionalFormatting>
  <conditionalFormatting sqref="E6:E200">
    <cfRule type="expression" dxfId="30" priority="3">
      <formula>RIGHT($C6,2)="餘絀"</formula>
    </cfRule>
    <cfRule type="expression" dxfId="29" priority="10">
      <formula>RIGHT($C6,2)="合計"</formula>
    </cfRule>
  </conditionalFormatting>
  <conditionalFormatting sqref="I3:I4">
    <cfRule type="expression" dxfId="28" priority="103">
      <formula>$I$1=14</formula>
    </cfRule>
  </conditionalFormatting>
  <dataValidations count="2">
    <dataValidation type="date" operator="greaterThan" allowBlank="1" showInputMessage="1" showErrorMessage="1" sqref="C4" xr:uid="{00000000-0002-0000-0400-000000000000}">
      <formula1>36526</formula1>
    </dataValidation>
    <dataValidation allowBlank="1" showInputMessage="1" showErrorMessage="1" prompt="請輸入西元日期" sqref="I3:I4" xr:uid="{1F48AFDD-3554-43A7-8604-D3F44FA88406}"/>
  </dataValidations>
  <printOptions horizontalCentered="1"/>
  <pageMargins left="0.59055118110236227" right="0.59055118110236227" top="0.78740157480314965" bottom="0.98425196850393704" header="0.39370078740157483" footer="0.39370078740157483"/>
  <pageSetup paperSize="9" orientation="portrait" r:id="rId1"/>
  <headerFooter alignWithMargins="0"/>
  <ignoredErrors>
    <ignoredError sqref="I1" unlockedFormula="1"/>
  </ignoredErrors>
  <picture r:id="rId2"/>
  <extLst>
    <ext xmlns:x14="http://schemas.microsoft.com/office/spreadsheetml/2009/9/main" uri="{CCE6A557-97BC-4b89-ADB6-D9C93CAAB3DF}">
      <x14:dataValidations xmlns:xm="http://schemas.microsoft.com/office/excel/2006/main" count="2">
        <x14:dataValidation type="list" allowBlank="1" showInputMessage="1" showErrorMessage="1" xr:uid="{EB147E53-6C96-4689-822C-EE72B1DC3176}">
          <x14:formula1>
            <xm:f>專案清單!$B$4:$B$50</xm:f>
          </x14:formula1>
          <xm:sqref>H2</xm:sqref>
        </x14:dataValidation>
        <x14:dataValidation type="list" allowBlank="1" showInputMessage="1" showErrorMessage="1" xr:uid="{B9C2FE9D-326F-4043-A59B-A40ED082F338}">
          <x14:formula1>
            <xm:f>清單!$O$3:$O$27</xm:f>
          </x14:formula1>
          <xm:sqref>I2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7030A0"/>
    <pageSetUpPr autoPageBreaks="0" fitToPage="1"/>
  </sheetPr>
  <dimension ref="A1:J200"/>
  <sheetViews>
    <sheetView showGridLines="0" showZeros="0" zoomScale="90" zoomScaleNormal="90" workbookViewId="0">
      <pane ySplit="6" topLeftCell="A7" activePane="bottomLeft" state="frozen"/>
      <selection activeCell="K6" sqref="K6"/>
      <selection pane="bottomLeft"/>
    </sheetView>
  </sheetViews>
  <sheetFormatPr defaultColWidth="9" defaultRowHeight="17"/>
  <cols>
    <col min="1" max="1" width="2.08984375" style="1" customWidth="1"/>
    <col min="2" max="2" width="11.6328125" style="1" customWidth="1"/>
    <col min="3" max="3" width="25.6328125" style="2" customWidth="1"/>
    <col min="4" max="4" width="14.6328125" style="13" customWidth="1"/>
    <col min="5" max="5" width="0.1796875" style="260" customWidth="1"/>
    <col min="6" max="6" width="11.6328125" style="14" customWidth="1"/>
    <col min="7" max="7" width="25.6328125" style="14" customWidth="1"/>
    <col min="8" max="8" width="14.6328125" style="1" customWidth="1"/>
    <col min="9" max="10" width="9" style="3"/>
    <col min="11" max="16384" width="9" style="1"/>
  </cols>
  <sheetData>
    <row r="1" spans="1:10" s="155" customFormat="1" ht="17" customHeight="1">
      <c r="A1" s="159" t="str">
        <f>日記簿!F1</f>
        <v/>
      </c>
      <c r="C1" s="151"/>
      <c r="D1" s="156">
        <f>會計項目表!J1</f>
        <v>6</v>
      </c>
      <c r="E1" s="254"/>
      <c r="F1" s="157"/>
      <c r="G1" s="151"/>
      <c r="H1" s="242">
        <f>會計項目表!L1</f>
        <v>6</v>
      </c>
      <c r="I1" s="158"/>
      <c r="J1" s="158"/>
    </row>
    <row r="2" spans="1:10" ht="20" customHeight="1">
      <c r="B2" s="56" t="str">
        <f>公司名稱</f>
        <v>社團法人OOO協會</v>
      </c>
      <c r="C2" s="26"/>
      <c r="D2" s="75"/>
      <c r="E2" s="255"/>
      <c r="F2" s="76"/>
      <c r="G2" s="76"/>
      <c r="H2" s="76"/>
    </row>
    <row r="3" spans="1:10" ht="20" customHeight="1">
      <c r="B3" s="56" t="s">
        <v>50</v>
      </c>
      <c r="C3" s="26"/>
      <c r="D3" s="75"/>
      <c r="E3" s="255"/>
      <c r="F3" s="76"/>
      <c r="G3" s="76"/>
      <c r="H3" s="76"/>
    </row>
    <row r="4" spans="1:10" ht="20" customHeight="1" thickBot="1">
      <c r="B4" s="216"/>
      <c r="C4" s="217">
        <f>資產負債表日</f>
        <v>46387</v>
      </c>
      <c r="D4" s="77"/>
      <c r="E4" s="256"/>
      <c r="F4" s="33"/>
      <c r="G4" s="33"/>
      <c r="H4" s="89" t="str">
        <f>日記簿!N4</f>
        <v>幣別：新台幣</v>
      </c>
    </row>
    <row r="5" spans="1:10" ht="20" customHeight="1">
      <c r="B5" s="218" t="s">
        <v>48</v>
      </c>
      <c r="C5" s="219"/>
      <c r="D5" s="220"/>
      <c r="E5" s="257"/>
      <c r="F5" s="221" t="s">
        <v>27</v>
      </c>
      <c r="G5" s="218"/>
      <c r="H5" s="218"/>
    </row>
    <row r="6" spans="1:10" ht="18.5">
      <c r="B6" s="117" t="s">
        <v>64</v>
      </c>
      <c r="C6" s="117" t="s">
        <v>65</v>
      </c>
      <c r="D6" s="117" t="s">
        <v>49</v>
      </c>
      <c r="E6" s="258"/>
      <c r="F6" s="119" t="s">
        <v>64</v>
      </c>
      <c r="G6" s="117" t="s">
        <v>65</v>
      </c>
      <c r="H6" s="117" t="s">
        <v>49</v>
      </c>
    </row>
    <row r="7" spans="1:10">
      <c r="B7" s="25">
        <f t="shared" ref="B7:B38" si="0">IF(ROW()-6&lt;=$D$1,VLOOKUP(ROW()-6,試算借,5,FALSE),"")</f>
        <v>1110</v>
      </c>
      <c r="C7" s="79" t="str">
        <f t="shared" ref="C7:C38" si="1">IF(ROW()-6&lt;=$D$1,VLOOKUP(ROW()-6,試算借,7,FALSE),IF(ROW()-7=MAX($D$1,$H$1),"合計",""))</f>
        <v>零用金</v>
      </c>
      <c r="D7" s="78">
        <f t="shared" ref="D7:D38" ca="1" si="2">IF(ROW()-6&lt;=$D$1,VLOOKUP(ROW()-6,試算借,9,FALSE),IF(ROW()-7=MAX($D$1,$H$1),SUM(OFFSET($D$7,0,0,ROW()-7,1)),""))</f>
        <v>10000</v>
      </c>
      <c r="E7" s="259" t="str">
        <f ca="1">D7&amp;F7</f>
        <v>100002130</v>
      </c>
      <c r="F7" s="25">
        <f t="shared" ref="F7:F38" si="3">IF(ROW()-6&lt;=$H$1,VLOOKUP(ROW()-6,試算貸,3,FALSE),"")</f>
        <v>2130</v>
      </c>
      <c r="G7" s="79" t="str">
        <f t="shared" ref="G7:G38" si="4">IF(ROW()-6&lt;=$H$1,VLOOKUP(ROW()-6,試算貸,5,FALSE),IF(ROW()-7=MAX($D$1,$H$1),"合計",""))</f>
        <v>應付款項</v>
      </c>
      <c r="H7" s="78">
        <f t="shared" ref="H7:H38" ca="1" si="5">IF(ROW()-6&lt;=$H$1,VLOOKUP(ROW()-6,試算貸,7,FALSE),IF(ROW()-7=MAX($D$1,$H$1),SUM(OFFSET($H$7,0,0,ROW()-7,1)),""))</f>
        <v>5000</v>
      </c>
    </row>
    <row r="8" spans="1:10">
      <c r="B8" s="25">
        <f t="shared" si="0"/>
        <v>1121</v>
      </c>
      <c r="C8" s="79" t="str">
        <f t="shared" si="1"/>
        <v>銀行存款-A銀活存</v>
      </c>
      <c r="D8" s="78">
        <f t="shared" ca="1" si="2"/>
        <v>303000</v>
      </c>
      <c r="E8" s="259" t="str">
        <f t="shared" ref="E8:E71" ca="1" si="6">D8&amp;F8</f>
        <v>3030003110</v>
      </c>
      <c r="F8" s="25">
        <f t="shared" si="3"/>
        <v>3110</v>
      </c>
      <c r="G8" s="79" t="str">
        <f t="shared" si="4"/>
        <v>基金</v>
      </c>
      <c r="H8" s="78">
        <f t="shared" ca="1" si="5"/>
        <v>1000000</v>
      </c>
    </row>
    <row r="9" spans="1:10">
      <c r="B9" s="25">
        <f t="shared" si="0"/>
        <v>1123</v>
      </c>
      <c r="C9" s="79" t="str">
        <f t="shared" si="1"/>
        <v>銀行存款-B銀活存</v>
      </c>
      <c r="D9" s="78">
        <f t="shared" ca="1" si="2"/>
        <v>100000</v>
      </c>
      <c r="E9" s="259" t="str">
        <f t="shared" ca="1" si="6"/>
        <v>1000003210</v>
      </c>
      <c r="F9" s="25">
        <f t="shared" si="3"/>
        <v>3210</v>
      </c>
      <c r="G9" s="79" t="str">
        <f t="shared" si="4"/>
        <v>累計餘絀</v>
      </c>
      <c r="H9" s="78">
        <f t="shared" ca="1" si="5"/>
        <v>365000</v>
      </c>
    </row>
    <row r="10" spans="1:10">
      <c r="B10" s="25">
        <f t="shared" si="0"/>
        <v>1191</v>
      </c>
      <c r="C10" s="79" t="str">
        <f t="shared" si="1"/>
        <v>基金專戶-X銀活存</v>
      </c>
      <c r="D10" s="78">
        <f t="shared" ca="1" si="2"/>
        <v>1000000</v>
      </c>
      <c r="E10" s="259" t="str">
        <f t="shared" ca="1" si="6"/>
        <v>10000004100</v>
      </c>
      <c r="F10" s="25">
        <f t="shared" si="3"/>
        <v>4100</v>
      </c>
      <c r="G10" s="79" t="str">
        <f t="shared" si="4"/>
        <v>入會費</v>
      </c>
      <c r="H10" s="78">
        <f t="shared" ca="1" si="5"/>
        <v>1500</v>
      </c>
    </row>
    <row r="11" spans="1:10">
      <c r="B11" s="25">
        <f t="shared" si="0"/>
        <v>1250</v>
      </c>
      <c r="C11" s="79" t="str">
        <f t="shared" si="1"/>
        <v>預付款項</v>
      </c>
      <c r="D11" s="78">
        <f t="shared" ca="1" si="2"/>
        <v>20000</v>
      </c>
      <c r="E11" s="259" t="str">
        <f t="shared" ca="1" si="6"/>
        <v>200004200</v>
      </c>
      <c r="F11" s="25">
        <f t="shared" si="3"/>
        <v>4200</v>
      </c>
      <c r="G11" s="79" t="str">
        <f t="shared" si="4"/>
        <v>常年會費</v>
      </c>
      <c r="H11" s="78">
        <f t="shared" ca="1" si="5"/>
        <v>1500</v>
      </c>
    </row>
    <row r="12" spans="1:10">
      <c r="B12" s="25">
        <f t="shared" si="0"/>
        <v>1410</v>
      </c>
      <c r="C12" s="79" t="str">
        <f t="shared" si="1"/>
        <v>存出保證金</v>
      </c>
      <c r="D12" s="78">
        <f t="shared" ca="1" si="2"/>
        <v>40000</v>
      </c>
      <c r="E12" s="259" t="str">
        <f t="shared" ca="1" si="6"/>
        <v>400004800</v>
      </c>
      <c r="F12" s="25">
        <f t="shared" si="3"/>
        <v>4800</v>
      </c>
      <c r="G12" s="79" t="str">
        <f t="shared" si="4"/>
        <v>專案收入</v>
      </c>
      <c r="H12" s="78">
        <f t="shared" ca="1" si="5"/>
        <v>100000</v>
      </c>
    </row>
    <row r="13" spans="1:10">
      <c r="B13" s="25" t="str">
        <f t="shared" si="0"/>
        <v/>
      </c>
      <c r="C13" s="79" t="str">
        <f t="shared" si="1"/>
        <v>合計</v>
      </c>
      <c r="D13" s="78">
        <f t="shared" ca="1" si="2"/>
        <v>1473000</v>
      </c>
      <c r="E13" s="259" t="str">
        <f t="shared" ca="1" si="6"/>
        <v>1473000</v>
      </c>
      <c r="F13" s="25" t="str">
        <f t="shared" si="3"/>
        <v/>
      </c>
      <c r="G13" s="79" t="str">
        <f t="shared" si="4"/>
        <v>合計</v>
      </c>
      <c r="H13" s="78">
        <f t="shared" ca="1" si="5"/>
        <v>1473000</v>
      </c>
    </row>
    <row r="14" spans="1:10">
      <c r="B14" s="25" t="str">
        <f t="shared" si="0"/>
        <v/>
      </c>
      <c r="C14" s="79" t="str">
        <f t="shared" si="1"/>
        <v/>
      </c>
      <c r="D14" s="78" t="str">
        <f t="shared" ca="1" si="2"/>
        <v/>
      </c>
      <c r="E14" s="259" t="str">
        <f t="shared" ca="1" si="6"/>
        <v/>
      </c>
      <c r="F14" s="25" t="str">
        <f t="shared" si="3"/>
        <v/>
      </c>
      <c r="G14" s="79" t="str">
        <f t="shared" si="4"/>
        <v/>
      </c>
      <c r="H14" s="78" t="str">
        <f t="shared" ca="1" si="5"/>
        <v/>
      </c>
    </row>
    <row r="15" spans="1:10">
      <c r="B15" s="25" t="str">
        <f t="shared" si="0"/>
        <v/>
      </c>
      <c r="C15" s="79" t="str">
        <f t="shared" si="1"/>
        <v/>
      </c>
      <c r="D15" s="78" t="str">
        <f t="shared" ca="1" si="2"/>
        <v/>
      </c>
      <c r="E15" s="259" t="str">
        <f t="shared" ca="1" si="6"/>
        <v/>
      </c>
      <c r="F15" s="25" t="str">
        <f t="shared" si="3"/>
        <v/>
      </c>
      <c r="G15" s="79" t="str">
        <f t="shared" si="4"/>
        <v/>
      </c>
      <c r="H15" s="78" t="str">
        <f t="shared" ca="1" si="5"/>
        <v/>
      </c>
    </row>
    <row r="16" spans="1:10">
      <c r="B16" s="25" t="str">
        <f t="shared" si="0"/>
        <v/>
      </c>
      <c r="C16" s="79" t="str">
        <f t="shared" si="1"/>
        <v/>
      </c>
      <c r="D16" s="78" t="str">
        <f t="shared" ca="1" si="2"/>
        <v/>
      </c>
      <c r="E16" s="259" t="str">
        <f t="shared" ca="1" si="6"/>
        <v/>
      </c>
      <c r="F16" s="25" t="str">
        <f t="shared" si="3"/>
        <v/>
      </c>
      <c r="G16" s="79" t="str">
        <f t="shared" si="4"/>
        <v/>
      </c>
      <c r="H16" s="78" t="str">
        <f t="shared" ca="1" si="5"/>
        <v/>
      </c>
    </row>
    <row r="17" spans="2:8">
      <c r="B17" s="25" t="str">
        <f t="shared" si="0"/>
        <v/>
      </c>
      <c r="C17" s="79" t="str">
        <f t="shared" si="1"/>
        <v/>
      </c>
      <c r="D17" s="78" t="str">
        <f t="shared" ca="1" si="2"/>
        <v/>
      </c>
      <c r="E17" s="259" t="str">
        <f t="shared" ca="1" si="6"/>
        <v/>
      </c>
      <c r="F17" s="25" t="str">
        <f t="shared" si="3"/>
        <v/>
      </c>
      <c r="G17" s="79" t="str">
        <f t="shared" si="4"/>
        <v/>
      </c>
      <c r="H17" s="78" t="str">
        <f t="shared" ca="1" si="5"/>
        <v/>
      </c>
    </row>
    <row r="18" spans="2:8">
      <c r="B18" s="25" t="str">
        <f t="shared" si="0"/>
        <v/>
      </c>
      <c r="C18" s="79" t="str">
        <f t="shared" si="1"/>
        <v/>
      </c>
      <c r="D18" s="78" t="str">
        <f t="shared" ca="1" si="2"/>
        <v/>
      </c>
      <c r="E18" s="259" t="str">
        <f t="shared" ca="1" si="6"/>
        <v/>
      </c>
      <c r="F18" s="25" t="str">
        <f t="shared" si="3"/>
        <v/>
      </c>
      <c r="G18" s="79" t="str">
        <f t="shared" si="4"/>
        <v/>
      </c>
      <c r="H18" s="78" t="str">
        <f t="shared" ca="1" si="5"/>
        <v/>
      </c>
    </row>
    <row r="19" spans="2:8">
      <c r="B19" s="25" t="str">
        <f t="shared" si="0"/>
        <v/>
      </c>
      <c r="C19" s="79" t="str">
        <f t="shared" si="1"/>
        <v/>
      </c>
      <c r="D19" s="78" t="str">
        <f t="shared" ca="1" si="2"/>
        <v/>
      </c>
      <c r="E19" s="259" t="str">
        <f t="shared" ca="1" si="6"/>
        <v/>
      </c>
      <c r="F19" s="25" t="str">
        <f t="shared" si="3"/>
        <v/>
      </c>
      <c r="G19" s="79" t="str">
        <f t="shared" si="4"/>
        <v/>
      </c>
      <c r="H19" s="78" t="str">
        <f t="shared" ca="1" si="5"/>
        <v/>
      </c>
    </row>
    <row r="20" spans="2:8">
      <c r="B20" s="25" t="str">
        <f t="shared" si="0"/>
        <v/>
      </c>
      <c r="C20" s="79" t="str">
        <f t="shared" si="1"/>
        <v/>
      </c>
      <c r="D20" s="78" t="str">
        <f t="shared" ca="1" si="2"/>
        <v/>
      </c>
      <c r="E20" s="259" t="str">
        <f t="shared" ca="1" si="6"/>
        <v/>
      </c>
      <c r="F20" s="25" t="str">
        <f t="shared" si="3"/>
        <v/>
      </c>
      <c r="G20" s="79" t="str">
        <f t="shared" si="4"/>
        <v/>
      </c>
      <c r="H20" s="78" t="str">
        <f t="shared" ca="1" si="5"/>
        <v/>
      </c>
    </row>
    <row r="21" spans="2:8">
      <c r="B21" s="25" t="str">
        <f t="shared" si="0"/>
        <v/>
      </c>
      <c r="C21" s="79" t="str">
        <f t="shared" si="1"/>
        <v/>
      </c>
      <c r="D21" s="78" t="str">
        <f t="shared" ca="1" si="2"/>
        <v/>
      </c>
      <c r="E21" s="259" t="str">
        <f t="shared" ca="1" si="6"/>
        <v/>
      </c>
      <c r="F21" s="25" t="str">
        <f t="shared" si="3"/>
        <v/>
      </c>
      <c r="G21" s="79" t="str">
        <f t="shared" si="4"/>
        <v/>
      </c>
      <c r="H21" s="78" t="str">
        <f t="shared" ca="1" si="5"/>
        <v/>
      </c>
    </row>
    <row r="22" spans="2:8">
      <c r="B22" s="25" t="str">
        <f t="shared" si="0"/>
        <v/>
      </c>
      <c r="C22" s="79" t="str">
        <f t="shared" si="1"/>
        <v/>
      </c>
      <c r="D22" s="78" t="str">
        <f t="shared" ca="1" si="2"/>
        <v/>
      </c>
      <c r="E22" s="259" t="str">
        <f t="shared" ca="1" si="6"/>
        <v/>
      </c>
      <c r="F22" s="25" t="str">
        <f t="shared" si="3"/>
        <v/>
      </c>
      <c r="G22" s="79" t="str">
        <f t="shared" si="4"/>
        <v/>
      </c>
      <c r="H22" s="78" t="str">
        <f t="shared" ca="1" si="5"/>
        <v/>
      </c>
    </row>
    <row r="23" spans="2:8">
      <c r="B23" s="25" t="str">
        <f t="shared" si="0"/>
        <v/>
      </c>
      <c r="C23" s="79" t="str">
        <f t="shared" si="1"/>
        <v/>
      </c>
      <c r="D23" s="78" t="str">
        <f t="shared" ca="1" si="2"/>
        <v/>
      </c>
      <c r="E23" s="259" t="str">
        <f t="shared" ca="1" si="6"/>
        <v/>
      </c>
      <c r="F23" s="25" t="str">
        <f t="shared" si="3"/>
        <v/>
      </c>
      <c r="G23" s="79" t="str">
        <f t="shared" si="4"/>
        <v/>
      </c>
      <c r="H23" s="78" t="str">
        <f t="shared" ca="1" si="5"/>
        <v/>
      </c>
    </row>
    <row r="24" spans="2:8">
      <c r="B24" s="25" t="str">
        <f t="shared" si="0"/>
        <v/>
      </c>
      <c r="C24" s="79" t="str">
        <f t="shared" si="1"/>
        <v/>
      </c>
      <c r="D24" s="78" t="str">
        <f t="shared" ca="1" si="2"/>
        <v/>
      </c>
      <c r="E24" s="259" t="str">
        <f t="shared" ca="1" si="6"/>
        <v/>
      </c>
      <c r="F24" s="25" t="str">
        <f t="shared" si="3"/>
        <v/>
      </c>
      <c r="G24" s="79" t="str">
        <f t="shared" si="4"/>
        <v/>
      </c>
      <c r="H24" s="78" t="str">
        <f t="shared" ca="1" si="5"/>
        <v/>
      </c>
    </row>
    <row r="25" spans="2:8">
      <c r="B25" s="25" t="str">
        <f t="shared" si="0"/>
        <v/>
      </c>
      <c r="C25" s="79" t="str">
        <f t="shared" si="1"/>
        <v/>
      </c>
      <c r="D25" s="78" t="str">
        <f t="shared" ca="1" si="2"/>
        <v/>
      </c>
      <c r="E25" s="259" t="str">
        <f t="shared" ca="1" si="6"/>
        <v/>
      </c>
      <c r="F25" s="25" t="str">
        <f t="shared" si="3"/>
        <v/>
      </c>
      <c r="G25" s="79" t="str">
        <f t="shared" si="4"/>
        <v/>
      </c>
      <c r="H25" s="78" t="str">
        <f t="shared" ca="1" si="5"/>
        <v/>
      </c>
    </row>
    <row r="26" spans="2:8">
      <c r="B26" s="25" t="str">
        <f t="shared" si="0"/>
        <v/>
      </c>
      <c r="C26" s="79" t="str">
        <f t="shared" si="1"/>
        <v/>
      </c>
      <c r="D26" s="78" t="str">
        <f t="shared" ca="1" si="2"/>
        <v/>
      </c>
      <c r="E26" s="259" t="str">
        <f t="shared" ca="1" si="6"/>
        <v/>
      </c>
      <c r="F26" s="25" t="str">
        <f t="shared" si="3"/>
        <v/>
      </c>
      <c r="G26" s="79" t="str">
        <f t="shared" si="4"/>
        <v/>
      </c>
      <c r="H26" s="78" t="str">
        <f t="shared" ca="1" si="5"/>
        <v/>
      </c>
    </row>
    <row r="27" spans="2:8">
      <c r="B27" s="25" t="str">
        <f t="shared" si="0"/>
        <v/>
      </c>
      <c r="C27" s="79" t="str">
        <f t="shared" si="1"/>
        <v/>
      </c>
      <c r="D27" s="78" t="str">
        <f t="shared" ca="1" si="2"/>
        <v/>
      </c>
      <c r="E27" s="259" t="str">
        <f t="shared" ca="1" si="6"/>
        <v/>
      </c>
      <c r="F27" s="25" t="str">
        <f t="shared" si="3"/>
        <v/>
      </c>
      <c r="G27" s="79" t="str">
        <f t="shared" si="4"/>
        <v/>
      </c>
      <c r="H27" s="78" t="str">
        <f t="shared" ca="1" si="5"/>
        <v/>
      </c>
    </row>
    <row r="28" spans="2:8">
      <c r="B28" s="25" t="str">
        <f t="shared" si="0"/>
        <v/>
      </c>
      <c r="C28" s="79" t="str">
        <f t="shared" si="1"/>
        <v/>
      </c>
      <c r="D28" s="78" t="str">
        <f t="shared" ca="1" si="2"/>
        <v/>
      </c>
      <c r="E28" s="259" t="str">
        <f t="shared" ca="1" si="6"/>
        <v/>
      </c>
      <c r="F28" s="25" t="str">
        <f t="shared" si="3"/>
        <v/>
      </c>
      <c r="G28" s="79" t="str">
        <f t="shared" si="4"/>
        <v/>
      </c>
      <c r="H28" s="78" t="str">
        <f t="shared" ca="1" si="5"/>
        <v/>
      </c>
    </row>
    <row r="29" spans="2:8">
      <c r="B29" s="25" t="str">
        <f t="shared" si="0"/>
        <v/>
      </c>
      <c r="C29" s="79" t="str">
        <f t="shared" si="1"/>
        <v/>
      </c>
      <c r="D29" s="78" t="str">
        <f t="shared" ca="1" si="2"/>
        <v/>
      </c>
      <c r="E29" s="259" t="str">
        <f t="shared" ca="1" si="6"/>
        <v/>
      </c>
      <c r="F29" s="25" t="str">
        <f t="shared" si="3"/>
        <v/>
      </c>
      <c r="G29" s="79" t="str">
        <f t="shared" si="4"/>
        <v/>
      </c>
      <c r="H29" s="78" t="str">
        <f t="shared" ca="1" si="5"/>
        <v/>
      </c>
    </row>
    <row r="30" spans="2:8">
      <c r="B30" s="25" t="str">
        <f t="shared" si="0"/>
        <v/>
      </c>
      <c r="C30" s="79" t="str">
        <f t="shared" si="1"/>
        <v/>
      </c>
      <c r="D30" s="78" t="str">
        <f t="shared" ca="1" si="2"/>
        <v/>
      </c>
      <c r="E30" s="259" t="str">
        <f t="shared" ca="1" si="6"/>
        <v/>
      </c>
      <c r="F30" s="25" t="str">
        <f t="shared" si="3"/>
        <v/>
      </c>
      <c r="G30" s="79" t="str">
        <f t="shared" si="4"/>
        <v/>
      </c>
      <c r="H30" s="78" t="str">
        <f t="shared" ca="1" si="5"/>
        <v/>
      </c>
    </row>
    <row r="31" spans="2:8">
      <c r="B31" s="25" t="str">
        <f t="shared" si="0"/>
        <v/>
      </c>
      <c r="C31" s="79" t="str">
        <f t="shared" si="1"/>
        <v/>
      </c>
      <c r="D31" s="78" t="str">
        <f t="shared" ca="1" si="2"/>
        <v/>
      </c>
      <c r="E31" s="259" t="str">
        <f t="shared" ca="1" si="6"/>
        <v/>
      </c>
      <c r="F31" s="25" t="str">
        <f t="shared" si="3"/>
        <v/>
      </c>
      <c r="G31" s="79" t="str">
        <f t="shared" si="4"/>
        <v/>
      </c>
      <c r="H31" s="78" t="str">
        <f t="shared" ca="1" si="5"/>
        <v/>
      </c>
    </row>
    <row r="32" spans="2:8">
      <c r="B32" s="25" t="str">
        <f t="shared" si="0"/>
        <v/>
      </c>
      <c r="C32" s="79" t="str">
        <f t="shared" si="1"/>
        <v/>
      </c>
      <c r="D32" s="78" t="str">
        <f t="shared" ca="1" si="2"/>
        <v/>
      </c>
      <c r="E32" s="259" t="str">
        <f t="shared" ca="1" si="6"/>
        <v/>
      </c>
      <c r="F32" s="25" t="str">
        <f t="shared" si="3"/>
        <v/>
      </c>
      <c r="G32" s="79" t="str">
        <f t="shared" si="4"/>
        <v/>
      </c>
      <c r="H32" s="78" t="str">
        <f t="shared" ca="1" si="5"/>
        <v/>
      </c>
    </row>
    <row r="33" spans="2:8">
      <c r="B33" s="25" t="str">
        <f t="shared" si="0"/>
        <v/>
      </c>
      <c r="C33" s="79" t="str">
        <f t="shared" si="1"/>
        <v/>
      </c>
      <c r="D33" s="78" t="str">
        <f t="shared" ca="1" si="2"/>
        <v/>
      </c>
      <c r="E33" s="259" t="str">
        <f t="shared" ca="1" si="6"/>
        <v/>
      </c>
      <c r="F33" s="25" t="str">
        <f t="shared" si="3"/>
        <v/>
      </c>
      <c r="G33" s="79" t="str">
        <f t="shared" si="4"/>
        <v/>
      </c>
      <c r="H33" s="78" t="str">
        <f t="shared" ca="1" si="5"/>
        <v/>
      </c>
    </row>
    <row r="34" spans="2:8">
      <c r="B34" s="25" t="str">
        <f t="shared" si="0"/>
        <v/>
      </c>
      <c r="C34" s="79" t="str">
        <f t="shared" si="1"/>
        <v/>
      </c>
      <c r="D34" s="78" t="str">
        <f t="shared" ca="1" si="2"/>
        <v/>
      </c>
      <c r="E34" s="259" t="str">
        <f t="shared" ca="1" si="6"/>
        <v/>
      </c>
      <c r="F34" s="25" t="str">
        <f t="shared" si="3"/>
        <v/>
      </c>
      <c r="G34" s="79" t="str">
        <f t="shared" si="4"/>
        <v/>
      </c>
      <c r="H34" s="78" t="str">
        <f t="shared" ca="1" si="5"/>
        <v/>
      </c>
    </row>
    <row r="35" spans="2:8">
      <c r="B35" s="25" t="str">
        <f t="shared" si="0"/>
        <v/>
      </c>
      <c r="C35" s="79" t="str">
        <f t="shared" si="1"/>
        <v/>
      </c>
      <c r="D35" s="78" t="str">
        <f t="shared" ca="1" si="2"/>
        <v/>
      </c>
      <c r="E35" s="259" t="str">
        <f t="shared" ca="1" si="6"/>
        <v/>
      </c>
      <c r="F35" s="25" t="str">
        <f t="shared" si="3"/>
        <v/>
      </c>
      <c r="G35" s="79" t="str">
        <f t="shared" si="4"/>
        <v/>
      </c>
      <c r="H35" s="78" t="str">
        <f t="shared" ca="1" si="5"/>
        <v/>
      </c>
    </row>
    <row r="36" spans="2:8">
      <c r="B36" s="25" t="str">
        <f t="shared" si="0"/>
        <v/>
      </c>
      <c r="C36" s="79" t="str">
        <f t="shared" si="1"/>
        <v/>
      </c>
      <c r="D36" s="78" t="str">
        <f t="shared" ca="1" si="2"/>
        <v/>
      </c>
      <c r="E36" s="259" t="str">
        <f t="shared" ca="1" si="6"/>
        <v/>
      </c>
      <c r="F36" s="25" t="str">
        <f t="shared" si="3"/>
        <v/>
      </c>
      <c r="G36" s="79" t="str">
        <f t="shared" si="4"/>
        <v/>
      </c>
      <c r="H36" s="78" t="str">
        <f t="shared" ca="1" si="5"/>
        <v/>
      </c>
    </row>
    <row r="37" spans="2:8">
      <c r="B37" s="25" t="str">
        <f t="shared" si="0"/>
        <v/>
      </c>
      <c r="C37" s="79" t="str">
        <f t="shared" si="1"/>
        <v/>
      </c>
      <c r="D37" s="78" t="str">
        <f t="shared" ca="1" si="2"/>
        <v/>
      </c>
      <c r="E37" s="259" t="str">
        <f t="shared" ca="1" si="6"/>
        <v/>
      </c>
      <c r="F37" s="25" t="str">
        <f t="shared" si="3"/>
        <v/>
      </c>
      <c r="G37" s="79" t="str">
        <f t="shared" si="4"/>
        <v/>
      </c>
      <c r="H37" s="78" t="str">
        <f t="shared" ca="1" si="5"/>
        <v/>
      </c>
    </row>
    <row r="38" spans="2:8">
      <c r="B38" s="25" t="str">
        <f t="shared" si="0"/>
        <v/>
      </c>
      <c r="C38" s="79" t="str">
        <f t="shared" si="1"/>
        <v/>
      </c>
      <c r="D38" s="78" t="str">
        <f t="shared" ca="1" si="2"/>
        <v/>
      </c>
      <c r="E38" s="259" t="str">
        <f t="shared" ca="1" si="6"/>
        <v/>
      </c>
      <c r="F38" s="25" t="str">
        <f t="shared" si="3"/>
        <v/>
      </c>
      <c r="G38" s="79" t="str">
        <f t="shared" si="4"/>
        <v/>
      </c>
      <c r="H38" s="78" t="str">
        <f t="shared" ca="1" si="5"/>
        <v/>
      </c>
    </row>
    <row r="39" spans="2:8">
      <c r="B39" s="25" t="str">
        <f t="shared" ref="B39:B70" si="7">IF(ROW()-6&lt;=$D$1,VLOOKUP(ROW()-6,試算借,5,FALSE),"")</f>
        <v/>
      </c>
      <c r="C39" s="79" t="str">
        <f t="shared" ref="C39:C70" si="8">IF(ROW()-6&lt;=$D$1,VLOOKUP(ROW()-6,試算借,7,FALSE),IF(ROW()-7=MAX($D$1,$H$1),"合計",""))</f>
        <v/>
      </c>
      <c r="D39" s="78" t="str">
        <f t="shared" ref="D39:D70" ca="1" si="9">IF(ROW()-6&lt;=$D$1,VLOOKUP(ROW()-6,試算借,9,FALSE),IF(ROW()-7=MAX($D$1,$H$1),SUM(OFFSET($D$7,0,0,ROW()-7,1)),""))</f>
        <v/>
      </c>
      <c r="E39" s="259" t="str">
        <f t="shared" ca="1" si="6"/>
        <v/>
      </c>
      <c r="F39" s="25" t="str">
        <f t="shared" ref="F39:F70" si="10">IF(ROW()-6&lt;=$H$1,VLOOKUP(ROW()-6,試算貸,3,FALSE),"")</f>
        <v/>
      </c>
      <c r="G39" s="79" t="str">
        <f t="shared" ref="G39:G70" si="11">IF(ROW()-6&lt;=$H$1,VLOOKUP(ROW()-6,試算貸,5,FALSE),IF(ROW()-7=MAX($D$1,$H$1),"合計",""))</f>
        <v/>
      </c>
      <c r="H39" s="78" t="str">
        <f t="shared" ref="H39:H70" ca="1" si="12">IF(ROW()-6&lt;=$H$1,VLOOKUP(ROW()-6,試算貸,7,FALSE),IF(ROW()-7=MAX($D$1,$H$1),SUM(OFFSET($H$7,0,0,ROW()-7,1)),""))</f>
        <v/>
      </c>
    </row>
    <row r="40" spans="2:8">
      <c r="B40" s="25" t="str">
        <f t="shared" si="7"/>
        <v/>
      </c>
      <c r="C40" s="79" t="str">
        <f t="shared" si="8"/>
        <v/>
      </c>
      <c r="D40" s="78" t="str">
        <f t="shared" ca="1" si="9"/>
        <v/>
      </c>
      <c r="E40" s="259" t="str">
        <f t="shared" ca="1" si="6"/>
        <v/>
      </c>
      <c r="F40" s="25" t="str">
        <f t="shared" si="10"/>
        <v/>
      </c>
      <c r="G40" s="79" t="str">
        <f t="shared" si="11"/>
        <v/>
      </c>
      <c r="H40" s="78" t="str">
        <f t="shared" ca="1" si="12"/>
        <v/>
      </c>
    </row>
    <row r="41" spans="2:8">
      <c r="B41" s="25" t="str">
        <f t="shared" si="7"/>
        <v/>
      </c>
      <c r="C41" s="79" t="str">
        <f t="shared" si="8"/>
        <v/>
      </c>
      <c r="D41" s="78" t="str">
        <f t="shared" ca="1" si="9"/>
        <v/>
      </c>
      <c r="E41" s="259" t="str">
        <f t="shared" ca="1" si="6"/>
        <v/>
      </c>
      <c r="F41" s="25" t="str">
        <f t="shared" si="10"/>
        <v/>
      </c>
      <c r="G41" s="79" t="str">
        <f t="shared" si="11"/>
        <v/>
      </c>
      <c r="H41" s="78" t="str">
        <f t="shared" ca="1" si="12"/>
        <v/>
      </c>
    </row>
    <row r="42" spans="2:8">
      <c r="B42" s="25" t="str">
        <f t="shared" si="7"/>
        <v/>
      </c>
      <c r="C42" s="79" t="str">
        <f t="shared" si="8"/>
        <v/>
      </c>
      <c r="D42" s="78" t="str">
        <f t="shared" ca="1" si="9"/>
        <v/>
      </c>
      <c r="E42" s="259" t="str">
        <f t="shared" ca="1" si="6"/>
        <v/>
      </c>
      <c r="F42" s="25" t="str">
        <f t="shared" si="10"/>
        <v/>
      </c>
      <c r="G42" s="79" t="str">
        <f t="shared" si="11"/>
        <v/>
      </c>
      <c r="H42" s="78" t="str">
        <f t="shared" ca="1" si="12"/>
        <v/>
      </c>
    </row>
    <row r="43" spans="2:8">
      <c r="B43" s="25" t="str">
        <f t="shared" si="7"/>
        <v/>
      </c>
      <c r="C43" s="79" t="str">
        <f t="shared" si="8"/>
        <v/>
      </c>
      <c r="D43" s="78" t="str">
        <f t="shared" ca="1" si="9"/>
        <v/>
      </c>
      <c r="E43" s="259" t="str">
        <f t="shared" ca="1" si="6"/>
        <v/>
      </c>
      <c r="F43" s="25" t="str">
        <f t="shared" si="10"/>
        <v/>
      </c>
      <c r="G43" s="79" t="str">
        <f t="shared" si="11"/>
        <v/>
      </c>
      <c r="H43" s="78" t="str">
        <f t="shared" ca="1" si="12"/>
        <v/>
      </c>
    </row>
    <row r="44" spans="2:8">
      <c r="B44" s="25" t="str">
        <f t="shared" si="7"/>
        <v/>
      </c>
      <c r="C44" s="79" t="str">
        <f t="shared" si="8"/>
        <v/>
      </c>
      <c r="D44" s="78" t="str">
        <f t="shared" ca="1" si="9"/>
        <v/>
      </c>
      <c r="E44" s="259" t="str">
        <f t="shared" ca="1" si="6"/>
        <v/>
      </c>
      <c r="F44" s="25" t="str">
        <f t="shared" si="10"/>
        <v/>
      </c>
      <c r="G44" s="79" t="str">
        <f t="shared" si="11"/>
        <v/>
      </c>
      <c r="H44" s="78" t="str">
        <f t="shared" ca="1" si="12"/>
        <v/>
      </c>
    </row>
    <row r="45" spans="2:8">
      <c r="B45" s="25" t="str">
        <f t="shared" si="7"/>
        <v/>
      </c>
      <c r="C45" s="79" t="str">
        <f t="shared" si="8"/>
        <v/>
      </c>
      <c r="D45" s="78" t="str">
        <f t="shared" ca="1" si="9"/>
        <v/>
      </c>
      <c r="E45" s="259" t="str">
        <f t="shared" ca="1" si="6"/>
        <v/>
      </c>
      <c r="F45" s="25" t="str">
        <f t="shared" si="10"/>
        <v/>
      </c>
      <c r="G45" s="79" t="str">
        <f t="shared" si="11"/>
        <v/>
      </c>
      <c r="H45" s="78" t="str">
        <f t="shared" ca="1" si="12"/>
        <v/>
      </c>
    </row>
    <row r="46" spans="2:8">
      <c r="B46" s="25" t="str">
        <f t="shared" si="7"/>
        <v/>
      </c>
      <c r="C46" s="79" t="str">
        <f t="shared" si="8"/>
        <v/>
      </c>
      <c r="D46" s="78" t="str">
        <f t="shared" ca="1" si="9"/>
        <v/>
      </c>
      <c r="E46" s="259" t="str">
        <f t="shared" ca="1" si="6"/>
        <v/>
      </c>
      <c r="F46" s="25" t="str">
        <f t="shared" si="10"/>
        <v/>
      </c>
      <c r="G46" s="79" t="str">
        <f t="shared" si="11"/>
        <v/>
      </c>
      <c r="H46" s="78" t="str">
        <f t="shared" ca="1" si="12"/>
        <v/>
      </c>
    </row>
    <row r="47" spans="2:8">
      <c r="B47" s="25" t="str">
        <f t="shared" si="7"/>
        <v/>
      </c>
      <c r="C47" s="79" t="str">
        <f t="shared" si="8"/>
        <v/>
      </c>
      <c r="D47" s="78" t="str">
        <f t="shared" ca="1" si="9"/>
        <v/>
      </c>
      <c r="E47" s="259" t="str">
        <f t="shared" ca="1" si="6"/>
        <v/>
      </c>
      <c r="F47" s="25" t="str">
        <f t="shared" si="10"/>
        <v/>
      </c>
      <c r="G47" s="79" t="str">
        <f t="shared" si="11"/>
        <v/>
      </c>
      <c r="H47" s="78" t="str">
        <f t="shared" ca="1" si="12"/>
        <v/>
      </c>
    </row>
    <row r="48" spans="2:8">
      <c r="B48" s="25" t="str">
        <f t="shared" si="7"/>
        <v/>
      </c>
      <c r="C48" s="79" t="str">
        <f t="shared" si="8"/>
        <v/>
      </c>
      <c r="D48" s="78" t="str">
        <f t="shared" ca="1" si="9"/>
        <v/>
      </c>
      <c r="E48" s="259" t="str">
        <f t="shared" ca="1" si="6"/>
        <v/>
      </c>
      <c r="F48" s="25" t="str">
        <f t="shared" si="10"/>
        <v/>
      </c>
      <c r="G48" s="79" t="str">
        <f t="shared" si="11"/>
        <v/>
      </c>
      <c r="H48" s="78" t="str">
        <f t="shared" ca="1" si="12"/>
        <v/>
      </c>
    </row>
    <row r="49" spans="2:8">
      <c r="B49" s="25" t="str">
        <f t="shared" si="7"/>
        <v/>
      </c>
      <c r="C49" s="79" t="str">
        <f t="shared" si="8"/>
        <v/>
      </c>
      <c r="D49" s="78" t="str">
        <f t="shared" ca="1" si="9"/>
        <v/>
      </c>
      <c r="E49" s="259" t="str">
        <f t="shared" ca="1" si="6"/>
        <v/>
      </c>
      <c r="F49" s="25" t="str">
        <f t="shared" si="10"/>
        <v/>
      </c>
      <c r="G49" s="79" t="str">
        <f t="shared" si="11"/>
        <v/>
      </c>
      <c r="H49" s="78" t="str">
        <f t="shared" ca="1" si="12"/>
        <v/>
      </c>
    </row>
    <row r="50" spans="2:8">
      <c r="B50" s="25" t="str">
        <f t="shared" si="7"/>
        <v/>
      </c>
      <c r="C50" s="79" t="str">
        <f t="shared" si="8"/>
        <v/>
      </c>
      <c r="D50" s="78" t="str">
        <f t="shared" ca="1" si="9"/>
        <v/>
      </c>
      <c r="E50" s="259" t="str">
        <f t="shared" ca="1" si="6"/>
        <v/>
      </c>
      <c r="F50" s="25" t="str">
        <f t="shared" si="10"/>
        <v/>
      </c>
      <c r="G50" s="79" t="str">
        <f t="shared" si="11"/>
        <v/>
      </c>
      <c r="H50" s="78" t="str">
        <f t="shared" ca="1" si="12"/>
        <v/>
      </c>
    </row>
    <row r="51" spans="2:8">
      <c r="B51" s="25" t="str">
        <f t="shared" si="7"/>
        <v/>
      </c>
      <c r="C51" s="79" t="str">
        <f t="shared" si="8"/>
        <v/>
      </c>
      <c r="D51" s="78" t="str">
        <f t="shared" ca="1" si="9"/>
        <v/>
      </c>
      <c r="E51" s="259" t="str">
        <f t="shared" ca="1" si="6"/>
        <v/>
      </c>
      <c r="F51" s="25" t="str">
        <f t="shared" si="10"/>
        <v/>
      </c>
      <c r="G51" s="79" t="str">
        <f t="shared" si="11"/>
        <v/>
      </c>
      <c r="H51" s="78" t="str">
        <f t="shared" ca="1" si="12"/>
        <v/>
      </c>
    </row>
    <row r="52" spans="2:8">
      <c r="B52" s="25" t="str">
        <f t="shared" si="7"/>
        <v/>
      </c>
      <c r="C52" s="79" t="str">
        <f t="shared" si="8"/>
        <v/>
      </c>
      <c r="D52" s="78" t="str">
        <f t="shared" ca="1" si="9"/>
        <v/>
      </c>
      <c r="E52" s="259" t="str">
        <f t="shared" ca="1" si="6"/>
        <v/>
      </c>
      <c r="F52" s="25" t="str">
        <f t="shared" si="10"/>
        <v/>
      </c>
      <c r="G52" s="79" t="str">
        <f t="shared" si="11"/>
        <v/>
      </c>
      <c r="H52" s="78" t="str">
        <f t="shared" ca="1" si="12"/>
        <v/>
      </c>
    </row>
    <row r="53" spans="2:8">
      <c r="B53" s="25" t="str">
        <f t="shared" si="7"/>
        <v/>
      </c>
      <c r="C53" s="79" t="str">
        <f t="shared" si="8"/>
        <v/>
      </c>
      <c r="D53" s="78" t="str">
        <f t="shared" ca="1" si="9"/>
        <v/>
      </c>
      <c r="E53" s="259" t="str">
        <f t="shared" ca="1" si="6"/>
        <v/>
      </c>
      <c r="F53" s="25" t="str">
        <f t="shared" si="10"/>
        <v/>
      </c>
      <c r="G53" s="79" t="str">
        <f t="shared" si="11"/>
        <v/>
      </c>
      <c r="H53" s="78" t="str">
        <f t="shared" ca="1" si="12"/>
        <v/>
      </c>
    </row>
    <row r="54" spans="2:8">
      <c r="B54" s="25" t="str">
        <f t="shared" si="7"/>
        <v/>
      </c>
      <c r="C54" s="79" t="str">
        <f t="shared" si="8"/>
        <v/>
      </c>
      <c r="D54" s="78" t="str">
        <f t="shared" ca="1" si="9"/>
        <v/>
      </c>
      <c r="E54" s="259" t="str">
        <f t="shared" ca="1" si="6"/>
        <v/>
      </c>
      <c r="F54" s="25" t="str">
        <f t="shared" si="10"/>
        <v/>
      </c>
      <c r="G54" s="79" t="str">
        <f t="shared" si="11"/>
        <v/>
      </c>
      <c r="H54" s="78" t="str">
        <f t="shared" ca="1" si="12"/>
        <v/>
      </c>
    </row>
    <row r="55" spans="2:8">
      <c r="B55" s="25" t="str">
        <f t="shared" si="7"/>
        <v/>
      </c>
      <c r="C55" s="79" t="str">
        <f t="shared" si="8"/>
        <v/>
      </c>
      <c r="D55" s="78" t="str">
        <f t="shared" ca="1" si="9"/>
        <v/>
      </c>
      <c r="E55" s="259" t="str">
        <f t="shared" ca="1" si="6"/>
        <v/>
      </c>
      <c r="F55" s="25" t="str">
        <f t="shared" si="10"/>
        <v/>
      </c>
      <c r="G55" s="79" t="str">
        <f t="shared" si="11"/>
        <v/>
      </c>
      <c r="H55" s="78" t="str">
        <f t="shared" ca="1" si="12"/>
        <v/>
      </c>
    </row>
    <row r="56" spans="2:8">
      <c r="B56" s="25" t="str">
        <f t="shared" si="7"/>
        <v/>
      </c>
      <c r="C56" s="79" t="str">
        <f t="shared" si="8"/>
        <v/>
      </c>
      <c r="D56" s="78" t="str">
        <f t="shared" ca="1" si="9"/>
        <v/>
      </c>
      <c r="E56" s="259" t="str">
        <f t="shared" ca="1" si="6"/>
        <v/>
      </c>
      <c r="F56" s="25" t="str">
        <f t="shared" si="10"/>
        <v/>
      </c>
      <c r="G56" s="79" t="str">
        <f t="shared" si="11"/>
        <v/>
      </c>
      <c r="H56" s="78" t="str">
        <f t="shared" ca="1" si="12"/>
        <v/>
      </c>
    </row>
    <row r="57" spans="2:8">
      <c r="B57" s="25" t="str">
        <f t="shared" si="7"/>
        <v/>
      </c>
      <c r="C57" s="79" t="str">
        <f t="shared" si="8"/>
        <v/>
      </c>
      <c r="D57" s="78" t="str">
        <f t="shared" ca="1" si="9"/>
        <v/>
      </c>
      <c r="E57" s="259" t="str">
        <f t="shared" ca="1" si="6"/>
        <v/>
      </c>
      <c r="F57" s="25" t="str">
        <f t="shared" si="10"/>
        <v/>
      </c>
      <c r="G57" s="79" t="str">
        <f t="shared" si="11"/>
        <v/>
      </c>
      <c r="H57" s="78" t="str">
        <f t="shared" ca="1" si="12"/>
        <v/>
      </c>
    </row>
    <row r="58" spans="2:8">
      <c r="B58" s="25" t="str">
        <f t="shared" si="7"/>
        <v/>
      </c>
      <c r="C58" s="79" t="str">
        <f t="shared" si="8"/>
        <v/>
      </c>
      <c r="D58" s="78" t="str">
        <f t="shared" ca="1" si="9"/>
        <v/>
      </c>
      <c r="E58" s="259" t="str">
        <f t="shared" ca="1" si="6"/>
        <v/>
      </c>
      <c r="F58" s="25" t="str">
        <f t="shared" si="10"/>
        <v/>
      </c>
      <c r="G58" s="79" t="str">
        <f t="shared" si="11"/>
        <v/>
      </c>
      <c r="H58" s="78" t="str">
        <f t="shared" ca="1" si="12"/>
        <v/>
      </c>
    </row>
    <row r="59" spans="2:8">
      <c r="B59" s="25" t="str">
        <f t="shared" si="7"/>
        <v/>
      </c>
      <c r="C59" s="79" t="str">
        <f t="shared" si="8"/>
        <v/>
      </c>
      <c r="D59" s="78" t="str">
        <f t="shared" ca="1" si="9"/>
        <v/>
      </c>
      <c r="E59" s="259" t="str">
        <f t="shared" ca="1" si="6"/>
        <v/>
      </c>
      <c r="F59" s="25" t="str">
        <f t="shared" si="10"/>
        <v/>
      </c>
      <c r="G59" s="79" t="str">
        <f t="shared" si="11"/>
        <v/>
      </c>
      <c r="H59" s="78" t="str">
        <f t="shared" ca="1" si="12"/>
        <v/>
      </c>
    </row>
    <row r="60" spans="2:8">
      <c r="B60" s="25" t="str">
        <f t="shared" si="7"/>
        <v/>
      </c>
      <c r="C60" s="79" t="str">
        <f t="shared" si="8"/>
        <v/>
      </c>
      <c r="D60" s="78" t="str">
        <f t="shared" ca="1" si="9"/>
        <v/>
      </c>
      <c r="E60" s="259" t="str">
        <f t="shared" ca="1" si="6"/>
        <v/>
      </c>
      <c r="F60" s="25" t="str">
        <f t="shared" si="10"/>
        <v/>
      </c>
      <c r="G60" s="79" t="str">
        <f t="shared" si="11"/>
        <v/>
      </c>
      <c r="H60" s="78" t="str">
        <f t="shared" ca="1" si="12"/>
        <v/>
      </c>
    </row>
    <row r="61" spans="2:8">
      <c r="B61" s="25" t="str">
        <f t="shared" si="7"/>
        <v/>
      </c>
      <c r="C61" s="79" t="str">
        <f t="shared" si="8"/>
        <v/>
      </c>
      <c r="D61" s="78" t="str">
        <f t="shared" ca="1" si="9"/>
        <v/>
      </c>
      <c r="E61" s="259" t="str">
        <f t="shared" ca="1" si="6"/>
        <v/>
      </c>
      <c r="F61" s="25" t="str">
        <f t="shared" si="10"/>
        <v/>
      </c>
      <c r="G61" s="79" t="str">
        <f t="shared" si="11"/>
        <v/>
      </c>
      <c r="H61" s="78" t="str">
        <f t="shared" ca="1" si="12"/>
        <v/>
      </c>
    </row>
    <row r="62" spans="2:8">
      <c r="B62" s="25" t="str">
        <f t="shared" si="7"/>
        <v/>
      </c>
      <c r="C62" s="79" t="str">
        <f t="shared" si="8"/>
        <v/>
      </c>
      <c r="D62" s="78" t="str">
        <f t="shared" ca="1" si="9"/>
        <v/>
      </c>
      <c r="E62" s="259" t="str">
        <f t="shared" ca="1" si="6"/>
        <v/>
      </c>
      <c r="F62" s="25" t="str">
        <f t="shared" si="10"/>
        <v/>
      </c>
      <c r="G62" s="79" t="str">
        <f t="shared" si="11"/>
        <v/>
      </c>
      <c r="H62" s="78" t="str">
        <f t="shared" ca="1" si="12"/>
        <v/>
      </c>
    </row>
    <row r="63" spans="2:8">
      <c r="B63" s="25" t="str">
        <f t="shared" si="7"/>
        <v/>
      </c>
      <c r="C63" s="79" t="str">
        <f t="shared" si="8"/>
        <v/>
      </c>
      <c r="D63" s="78" t="str">
        <f t="shared" ca="1" si="9"/>
        <v/>
      </c>
      <c r="E63" s="259" t="str">
        <f t="shared" ca="1" si="6"/>
        <v/>
      </c>
      <c r="F63" s="25" t="str">
        <f t="shared" si="10"/>
        <v/>
      </c>
      <c r="G63" s="79" t="str">
        <f t="shared" si="11"/>
        <v/>
      </c>
      <c r="H63" s="78" t="str">
        <f t="shared" ca="1" si="12"/>
        <v/>
      </c>
    </row>
    <row r="64" spans="2:8">
      <c r="B64" s="25" t="str">
        <f t="shared" si="7"/>
        <v/>
      </c>
      <c r="C64" s="79" t="str">
        <f t="shared" si="8"/>
        <v/>
      </c>
      <c r="D64" s="78" t="str">
        <f t="shared" ca="1" si="9"/>
        <v/>
      </c>
      <c r="E64" s="259" t="str">
        <f t="shared" ca="1" si="6"/>
        <v/>
      </c>
      <c r="F64" s="25" t="str">
        <f t="shared" si="10"/>
        <v/>
      </c>
      <c r="G64" s="79" t="str">
        <f t="shared" si="11"/>
        <v/>
      </c>
      <c r="H64" s="78" t="str">
        <f t="shared" ca="1" si="12"/>
        <v/>
      </c>
    </row>
    <row r="65" spans="2:8">
      <c r="B65" s="25" t="str">
        <f t="shared" si="7"/>
        <v/>
      </c>
      <c r="C65" s="79" t="str">
        <f t="shared" si="8"/>
        <v/>
      </c>
      <c r="D65" s="78" t="str">
        <f t="shared" ca="1" si="9"/>
        <v/>
      </c>
      <c r="E65" s="259" t="str">
        <f t="shared" ca="1" si="6"/>
        <v/>
      </c>
      <c r="F65" s="25" t="str">
        <f t="shared" si="10"/>
        <v/>
      </c>
      <c r="G65" s="79" t="str">
        <f t="shared" si="11"/>
        <v/>
      </c>
      <c r="H65" s="78" t="str">
        <f t="shared" ca="1" si="12"/>
        <v/>
      </c>
    </row>
    <row r="66" spans="2:8">
      <c r="B66" s="25" t="str">
        <f t="shared" si="7"/>
        <v/>
      </c>
      <c r="C66" s="79" t="str">
        <f t="shared" si="8"/>
        <v/>
      </c>
      <c r="D66" s="78" t="str">
        <f t="shared" ca="1" si="9"/>
        <v/>
      </c>
      <c r="E66" s="259" t="str">
        <f t="shared" ca="1" si="6"/>
        <v/>
      </c>
      <c r="F66" s="25" t="str">
        <f t="shared" si="10"/>
        <v/>
      </c>
      <c r="G66" s="79" t="str">
        <f t="shared" si="11"/>
        <v/>
      </c>
      <c r="H66" s="78" t="str">
        <f t="shared" ca="1" si="12"/>
        <v/>
      </c>
    </row>
    <row r="67" spans="2:8">
      <c r="B67" s="25" t="str">
        <f t="shared" si="7"/>
        <v/>
      </c>
      <c r="C67" s="79" t="str">
        <f t="shared" si="8"/>
        <v/>
      </c>
      <c r="D67" s="78" t="str">
        <f t="shared" ca="1" si="9"/>
        <v/>
      </c>
      <c r="E67" s="259" t="str">
        <f t="shared" ca="1" si="6"/>
        <v/>
      </c>
      <c r="F67" s="25" t="str">
        <f t="shared" si="10"/>
        <v/>
      </c>
      <c r="G67" s="79" t="str">
        <f t="shared" si="11"/>
        <v/>
      </c>
      <c r="H67" s="78" t="str">
        <f t="shared" ca="1" si="12"/>
        <v/>
      </c>
    </row>
    <row r="68" spans="2:8">
      <c r="B68" s="25" t="str">
        <f t="shared" si="7"/>
        <v/>
      </c>
      <c r="C68" s="79" t="str">
        <f t="shared" si="8"/>
        <v/>
      </c>
      <c r="D68" s="78" t="str">
        <f t="shared" ca="1" si="9"/>
        <v/>
      </c>
      <c r="E68" s="259" t="str">
        <f t="shared" ca="1" si="6"/>
        <v/>
      </c>
      <c r="F68" s="25" t="str">
        <f t="shared" si="10"/>
        <v/>
      </c>
      <c r="G68" s="79" t="str">
        <f t="shared" si="11"/>
        <v/>
      </c>
      <c r="H68" s="78" t="str">
        <f t="shared" ca="1" si="12"/>
        <v/>
      </c>
    </row>
    <row r="69" spans="2:8">
      <c r="B69" s="25" t="str">
        <f t="shared" si="7"/>
        <v/>
      </c>
      <c r="C69" s="79" t="str">
        <f t="shared" si="8"/>
        <v/>
      </c>
      <c r="D69" s="78" t="str">
        <f t="shared" ca="1" si="9"/>
        <v/>
      </c>
      <c r="E69" s="259" t="str">
        <f t="shared" ca="1" si="6"/>
        <v/>
      </c>
      <c r="F69" s="25" t="str">
        <f t="shared" si="10"/>
        <v/>
      </c>
      <c r="G69" s="79" t="str">
        <f t="shared" si="11"/>
        <v/>
      </c>
      <c r="H69" s="78" t="str">
        <f t="shared" ca="1" si="12"/>
        <v/>
      </c>
    </row>
    <row r="70" spans="2:8">
      <c r="B70" s="25" t="str">
        <f t="shared" si="7"/>
        <v/>
      </c>
      <c r="C70" s="79" t="str">
        <f t="shared" si="8"/>
        <v/>
      </c>
      <c r="D70" s="78" t="str">
        <f t="shared" ca="1" si="9"/>
        <v/>
      </c>
      <c r="E70" s="259" t="str">
        <f t="shared" ca="1" si="6"/>
        <v/>
      </c>
      <c r="F70" s="25" t="str">
        <f t="shared" si="10"/>
        <v/>
      </c>
      <c r="G70" s="79" t="str">
        <f t="shared" si="11"/>
        <v/>
      </c>
      <c r="H70" s="78" t="str">
        <f t="shared" ca="1" si="12"/>
        <v/>
      </c>
    </row>
    <row r="71" spans="2:8">
      <c r="B71" s="25" t="str">
        <f t="shared" ref="B71:B102" si="13">IF(ROW()-6&lt;=$D$1,VLOOKUP(ROW()-6,試算借,5,FALSE),"")</f>
        <v/>
      </c>
      <c r="C71" s="79" t="str">
        <f t="shared" ref="C71:C102" si="14">IF(ROW()-6&lt;=$D$1,VLOOKUP(ROW()-6,試算借,7,FALSE),IF(ROW()-7=MAX($D$1,$H$1),"合計",""))</f>
        <v/>
      </c>
      <c r="D71" s="78" t="str">
        <f t="shared" ref="D71:D102" ca="1" si="15">IF(ROW()-6&lt;=$D$1,VLOOKUP(ROW()-6,試算借,9,FALSE),IF(ROW()-7=MAX($D$1,$H$1),SUM(OFFSET($D$7,0,0,ROW()-7,1)),""))</f>
        <v/>
      </c>
      <c r="E71" s="259" t="str">
        <f t="shared" ca="1" si="6"/>
        <v/>
      </c>
      <c r="F71" s="25" t="str">
        <f t="shared" ref="F71:F102" si="16">IF(ROW()-6&lt;=$H$1,VLOOKUP(ROW()-6,試算貸,3,FALSE),"")</f>
        <v/>
      </c>
      <c r="G71" s="79" t="str">
        <f t="shared" ref="G71:G102" si="17">IF(ROW()-6&lt;=$H$1,VLOOKUP(ROW()-6,試算貸,5,FALSE),IF(ROW()-7=MAX($D$1,$H$1),"合計",""))</f>
        <v/>
      </c>
      <c r="H71" s="78" t="str">
        <f t="shared" ref="H71:H102" ca="1" si="18">IF(ROW()-6&lt;=$H$1,VLOOKUP(ROW()-6,試算貸,7,FALSE),IF(ROW()-7=MAX($D$1,$H$1),SUM(OFFSET($H$7,0,0,ROW()-7,1)),""))</f>
        <v/>
      </c>
    </row>
    <row r="72" spans="2:8">
      <c r="B72" s="25" t="str">
        <f t="shared" si="13"/>
        <v/>
      </c>
      <c r="C72" s="79" t="str">
        <f t="shared" si="14"/>
        <v/>
      </c>
      <c r="D72" s="78" t="str">
        <f t="shared" ca="1" si="15"/>
        <v/>
      </c>
      <c r="E72" s="259" t="str">
        <f t="shared" ref="E72:E135" ca="1" si="19">D72&amp;F72</f>
        <v/>
      </c>
      <c r="F72" s="25" t="str">
        <f t="shared" si="16"/>
        <v/>
      </c>
      <c r="G72" s="79" t="str">
        <f t="shared" si="17"/>
        <v/>
      </c>
      <c r="H72" s="78" t="str">
        <f t="shared" ca="1" si="18"/>
        <v/>
      </c>
    </row>
    <row r="73" spans="2:8">
      <c r="B73" s="25" t="str">
        <f t="shared" si="13"/>
        <v/>
      </c>
      <c r="C73" s="79" t="str">
        <f t="shared" si="14"/>
        <v/>
      </c>
      <c r="D73" s="78" t="str">
        <f t="shared" ca="1" si="15"/>
        <v/>
      </c>
      <c r="E73" s="259" t="str">
        <f t="shared" ca="1" si="19"/>
        <v/>
      </c>
      <c r="F73" s="25" t="str">
        <f t="shared" si="16"/>
        <v/>
      </c>
      <c r="G73" s="79" t="str">
        <f t="shared" si="17"/>
        <v/>
      </c>
      <c r="H73" s="78" t="str">
        <f t="shared" ca="1" si="18"/>
        <v/>
      </c>
    </row>
    <row r="74" spans="2:8">
      <c r="B74" s="25" t="str">
        <f t="shared" si="13"/>
        <v/>
      </c>
      <c r="C74" s="79" t="str">
        <f t="shared" si="14"/>
        <v/>
      </c>
      <c r="D74" s="78" t="str">
        <f t="shared" ca="1" si="15"/>
        <v/>
      </c>
      <c r="E74" s="259" t="str">
        <f t="shared" ca="1" si="19"/>
        <v/>
      </c>
      <c r="F74" s="25" t="str">
        <f t="shared" si="16"/>
        <v/>
      </c>
      <c r="G74" s="79" t="str">
        <f t="shared" si="17"/>
        <v/>
      </c>
      <c r="H74" s="78" t="str">
        <f t="shared" ca="1" si="18"/>
        <v/>
      </c>
    </row>
    <row r="75" spans="2:8">
      <c r="B75" s="25" t="str">
        <f t="shared" si="13"/>
        <v/>
      </c>
      <c r="C75" s="79" t="str">
        <f t="shared" si="14"/>
        <v/>
      </c>
      <c r="D75" s="78" t="str">
        <f t="shared" ca="1" si="15"/>
        <v/>
      </c>
      <c r="E75" s="259" t="str">
        <f t="shared" ca="1" si="19"/>
        <v/>
      </c>
      <c r="F75" s="25" t="str">
        <f t="shared" si="16"/>
        <v/>
      </c>
      <c r="G75" s="79" t="str">
        <f t="shared" si="17"/>
        <v/>
      </c>
      <c r="H75" s="78" t="str">
        <f t="shared" ca="1" si="18"/>
        <v/>
      </c>
    </row>
    <row r="76" spans="2:8">
      <c r="B76" s="25" t="str">
        <f t="shared" si="13"/>
        <v/>
      </c>
      <c r="C76" s="79" t="str">
        <f t="shared" si="14"/>
        <v/>
      </c>
      <c r="D76" s="78" t="str">
        <f t="shared" ca="1" si="15"/>
        <v/>
      </c>
      <c r="E76" s="259" t="str">
        <f t="shared" ca="1" si="19"/>
        <v/>
      </c>
      <c r="F76" s="25" t="str">
        <f t="shared" si="16"/>
        <v/>
      </c>
      <c r="G76" s="79" t="str">
        <f t="shared" si="17"/>
        <v/>
      </c>
      <c r="H76" s="78" t="str">
        <f t="shared" ca="1" si="18"/>
        <v/>
      </c>
    </row>
    <row r="77" spans="2:8">
      <c r="B77" s="25" t="str">
        <f t="shared" si="13"/>
        <v/>
      </c>
      <c r="C77" s="79" t="str">
        <f t="shared" si="14"/>
        <v/>
      </c>
      <c r="D77" s="78" t="str">
        <f t="shared" ca="1" si="15"/>
        <v/>
      </c>
      <c r="E77" s="259" t="str">
        <f t="shared" ca="1" si="19"/>
        <v/>
      </c>
      <c r="F77" s="25" t="str">
        <f t="shared" si="16"/>
        <v/>
      </c>
      <c r="G77" s="79" t="str">
        <f t="shared" si="17"/>
        <v/>
      </c>
      <c r="H77" s="78" t="str">
        <f t="shared" ca="1" si="18"/>
        <v/>
      </c>
    </row>
    <row r="78" spans="2:8">
      <c r="B78" s="25" t="str">
        <f t="shared" si="13"/>
        <v/>
      </c>
      <c r="C78" s="79" t="str">
        <f t="shared" si="14"/>
        <v/>
      </c>
      <c r="D78" s="78" t="str">
        <f t="shared" ca="1" si="15"/>
        <v/>
      </c>
      <c r="E78" s="259" t="str">
        <f t="shared" ca="1" si="19"/>
        <v/>
      </c>
      <c r="F78" s="25" t="str">
        <f t="shared" si="16"/>
        <v/>
      </c>
      <c r="G78" s="79" t="str">
        <f t="shared" si="17"/>
        <v/>
      </c>
      <c r="H78" s="78" t="str">
        <f t="shared" ca="1" si="18"/>
        <v/>
      </c>
    </row>
    <row r="79" spans="2:8">
      <c r="B79" s="25" t="str">
        <f t="shared" si="13"/>
        <v/>
      </c>
      <c r="C79" s="79" t="str">
        <f t="shared" si="14"/>
        <v/>
      </c>
      <c r="D79" s="78" t="str">
        <f t="shared" ca="1" si="15"/>
        <v/>
      </c>
      <c r="E79" s="259" t="str">
        <f t="shared" ca="1" si="19"/>
        <v/>
      </c>
      <c r="F79" s="25" t="str">
        <f t="shared" si="16"/>
        <v/>
      </c>
      <c r="G79" s="79" t="str">
        <f t="shared" si="17"/>
        <v/>
      </c>
      <c r="H79" s="78" t="str">
        <f t="shared" ca="1" si="18"/>
        <v/>
      </c>
    </row>
    <row r="80" spans="2:8">
      <c r="B80" s="25" t="str">
        <f t="shared" si="13"/>
        <v/>
      </c>
      <c r="C80" s="79" t="str">
        <f t="shared" si="14"/>
        <v/>
      </c>
      <c r="D80" s="78" t="str">
        <f t="shared" ca="1" si="15"/>
        <v/>
      </c>
      <c r="E80" s="259" t="str">
        <f t="shared" ca="1" si="19"/>
        <v/>
      </c>
      <c r="F80" s="25" t="str">
        <f t="shared" si="16"/>
        <v/>
      </c>
      <c r="G80" s="79" t="str">
        <f t="shared" si="17"/>
        <v/>
      </c>
      <c r="H80" s="78" t="str">
        <f t="shared" ca="1" si="18"/>
        <v/>
      </c>
    </row>
    <row r="81" spans="2:8">
      <c r="B81" s="25" t="str">
        <f t="shared" si="13"/>
        <v/>
      </c>
      <c r="C81" s="79" t="str">
        <f t="shared" si="14"/>
        <v/>
      </c>
      <c r="D81" s="78" t="str">
        <f t="shared" ca="1" si="15"/>
        <v/>
      </c>
      <c r="E81" s="259" t="str">
        <f t="shared" ca="1" si="19"/>
        <v/>
      </c>
      <c r="F81" s="25" t="str">
        <f t="shared" si="16"/>
        <v/>
      </c>
      <c r="G81" s="79" t="str">
        <f t="shared" si="17"/>
        <v/>
      </c>
      <c r="H81" s="78" t="str">
        <f t="shared" ca="1" si="18"/>
        <v/>
      </c>
    </row>
    <row r="82" spans="2:8">
      <c r="B82" s="25" t="str">
        <f t="shared" si="13"/>
        <v/>
      </c>
      <c r="C82" s="79" t="str">
        <f t="shared" si="14"/>
        <v/>
      </c>
      <c r="D82" s="78" t="str">
        <f t="shared" ca="1" si="15"/>
        <v/>
      </c>
      <c r="E82" s="259" t="str">
        <f t="shared" ca="1" si="19"/>
        <v/>
      </c>
      <c r="F82" s="25" t="str">
        <f t="shared" si="16"/>
        <v/>
      </c>
      <c r="G82" s="79" t="str">
        <f t="shared" si="17"/>
        <v/>
      </c>
      <c r="H82" s="78" t="str">
        <f t="shared" ca="1" si="18"/>
        <v/>
      </c>
    </row>
    <row r="83" spans="2:8">
      <c r="B83" s="25" t="str">
        <f t="shared" si="13"/>
        <v/>
      </c>
      <c r="C83" s="79" t="str">
        <f t="shared" si="14"/>
        <v/>
      </c>
      <c r="D83" s="78" t="str">
        <f t="shared" ca="1" si="15"/>
        <v/>
      </c>
      <c r="E83" s="259" t="str">
        <f t="shared" ca="1" si="19"/>
        <v/>
      </c>
      <c r="F83" s="25" t="str">
        <f t="shared" si="16"/>
        <v/>
      </c>
      <c r="G83" s="79" t="str">
        <f t="shared" si="17"/>
        <v/>
      </c>
      <c r="H83" s="78" t="str">
        <f t="shared" ca="1" si="18"/>
        <v/>
      </c>
    </row>
    <row r="84" spans="2:8">
      <c r="B84" s="25" t="str">
        <f t="shared" si="13"/>
        <v/>
      </c>
      <c r="C84" s="79" t="str">
        <f t="shared" si="14"/>
        <v/>
      </c>
      <c r="D84" s="78" t="str">
        <f t="shared" ca="1" si="15"/>
        <v/>
      </c>
      <c r="E84" s="259" t="str">
        <f t="shared" ca="1" si="19"/>
        <v/>
      </c>
      <c r="F84" s="25" t="str">
        <f t="shared" si="16"/>
        <v/>
      </c>
      <c r="G84" s="79" t="str">
        <f t="shared" si="17"/>
        <v/>
      </c>
      <c r="H84" s="78" t="str">
        <f t="shared" ca="1" si="18"/>
        <v/>
      </c>
    </row>
    <row r="85" spans="2:8">
      <c r="B85" s="25" t="str">
        <f t="shared" si="13"/>
        <v/>
      </c>
      <c r="C85" s="79" t="str">
        <f t="shared" si="14"/>
        <v/>
      </c>
      <c r="D85" s="78" t="str">
        <f t="shared" ca="1" si="15"/>
        <v/>
      </c>
      <c r="E85" s="259" t="str">
        <f t="shared" ca="1" si="19"/>
        <v/>
      </c>
      <c r="F85" s="25" t="str">
        <f t="shared" si="16"/>
        <v/>
      </c>
      <c r="G85" s="79" t="str">
        <f t="shared" si="17"/>
        <v/>
      </c>
      <c r="H85" s="78" t="str">
        <f t="shared" ca="1" si="18"/>
        <v/>
      </c>
    </row>
    <row r="86" spans="2:8">
      <c r="B86" s="25" t="str">
        <f t="shared" si="13"/>
        <v/>
      </c>
      <c r="C86" s="79" t="str">
        <f t="shared" si="14"/>
        <v/>
      </c>
      <c r="D86" s="78" t="str">
        <f t="shared" ca="1" si="15"/>
        <v/>
      </c>
      <c r="E86" s="259" t="str">
        <f t="shared" ca="1" si="19"/>
        <v/>
      </c>
      <c r="F86" s="25" t="str">
        <f t="shared" si="16"/>
        <v/>
      </c>
      <c r="G86" s="79" t="str">
        <f t="shared" si="17"/>
        <v/>
      </c>
      <c r="H86" s="78" t="str">
        <f t="shared" ca="1" si="18"/>
        <v/>
      </c>
    </row>
    <row r="87" spans="2:8">
      <c r="B87" s="25" t="str">
        <f t="shared" si="13"/>
        <v/>
      </c>
      <c r="C87" s="79" t="str">
        <f t="shared" si="14"/>
        <v/>
      </c>
      <c r="D87" s="78" t="str">
        <f t="shared" ca="1" si="15"/>
        <v/>
      </c>
      <c r="E87" s="259" t="str">
        <f t="shared" ca="1" si="19"/>
        <v/>
      </c>
      <c r="F87" s="25" t="str">
        <f t="shared" si="16"/>
        <v/>
      </c>
      <c r="G87" s="79" t="str">
        <f t="shared" si="17"/>
        <v/>
      </c>
      <c r="H87" s="78" t="str">
        <f t="shared" ca="1" si="18"/>
        <v/>
      </c>
    </row>
    <row r="88" spans="2:8">
      <c r="B88" s="25" t="str">
        <f t="shared" si="13"/>
        <v/>
      </c>
      <c r="C88" s="79" t="str">
        <f t="shared" si="14"/>
        <v/>
      </c>
      <c r="D88" s="78" t="str">
        <f t="shared" ca="1" si="15"/>
        <v/>
      </c>
      <c r="E88" s="259" t="str">
        <f t="shared" ca="1" si="19"/>
        <v/>
      </c>
      <c r="F88" s="25" t="str">
        <f t="shared" si="16"/>
        <v/>
      </c>
      <c r="G88" s="79" t="str">
        <f t="shared" si="17"/>
        <v/>
      </c>
      <c r="H88" s="78" t="str">
        <f t="shared" ca="1" si="18"/>
        <v/>
      </c>
    </row>
    <row r="89" spans="2:8">
      <c r="B89" s="25" t="str">
        <f t="shared" si="13"/>
        <v/>
      </c>
      <c r="C89" s="79" t="str">
        <f t="shared" si="14"/>
        <v/>
      </c>
      <c r="D89" s="78" t="str">
        <f t="shared" ca="1" si="15"/>
        <v/>
      </c>
      <c r="E89" s="259" t="str">
        <f t="shared" ca="1" si="19"/>
        <v/>
      </c>
      <c r="F89" s="25" t="str">
        <f t="shared" si="16"/>
        <v/>
      </c>
      <c r="G89" s="79" t="str">
        <f t="shared" si="17"/>
        <v/>
      </c>
      <c r="H89" s="78" t="str">
        <f t="shared" ca="1" si="18"/>
        <v/>
      </c>
    </row>
    <row r="90" spans="2:8">
      <c r="B90" s="25" t="str">
        <f t="shared" si="13"/>
        <v/>
      </c>
      <c r="C90" s="79" t="str">
        <f t="shared" si="14"/>
        <v/>
      </c>
      <c r="D90" s="78" t="str">
        <f t="shared" ca="1" si="15"/>
        <v/>
      </c>
      <c r="E90" s="259" t="str">
        <f t="shared" ca="1" si="19"/>
        <v/>
      </c>
      <c r="F90" s="25" t="str">
        <f t="shared" si="16"/>
        <v/>
      </c>
      <c r="G90" s="79" t="str">
        <f t="shared" si="17"/>
        <v/>
      </c>
      <c r="H90" s="78" t="str">
        <f t="shared" ca="1" si="18"/>
        <v/>
      </c>
    </row>
    <row r="91" spans="2:8">
      <c r="B91" s="25" t="str">
        <f t="shared" si="13"/>
        <v/>
      </c>
      <c r="C91" s="79" t="str">
        <f t="shared" si="14"/>
        <v/>
      </c>
      <c r="D91" s="78" t="str">
        <f t="shared" ca="1" si="15"/>
        <v/>
      </c>
      <c r="E91" s="259" t="str">
        <f t="shared" ca="1" si="19"/>
        <v/>
      </c>
      <c r="F91" s="25" t="str">
        <f t="shared" si="16"/>
        <v/>
      </c>
      <c r="G91" s="79" t="str">
        <f t="shared" si="17"/>
        <v/>
      </c>
      <c r="H91" s="78" t="str">
        <f t="shared" ca="1" si="18"/>
        <v/>
      </c>
    </row>
    <row r="92" spans="2:8">
      <c r="B92" s="25" t="str">
        <f t="shared" si="13"/>
        <v/>
      </c>
      <c r="C92" s="79" t="str">
        <f t="shared" si="14"/>
        <v/>
      </c>
      <c r="D92" s="78" t="str">
        <f t="shared" ca="1" si="15"/>
        <v/>
      </c>
      <c r="E92" s="259" t="str">
        <f t="shared" ca="1" si="19"/>
        <v/>
      </c>
      <c r="F92" s="25" t="str">
        <f t="shared" si="16"/>
        <v/>
      </c>
      <c r="G92" s="79" t="str">
        <f t="shared" si="17"/>
        <v/>
      </c>
      <c r="H92" s="78" t="str">
        <f t="shared" ca="1" si="18"/>
        <v/>
      </c>
    </row>
    <row r="93" spans="2:8">
      <c r="B93" s="25" t="str">
        <f t="shared" si="13"/>
        <v/>
      </c>
      <c r="C93" s="79" t="str">
        <f t="shared" si="14"/>
        <v/>
      </c>
      <c r="D93" s="78" t="str">
        <f t="shared" ca="1" si="15"/>
        <v/>
      </c>
      <c r="E93" s="259" t="str">
        <f t="shared" ca="1" si="19"/>
        <v/>
      </c>
      <c r="F93" s="25" t="str">
        <f t="shared" si="16"/>
        <v/>
      </c>
      <c r="G93" s="79" t="str">
        <f t="shared" si="17"/>
        <v/>
      </c>
      <c r="H93" s="78" t="str">
        <f t="shared" ca="1" si="18"/>
        <v/>
      </c>
    </row>
    <row r="94" spans="2:8">
      <c r="B94" s="25" t="str">
        <f t="shared" si="13"/>
        <v/>
      </c>
      <c r="C94" s="79" t="str">
        <f t="shared" si="14"/>
        <v/>
      </c>
      <c r="D94" s="78" t="str">
        <f t="shared" ca="1" si="15"/>
        <v/>
      </c>
      <c r="E94" s="259" t="str">
        <f t="shared" ca="1" si="19"/>
        <v/>
      </c>
      <c r="F94" s="25" t="str">
        <f t="shared" si="16"/>
        <v/>
      </c>
      <c r="G94" s="79" t="str">
        <f t="shared" si="17"/>
        <v/>
      </c>
      <c r="H94" s="78" t="str">
        <f t="shared" ca="1" si="18"/>
        <v/>
      </c>
    </row>
    <row r="95" spans="2:8">
      <c r="B95" s="25" t="str">
        <f t="shared" si="13"/>
        <v/>
      </c>
      <c r="C95" s="79" t="str">
        <f t="shared" si="14"/>
        <v/>
      </c>
      <c r="D95" s="78" t="str">
        <f t="shared" ca="1" si="15"/>
        <v/>
      </c>
      <c r="E95" s="259" t="str">
        <f t="shared" ca="1" si="19"/>
        <v/>
      </c>
      <c r="F95" s="25" t="str">
        <f t="shared" si="16"/>
        <v/>
      </c>
      <c r="G95" s="79" t="str">
        <f t="shared" si="17"/>
        <v/>
      </c>
      <c r="H95" s="78" t="str">
        <f t="shared" ca="1" si="18"/>
        <v/>
      </c>
    </row>
    <row r="96" spans="2:8">
      <c r="B96" s="25" t="str">
        <f t="shared" si="13"/>
        <v/>
      </c>
      <c r="C96" s="79" t="str">
        <f t="shared" si="14"/>
        <v/>
      </c>
      <c r="D96" s="78" t="str">
        <f t="shared" ca="1" si="15"/>
        <v/>
      </c>
      <c r="E96" s="259" t="str">
        <f t="shared" ca="1" si="19"/>
        <v/>
      </c>
      <c r="F96" s="25" t="str">
        <f t="shared" si="16"/>
        <v/>
      </c>
      <c r="G96" s="79" t="str">
        <f t="shared" si="17"/>
        <v/>
      </c>
      <c r="H96" s="78" t="str">
        <f t="shared" ca="1" si="18"/>
        <v/>
      </c>
    </row>
    <row r="97" spans="2:8">
      <c r="B97" s="25" t="str">
        <f t="shared" si="13"/>
        <v/>
      </c>
      <c r="C97" s="79" t="str">
        <f t="shared" si="14"/>
        <v/>
      </c>
      <c r="D97" s="78" t="str">
        <f t="shared" ca="1" si="15"/>
        <v/>
      </c>
      <c r="E97" s="259" t="str">
        <f t="shared" ca="1" si="19"/>
        <v/>
      </c>
      <c r="F97" s="25" t="str">
        <f t="shared" si="16"/>
        <v/>
      </c>
      <c r="G97" s="79" t="str">
        <f t="shared" si="17"/>
        <v/>
      </c>
      <c r="H97" s="78" t="str">
        <f t="shared" ca="1" si="18"/>
        <v/>
      </c>
    </row>
    <row r="98" spans="2:8">
      <c r="B98" s="25" t="str">
        <f t="shared" si="13"/>
        <v/>
      </c>
      <c r="C98" s="79" t="str">
        <f t="shared" si="14"/>
        <v/>
      </c>
      <c r="D98" s="78" t="str">
        <f t="shared" ca="1" si="15"/>
        <v/>
      </c>
      <c r="E98" s="259" t="str">
        <f t="shared" ca="1" si="19"/>
        <v/>
      </c>
      <c r="F98" s="25" t="str">
        <f t="shared" si="16"/>
        <v/>
      </c>
      <c r="G98" s="79" t="str">
        <f t="shared" si="17"/>
        <v/>
      </c>
      <c r="H98" s="78" t="str">
        <f t="shared" ca="1" si="18"/>
        <v/>
      </c>
    </row>
    <row r="99" spans="2:8">
      <c r="B99" s="25" t="str">
        <f t="shared" si="13"/>
        <v/>
      </c>
      <c r="C99" s="79" t="str">
        <f t="shared" si="14"/>
        <v/>
      </c>
      <c r="D99" s="78" t="str">
        <f t="shared" ca="1" si="15"/>
        <v/>
      </c>
      <c r="E99" s="259" t="str">
        <f t="shared" ca="1" si="19"/>
        <v/>
      </c>
      <c r="F99" s="25" t="str">
        <f t="shared" si="16"/>
        <v/>
      </c>
      <c r="G99" s="79" t="str">
        <f t="shared" si="17"/>
        <v/>
      </c>
      <c r="H99" s="78" t="str">
        <f t="shared" ca="1" si="18"/>
        <v/>
      </c>
    </row>
    <row r="100" spans="2:8">
      <c r="B100" s="25" t="str">
        <f t="shared" si="13"/>
        <v/>
      </c>
      <c r="C100" s="79" t="str">
        <f t="shared" si="14"/>
        <v/>
      </c>
      <c r="D100" s="78" t="str">
        <f t="shared" ca="1" si="15"/>
        <v/>
      </c>
      <c r="E100" s="259" t="str">
        <f t="shared" ca="1" si="19"/>
        <v/>
      </c>
      <c r="F100" s="25" t="str">
        <f t="shared" si="16"/>
        <v/>
      </c>
      <c r="G100" s="79" t="str">
        <f t="shared" si="17"/>
        <v/>
      </c>
      <c r="H100" s="78" t="str">
        <f t="shared" ca="1" si="18"/>
        <v/>
      </c>
    </row>
    <row r="101" spans="2:8">
      <c r="B101" s="25" t="str">
        <f t="shared" si="13"/>
        <v/>
      </c>
      <c r="C101" s="79" t="str">
        <f t="shared" si="14"/>
        <v/>
      </c>
      <c r="D101" s="78" t="str">
        <f t="shared" ca="1" si="15"/>
        <v/>
      </c>
      <c r="E101" s="259" t="str">
        <f t="shared" ca="1" si="19"/>
        <v/>
      </c>
      <c r="F101" s="25" t="str">
        <f t="shared" si="16"/>
        <v/>
      </c>
      <c r="G101" s="79" t="str">
        <f t="shared" si="17"/>
        <v/>
      </c>
      <c r="H101" s="78" t="str">
        <f t="shared" ca="1" si="18"/>
        <v/>
      </c>
    </row>
    <row r="102" spans="2:8">
      <c r="B102" s="25" t="str">
        <f t="shared" si="13"/>
        <v/>
      </c>
      <c r="C102" s="79" t="str">
        <f t="shared" si="14"/>
        <v/>
      </c>
      <c r="D102" s="78" t="str">
        <f t="shared" ca="1" si="15"/>
        <v/>
      </c>
      <c r="E102" s="259" t="str">
        <f t="shared" ca="1" si="19"/>
        <v/>
      </c>
      <c r="F102" s="25" t="str">
        <f t="shared" si="16"/>
        <v/>
      </c>
      <c r="G102" s="79" t="str">
        <f t="shared" si="17"/>
        <v/>
      </c>
      <c r="H102" s="78" t="str">
        <f t="shared" ca="1" si="18"/>
        <v/>
      </c>
    </row>
    <row r="103" spans="2:8">
      <c r="B103" s="25" t="str">
        <f t="shared" ref="B103:B134" si="20">IF(ROW()-6&lt;=$D$1,VLOOKUP(ROW()-6,試算借,5,FALSE),"")</f>
        <v/>
      </c>
      <c r="C103" s="79" t="str">
        <f t="shared" ref="C103:C134" si="21">IF(ROW()-6&lt;=$D$1,VLOOKUP(ROW()-6,試算借,7,FALSE),IF(ROW()-7=MAX($D$1,$H$1),"合計",""))</f>
        <v/>
      </c>
      <c r="D103" s="78" t="str">
        <f t="shared" ref="D103:D134" ca="1" si="22">IF(ROW()-6&lt;=$D$1,VLOOKUP(ROW()-6,試算借,9,FALSE),IF(ROW()-7=MAX($D$1,$H$1),SUM(OFFSET($D$7,0,0,ROW()-7,1)),""))</f>
        <v/>
      </c>
      <c r="E103" s="259" t="str">
        <f t="shared" ca="1" si="19"/>
        <v/>
      </c>
      <c r="F103" s="25" t="str">
        <f t="shared" ref="F103:F134" si="23">IF(ROW()-6&lt;=$H$1,VLOOKUP(ROW()-6,試算貸,3,FALSE),"")</f>
        <v/>
      </c>
      <c r="G103" s="79" t="str">
        <f t="shared" ref="G103:G134" si="24">IF(ROW()-6&lt;=$H$1,VLOOKUP(ROW()-6,試算貸,5,FALSE),IF(ROW()-7=MAX($D$1,$H$1),"合計",""))</f>
        <v/>
      </c>
      <c r="H103" s="78" t="str">
        <f t="shared" ref="H103:H134" ca="1" si="25">IF(ROW()-6&lt;=$H$1,VLOOKUP(ROW()-6,試算貸,7,FALSE),IF(ROW()-7=MAX($D$1,$H$1),SUM(OFFSET($H$7,0,0,ROW()-7,1)),""))</f>
        <v/>
      </c>
    </row>
    <row r="104" spans="2:8">
      <c r="B104" s="25" t="str">
        <f t="shared" si="20"/>
        <v/>
      </c>
      <c r="C104" s="79" t="str">
        <f t="shared" si="21"/>
        <v/>
      </c>
      <c r="D104" s="78" t="str">
        <f t="shared" ca="1" si="22"/>
        <v/>
      </c>
      <c r="E104" s="259" t="str">
        <f t="shared" ca="1" si="19"/>
        <v/>
      </c>
      <c r="F104" s="25" t="str">
        <f t="shared" si="23"/>
        <v/>
      </c>
      <c r="G104" s="79" t="str">
        <f t="shared" si="24"/>
        <v/>
      </c>
      <c r="H104" s="78" t="str">
        <f t="shared" ca="1" si="25"/>
        <v/>
      </c>
    </row>
    <row r="105" spans="2:8">
      <c r="B105" s="25" t="str">
        <f t="shared" si="20"/>
        <v/>
      </c>
      <c r="C105" s="79" t="str">
        <f t="shared" si="21"/>
        <v/>
      </c>
      <c r="D105" s="78" t="str">
        <f t="shared" ca="1" si="22"/>
        <v/>
      </c>
      <c r="E105" s="259" t="str">
        <f t="shared" ca="1" si="19"/>
        <v/>
      </c>
      <c r="F105" s="25" t="str">
        <f t="shared" si="23"/>
        <v/>
      </c>
      <c r="G105" s="79" t="str">
        <f t="shared" si="24"/>
        <v/>
      </c>
      <c r="H105" s="78" t="str">
        <f t="shared" ca="1" si="25"/>
        <v/>
      </c>
    </row>
    <row r="106" spans="2:8">
      <c r="B106" s="25" t="str">
        <f t="shared" si="20"/>
        <v/>
      </c>
      <c r="C106" s="79" t="str">
        <f t="shared" si="21"/>
        <v/>
      </c>
      <c r="D106" s="78" t="str">
        <f t="shared" ca="1" si="22"/>
        <v/>
      </c>
      <c r="E106" s="259" t="str">
        <f t="shared" ca="1" si="19"/>
        <v/>
      </c>
      <c r="F106" s="25" t="str">
        <f t="shared" si="23"/>
        <v/>
      </c>
      <c r="G106" s="79" t="str">
        <f t="shared" si="24"/>
        <v/>
      </c>
      <c r="H106" s="78" t="str">
        <f t="shared" ca="1" si="25"/>
        <v/>
      </c>
    </row>
    <row r="107" spans="2:8">
      <c r="B107" s="25" t="str">
        <f t="shared" si="20"/>
        <v/>
      </c>
      <c r="C107" s="79" t="str">
        <f t="shared" si="21"/>
        <v/>
      </c>
      <c r="D107" s="78" t="str">
        <f t="shared" ca="1" si="22"/>
        <v/>
      </c>
      <c r="E107" s="259" t="str">
        <f t="shared" ca="1" si="19"/>
        <v/>
      </c>
      <c r="F107" s="25" t="str">
        <f t="shared" si="23"/>
        <v/>
      </c>
      <c r="G107" s="79" t="str">
        <f t="shared" si="24"/>
        <v/>
      </c>
      <c r="H107" s="78" t="str">
        <f t="shared" ca="1" si="25"/>
        <v/>
      </c>
    </row>
    <row r="108" spans="2:8">
      <c r="B108" s="25" t="str">
        <f t="shared" si="20"/>
        <v/>
      </c>
      <c r="C108" s="79" t="str">
        <f t="shared" si="21"/>
        <v/>
      </c>
      <c r="D108" s="78" t="str">
        <f t="shared" ca="1" si="22"/>
        <v/>
      </c>
      <c r="E108" s="259" t="str">
        <f t="shared" ca="1" si="19"/>
        <v/>
      </c>
      <c r="F108" s="25" t="str">
        <f t="shared" si="23"/>
        <v/>
      </c>
      <c r="G108" s="79" t="str">
        <f t="shared" si="24"/>
        <v/>
      </c>
      <c r="H108" s="78" t="str">
        <f t="shared" ca="1" si="25"/>
        <v/>
      </c>
    </row>
    <row r="109" spans="2:8">
      <c r="B109" s="25" t="str">
        <f t="shared" si="20"/>
        <v/>
      </c>
      <c r="C109" s="79" t="str">
        <f t="shared" si="21"/>
        <v/>
      </c>
      <c r="D109" s="78" t="str">
        <f t="shared" ca="1" si="22"/>
        <v/>
      </c>
      <c r="E109" s="259" t="str">
        <f t="shared" ca="1" si="19"/>
        <v/>
      </c>
      <c r="F109" s="25" t="str">
        <f t="shared" si="23"/>
        <v/>
      </c>
      <c r="G109" s="79" t="str">
        <f t="shared" si="24"/>
        <v/>
      </c>
      <c r="H109" s="78" t="str">
        <f t="shared" ca="1" si="25"/>
        <v/>
      </c>
    </row>
    <row r="110" spans="2:8">
      <c r="B110" s="25" t="str">
        <f t="shared" si="20"/>
        <v/>
      </c>
      <c r="C110" s="79" t="str">
        <f t="shared" si="21"/>
        <v/>
      </c>
      <c r="D110" s="78" t="str">
        <f t="shared" ca="1" si="22"/>
        <v/>
      </c>
      <c r="E110" s="259" t="str">
        <f t="shared" ca="1" si="19"/>
        <v/>
      </c>
      <c r="F110" s="25" t="str">
        <f t="shared" si="23"/>
        <v/>
      </c>
      <c r="G110" s="79" t="str">
        <f t="shared" si="24"/>
        <v/>
      </c>
      <c r="H110" s="78" t="str">
        <f t="shared" ca="1" si="25"/>
        <v/>
      </c>
    </row>
    <row r="111" spans="2:8">
      <c r="B111" s="25" t="str">
        <f t="shared" si="20"/>
        <v/>
      </c>
      <c r="C111" s="79" t="str">
        <f t="shared" si="21"/>
        <v/>
      </c>
      <c r="D111" s="78" t="str">
        <f t="shared" ca="1" si="22"/>
        <v/>
      </c>
      <c r="E111" s="259" t="str">
        <f t="shared" ca="1" si="19"/>
        <v/>
      </c>
      <c r="F111" s="25" t="str">
        <f t="shared" si="23"/>
        <v/>
      </c>
      <c r="G111" s="79" t="str">
        <f t="shared" si="24"/>
        <v/>
      </c>
      <c r="H111" s="78" t="str">
        <f t="shared" ca="1" si="25"/>
        <v/>
      </c>
    </row>
    <row r="112" spans="2:8">
      <c r="B112" s="25" t="str">
        <f t="shared" si="20"/>
        <v/>
      </c>
      <c r="C112" s="79" t="str">
        <f t="shared" si="21"/>
        <v/>
      </c>
      <c r="D112" s="78" t="str">
        <f t="shared" ca="1" si="22"/>
        <v/>
      </c>
      <c r="E112" s="259" t="str">
        <f t="shared" ca="1" si="19"/>
        <v/>
      </c>
      <c r="F112" s="25" t="str">
        <f t="shared" si="23"/>
        <v/>
      </c>
      <c r="G112" s="79" t="str">
        <f t="shared" si="24"/>
        <v/>
      </c>
      <c r="H112" s="78" t="str">
        <f t="shared" ca="1" si="25"/>
        <v/>
      </c>
    </row>
    <row r="113" spans="2:8">
      <c r="B113" s="25" t="str">
        <f t="shared" si="20"/>
        <v/>
      </c>
      <c r="C113" s="79" t="str">
        <f t="shared" si="21"/>
        <v/>
      </c>
      <c r="D113" s="78" t="str">
        <f t="shared" ca="1" si="22"/>
        <v/>
      </c>
      <c r="E113" s="259" t="str">
        <f t="shared" ca="1" si="19"/>
        <v/>
      </c>
      <c r="F113" s="25" t="str">
        <f t="shared" si="23"/>
        <v/>
      </c>
      <c r="G113" s="79" t="str">
        <f t="shared" si="24"/>
        <v/>
      </c>
      <c r="H113" s="78" t="str">
        <f t="shared" ca="1" si="25"/>
        <v/>
      </c>
    </row>
    <row r="114" spans="2:8">
      <c r="B114" s="25" t="str">
        <f t="shared" si="20"/>
        <v/>
      </c>
      <c r="C114" s="79" t="str">
        <f t="shared" si="21"/>
        <v/>
      </c>
      <c r="D114" s="78" t="str">
        <f t="shared" ca="1" si="22"/>
        <v/>
      </c>
      <c r="E114" s="259" t="str">
        <f t="shared" ca="1" si="19"/>
        <v/>
      </c>
      <c r="F114" s="25" t="str">
        <f t="shared" si="23"/>
        <v/>
      </c>
      <c r="G114" s="79" t="str">
        <f t="shared" si="24"/>
        <v/>
      </c>
      <c r="H114" s="78" t="str">
        <f t="shared" ca="1" si="25"/>
        <v/>
      </c>
    </row>
    <row r="115" spans="2:8">
      <c r="B115" s="25" t="str">
        <f t="shared" si="20"/>
        <v/>
      </c>
      <c r="C115" s="79" t="str">
        <f t="shared" si="21"/>
        <v/>
      </c>
      <c r="D115" s="78" t="str">
        <f t="shared" ca="1" si="22"/>
        <v/>
      </c>
      <c r="E115" s="259" t="str">
        <f t="shared" ca="1" si="19"/>
        <v/>
      </c>
      <c r="F115" s="25" t="str">
        <f t="shared" si="23"/>
        <v/>
      </c>
      <c r="G115" s="79" t="str">
        <f t="shared" si="24"/>
        <v/>
      </c>
      <c r="H115" s="78" t="str">
        <f t="shared" ca="1" si="25"/>
        <v/>
      </c>
    </row>
    <row r="116" spans="2:8">
      <c r="B116" s="25" t="str">
        <f t="shared" si="20"/>
        <v/>
      </c>
      <c r="C116" s="79" t="str">
        <f t="shared" si="21"/>
        <v/>
      </c>
      <c r="D116" s="78" t="str">
        <f t="shared" ca="1" si="22"/>
        <v/>
      </c>
      <c r="E116" s="259" t="str">
        <f t="shared" ca="1" si="19"/>
        <v/>
      </c>
      <c r="F116" s="25" t="str">
        <f t="shared" si="23"/>
        <v/>
      </c>
      <c r="G116" s="79" t="str">
        <f t="shared" si="24"/>
        <v/>
      </c>
      <c r="H116" s="78" t="str">
        <f t="shared" ca="1" si="25"/>
        <v/>
      </c>
    </row>
    <row r="117" spans="2:8">
      <c r="B117" s="25" t="str">
        <f t="shared" si="20"/>
        <v/>
      </c>
      <c r="C117" s="79" t="str">
        <f t="shared" si="21"/>
        <v/>
      </c>
      <c r="D117" s="78" t="str">
        <f t="shared" ca="1" si="22"/>
        <v/>
      </c>
      <c r="E117" s="259" t="str">
        <f t="shared" ca="1" si="19"/>
        <v/>
      </c>
      <c r="F117" s="25" t="str">
        <f t="shared" si="23"/>
        <v/>
      </c>
      <c r="G117" s="79" t="str">
        <f t="shared" si="24"/>
        <v/>
      </c>
      <c r="H117" s="78" t="str">
        <f t="shared" ca="1" si="25"/>
        <v/>
      </c>
    </row>
    <row r="118" spans="2:8">
      <c r="B118" s="25" t="str">
        <f t="shared" si="20"/>
        <v/>
      </c>
      <c r="C118" s="79" t="str">
        <f t="shared" si="21"/>
        <v/>
      </c>
      <c r="D118" s="78" t="str">
        <f t="shared" ca="1" si="22"/>
        <v/>
      </c>
      <c r="E118" s="259" t="str">
        <f t="shared" ca="1" si="19"/>
        <v/>
      </c>
      <c r="F118" s="25" t="str">
        <f t="shared" si="23"/>
        <v/>
      </c>
      <c r="G118" s="79" t="str">
        <f t="shared" si="24"/>
        <v/>
      </c>
      <c r="H118" s="78" t="str">
        <f t="shared" ca="1" si="25"/>
        <v/>
      </c>
    </row>
    <row r="119" spans="2:8">
      <c r="B119" s="25" t="str">
        <f t="shared" si="20"/>
        <v/>
      </c>
      <c r="C119" s="79" t="str">
        <f t="shared" si="21"/>
        <v/>
      </c>
      <c r="D119" s="78" t="str">
        <f t="shared" ca="1" si="22"/>
        <v/>
      </c>
      <c r="E119" s="259" t="str">
        <f t="shared" ca="1" si="19"/>
        <v/>
      </c>
      <c r="F119" s="25" t="str">
        <f t="shared" si="23"/>
        <v/>
      </c>
      <c r="G119" s="79" t="str">
        <f t="shared" si="24"/>
        <v/>
      </c>
      <c r="H119" s="78" t="str">
        <f t="shared" ca="1" si="25"/>
        <v/>
      </c>
    </row>
    <row r="120" spans="2:8">
      <c r="B120" s="25" t="str">
        <f t="shared" si="20"/>
        <v/>
      </c>
      <c r="C120" s="79" t="str">
        <f t="shared" si="21"/>
        <v/>
      </c>
      <c r="D120" s="78" t="str">
        <f t="shared" ca="1" si="22"/>
        <v/>
      </c>
      <c r="E120" s="259" t="str">
        <f t="shared" ca="1" si="19"/>
        <v/>
      </c>
      <c r="F120" s="25" t="str">
        <f t="shared" si="23"/>
        <v/>
      </c>
      <c r="G120" s="79" t="str">
        <f t="shared" si="24"/>
        <v/>
      </c>
      <c r="H120" s="78" t="str">
        <f t="shared" ca="1" si="25"/>
        <v/>
      </c>
    </row>
    <row r="121" spans="2:8">
      <c r="B121" s="25" t="str">
        <f t="shared" si="20"/>
        <v/>
      </c>
      <c r="C121" s="79" t="str">
        <f t="shared" si="21"/>
        <v/>
      </c>
      <c r="D121" s="78" t="str">
        <f t="shared" ca="1" si="22"/>
        <v/>
      </c>
      <c r="E121" s="259" t="str">
        <f t="shared" ca="1" si="19"/>
        <v/>
      </c>
      <c r="F121" s="25" t="str">
        <f t="shared" si="23"/>
        <v/>
      </c>
      <c r="G121" s="79" t="str">
        <f t="shared" si="24"/>
        <v/>
      </c>
      <c r="H121" s="78" t="str">
        <f t="shared" ca="1" si="25"/>
        <v/>
      </c>
    </row>
    <row r="122" spans="2:8">
      <c r="B122" s="25" t="str">
        <f t="shared" si="20"/>
        <v/>
      </c>
      <c r="C122" s="79" t="str">
        <f t="shared" si="21"/>
        <v/>
      </c>
      <c r="D122" s="78" t="str">
        <f t="shared" ca="1" si="22"/>
        <v/>
      </c>
      <c r="E122" s="259" t="str">
        <f t="shared" ca="1" si="19"/>
        <v/>
      </c>
      <c r="F122" s="25" t="str">
        <f t="shared" si="23"/>
        <v/>
      </c>
      <c r="G122" s="79" t="str">
        <f t="shared" si="24"/>
        <v/>
      </c>
      <c r="H122" s="78" t="str">
        <f t="shared" ca="1" si="25"/>
        <v/>
      </c>
    </row>
    <row r="123" spans="2:8">
      <c r="B123" s="25" t="str">
        <f t="shared" si="20"/>
        <v/>
      </c>
      <c r="C123" s="79" t="str">
        <f t="shared" si="21"/>
        <v/>
      </c>
      <c r="D123" s="78" t="str">
        <f t="shared" ca="1" si="22"/>
        <v/>
      </c>
      <c r="E123" s="259" t="str">
        <f t="shared" ca="1" si="19"/>
        <v/>
      </c>
      <c r="F123" s="25" t="str">
        <f t="shared" si="23"/>
        <v/>
      </c>
      <c r="G123" s="79" t="str">
        <f t="shared" si="24"/>
        <v/>
      </c>
      <c r="H123" s="78" t="str">
        <f t="shared" ca="1" si="25"/>
        <v/>
      </c>
    </row>
    <row r="124" spans="2:8">
      <c r="B124" s="25" t="str">
        <f t="shared" si="20"/>
        <v/>
      </c>
      <c r="C124" s="79" t="str">
        <f t="shared" si="21"/>
        <v/>
      </c>
      <c r="D124" s="78" t="str">
        <f t="shared" ca="1" si="22"/>
        <v/>
      </c>
      <c r="E124" s="259" t="str">
        <f t="shared" ca="1" si="19"/>
        <v/>
      </c>
      <c r="F124" s="25" t="str">
        <f t="shared" si="23"/>
        <v/>
      </c>
      <c r="G124" s="79" t="str">
        <f t="shared" si="24"/>
        <v/>
      </c>
      <c r="H124" s="78" t="str">
        <f t="shared" ca="1" si="25"/>
        <v/>
      </c>
    </row>
    <row r="125" spans="2:8">
      <c r="B125" s="25" t="str">
        <f t="shared" si="20"/>
        <v/>
      </c>
      <c r="C125" s="79" t="str">
        <f t="shared" si="21"/>
        <v/>
      </c>
      <c r="D125" s="78" t="str">
        <f t="shared" ca="1" si="22"/>
        <v/>
      </c>
      <c r="E125" s="259" t="str">
        <f t="shared" ca="1" si="19"/>
        <v/>
      </c>
      <c r="F125" s="25" t="str">
        <f t="shared" si="23"/>
        <v/>
      </c>
      <c r="G125" s="79" t="str">
        <f t="shared" si="24"/>
        <v/>
      </c>
      <c r="H125" s="78" t="str">
        <f t="shared" ca="1" si="25"/>
        <v/>
      </c>
    </row>
    <row r="126" spans="2:8">
      <c r="B126" s="25" t="str">
        <f t="shared" si="20"/>
        <v/>
      </c>
      <c r="C126" s="79" t="str">
        <f t="shared" si="21"/>
        <v/>
      </c>
      <c r="D126" s="78" t="str">
        <f t="shared" ca="1" si="22"/>
        <v/>
      </c>
      <c r="E126" s="259" t="str">
        <f t="shared" ca="1" si="19"/>
        <v/>
      </c>
      <c r="F126" s="25" t="str">
        <f t="shared" si="23"/>
        <v/>
      </c>
      <c r="G126" s="79" t="str">
        <f t="shared" si="24"/>
        <v/>
      </c>
      <c r="H126" s="78" t="str">
        <f t="shared" ca="1" si="25"/>
        <v/>
      </c>
    </row>
    <row r="127" spans="2:8">
      <c r="B127" s="25" t="str">
        <f t="shared" si="20"/>
        <v/>
      </c>
      <c r="C127" s="79" t="str">
        <f t="shared" si="21"/>
        <v/>
      </c>
      <c r="D127" s="78" t="str">
        <f t="shared" ca="1" si="22"/>
        <v/>
      </c>
      <c r="E127" s="259" t="str">
        <f t="shared" ca="1" si="19"/>
        <v/>
      </c>
      <c r="F127" s="25" t="str">
        <f t="shared" si="23"/>
        <v/>
      </c>
      <c r="G127" s="79" t="str">
        <f t="shared" si="24"/>
        <v/>
      </c>
      <c r="H127" s="78" t="str">
        <f t="shared" ca="1" si="25"/>
        <v/>
      </c>
    </row>
    <row r="128" spans="2:8">
      <c r="B128" s="25" t="str">
        <f t="shared" si="20"/>
        <v/>
      </c>
      <c r="C128" s="79" t="str">
        <f t="shared" si="21"/>
        <v/>
      </c>
      <c r="D128" s="78" t="str">
        <f t="shared" ca="1" si="22"/>
        <v/>
      </c>
      <c r="E128" s="259" t="str">
        <f t="shared" ca="1" si="19"/>
        <v/>
      </c>
      <c r="F128" s="25" t="str">
        <f t="shared" si="23"/>
        <v/>
      </c>
      <c r="G128" s="79" t="str">
        <f t="shared" si="24"/>
        <v/>
      </c>
      <c r="H128" s="78" t="str">
        <f t="shared" ca="1" si="25"/>
        <v/>
      </c>
    </row>
    <row r="129" spans="2:8">
      <c r="B129" s="25" t="str">
        <f t="shared" si="20"/>
        <v/>
      </c>
      <c r="C129" s="79" t="str">
        <f t="shared" si="21"/>
        <v/>
      </c>
      <c r="D129" s="78" t="str">
        <f t="shared" ca="1" si="22"/>
        <v/>
      </c>
      <c r="E129" s="259" t="str">
        <f t="shared" ca="1" si="19"/>
        <v/>
      </c>
      <c r="F129" s="25" t="str">
        <f t="shared" si="23"/>
        <v/>
      </c>
      <c r="G129" s="79" t="str">
        <f t="shared" si="24"/>
        <v/>
      </c>
      <c r="H129" s="78" t="str">
        <f t="shared" ca="1" si="25"/>
        <v/>
      </c>
    </row>
    <row r="130" spans="2:8">
      <c r="B130" s="25" t="str">
        <f t="shared" si="20"/>
        <v/>
      </c>
      <c r="C130" s="79" t="str">
        <f t="shared" si="21"/>
        <v/>
      </c>
      <c r="D130" s="78" t="str">
        <f t="shared" ca="1" si="22"/>
        <v/>
      </c>
      <c r="E130" s="259" t="str">
        <f t="shared" ca="1" si="19"/>
        <v/>
      </c>
      <c r="F130" s="25" t="str">
        <f t="shared" si="23"/>
        <v/>
      </c>
      <c r="G130" s="79" t="str">
        <f t="shared" si="24"/>
        <v/>
      </c>
      <c r="H130" s="78" t="str">
        <f t="shared" ca="1" si="25"/>
        <v/>
      </c>
    </row>
    <row r="131" spans="2:8">
      <c r="B131" s="25" t="str">
        <f t="shared" si="20"/>
        <v/>
      </c>
      <c r="C131" s="79" t="str">
        <f t="shared" si="21"/>
        <v/>
      </c>
      <c r="D131" s="78" t="str">
        <f t="shared" ca="1" si="22"/>
        <v/>
      </c>
      <c r="E131" s="259" t="str">
        <f t="shared" ca="1" si="19"/>
        <v/>
      </c>
      <c r="F131" s="25" t="str">
        <f t="shared" si="23"/>
        <v/>
      </c>
      <c r="G131" s="79" t="str">
        <f t="shared" si="24"/>
        <v/>
      </c>
      <c r="H131" s="78" t="str">
        <f t="shared" ca="1" si="25"/>
        <v/>
      </c>
    </row>
    <row r="132" spans="2:8">
      <c r="B132" s="25" t="str">
        <f t="shared" si="20"/>
        <v/>
      </c>
      <c r="C132" s="79" t="str">
        <f t="shared" si="21"/>
        <v/>
      </c>
      <c r="D132" s="78" t="str">
        <f t="shared" ca="1" si="22"/>
        <v/>
      </c>
      <c r="E132" s="259" t="str">
        <f t="shared" ca="1" si="19"/>
        <v/>
      </c>
      <c r="F132" s="25" t="str">
        <f t="shared" si="23"/>
        <v/>
      </c>
      <c r="G132" s="79" t="str">
        <f t="shared" si="24"/>
        <v/>
      </c>
      <c r="H132" s="78" t="str">
        <f t="shared" ca="1" si="25"/>
        <v/>
      </c>
    </row>
    <row r="133" spans="2:8">
      <c r="B133" s="25" t="str">
        <f t="shared" si="20"/>
        <v/>
      </c>
      <c r="C133" s="79" t="str">
        <f t="shared" si="21"/>
        <v/>
      </c>
      <c r="D133" s="78" t="str">
        <f t="shared" ca="1" si="22"/>
        <v/>
      </c>
      <c r="E133" s="259" t="str">
        <f t="shared" ca="1" si="19"/>
        <v/>
      </c>
      <c r="F133" s="25" t="str">
        <f t="shared" si="23"/>
        <v/>
      </c>
      <c r="G133" s="79" t="str">
        <f t="shared" si="24"/>
        <v/>
      </c>
      <c r="H133" s="78" t="str">
        <f t="shared" ca="1" si="25"/>
        <v/>
      </c>
    </row>
    <row r="134" spans="2:8">
      <c r="B134" s="25" t="str">
        <f t="shared" si="20"/>
        <v/>
      </c>
      <c r="C134" s="79" t="str">
        <f t="shared" si="21"/>
        <v/>
      </c>
      <c r="D134" s="78" t="str">
        <f t="shared" ca="1" si="22"/>
        <v/>
      </c>
      <c r="E134" s="259" t="str">
        <f t="shared" ca="1" si="19"/>
        <v/>
      </c>
      <c r="F134" s="25" t="str">
        <f t="shared" si="23"/>
        <v/>
      </c>
      <c r="G134" s="79" t="str">
        <f t="shared" si="24"/>
        <v/>
      </c>
      <c r="H134" s="78" t="str">
        <f t="shared" ca="1" si="25"/>
        <v/>
      </c>
    </row>
    <row r="135" spans="2:8">
      <c r="B135" s="25" t="str">
        <f t="shared" ref="B135:B166" si="26">IF(ROW()-6&lt;=$D$1,VLOOKUP(ROW()-6,試算借,5,FALSE),"")</f>
        <v/>
      </c>
      <c r="C135" s="79" t="str">
        <f t="shared" ref="C135:C166" si="27">IF(ROW()-6&lt;=$D$1,VLOOKUP(ROW()-6,試算借,7,FALSE),IF(ROW()-7=MAX($D$1,$H$1),"合計",""))</f>
        <v/>
      </c>
      <c r="D135" s="78" t="str">
        <f t="shared" ref="D135:D166" ca="1" si="28">IF(ROW()-6&lt;=$D$1,VLOOKUP(ROW()-6,試算借,9,FALSE),IF(ROW()-7=MAX($D$1,$H$1),SUM(OFFSET($D$7,0,0,ROW()-7,1)),""))</f>
        <v/>
      </c>
      <c r="E135" s="259" t="str">
        <f t="shared" ca="1" si="19"/>
        <v/>
      </c>
      <c r="F135" s="25" t="str">
        <f t="shared" ref="F135:F166" si="29">IF(ROW()-6&lt;=$H$1,VLOOKUP(ROW()-6,試算貸,3,FALSE),"")</f>
        <v/>
      </c>
      <c r="G135" s="79" t="str">
        <f t="shared" ref="G135:G166" si="30">IF(ROW()-6&lt;=$H$1,VLOOKUP(ROW()-6,試算貸,5,FALSE),IF(ROW()-7=MAX($D$1,$H$1),"合計",""))</f>
        <v/>
      </c>
      <c r="H135" s="78" t="str">
        <f t="shared" ref="H135:H166" ca="1" si="31">IF(ROW()-6&lt;=$H$1,VLOOKUP(ROW()-6,試算貸,7,FALSE),IF(ROW()-7=MAX($D$1,$H$1),SUM(OFFSET($H$7,0,0,ROW()-7,1)),""))</f>
        <v/>
      </c>
    </row>
    <row r="136" spans="2:8">
      <c r="B136" s="25" t="str">
        <f t="shared" si="26"/>
        <v/>
      </c>
      <c r="C136" s="79" t="str">
        <f t="shared" si="27"/>
        <v/>
      </c>
      <c r="D136" s="78" t="str">
        <f t="shared" ca="1" si="28"/>
        <v/>
      </c>
      <c r="E136" s="259" t="str">
        <f t="shared" ref="E136:E199" ca="1" si="32">D136&amp;F136</f>
        <v/>
      </c>
      <c r="F136" s="25" t="str">
        <f t="shared" si="29"/>
        <v/>
      </c>
      <c r="G136" s="79" t="str">
        <f t="shared" si="30"/>
        <v/>
      </c>
      <c r="H136" s="78" t="str">
        <f t="shared" ca="1" si="31"/>
        <v/>
      </c>
    </row>
    <row r="137" spans="2:8">
      <c r="B137" s="25" t="str">
        <f t="shared" si="26"/>
        <v/>
      </c>
      <c r="C137" s="79" t="str">
        <f t="shared" si="27"/>
        <v/>
      </c>
      <c r="D137" s="78" t="str">
        <f t="shared" ca="1" si="28"/>
        <v/>
      </c>
      <c r="E137" s="259" t="str">
        <f t="shared" ca="1" si="32"/>
        <v/>
      </c>
      <c r="F137" s="25" t="str">
        <f t="shared" si="29"/>
        <v/>
      </c>
      <c r="G137" s="79" t="str">
        <f t="shared" si="30"/>
        <v/>
      </c>
      <c r="H137" s="78" t="str">
        <f t="shared" ca="1" si="31"/>
        <v/>
      </c>
    </row>
    <row r="138" spans="2:8">
      <c r="B138" s="25" t="str">
        <f t="shared" si="26"/>
        <v/>
      </c>
      <c r="C138" s="79" t="str">
        <f t="shared" si="27"/>
        <v/>
      </c>
      <c r="D138" s="78" t="str">
        <f t="shared" ca="1" si="28"/>
        <v/>
      </c>
      <c r="E138" s="259" t="str">
        <f t="shared" ca="1" si="32"/>
        <v/>
      </c>
      <c r="F138" s="25" t="str">
        <f t="shared" si="29"/>
        <v/>
      </c>
      <c r="G138" s="79" t="str">
        <f t="shared" si="30"/>
        <v/>
      </c>
      <c r="H138" s="78" t="str">
        <f t="shared" ca="1" si="31"/>
        <v/>
      </c>
    </row>
    <row r="139" spans="2:8">
      <c r="B139" s="25" t="str">
        <f t="shared" si="26"/>
        <v/>
      </c>
      <c r="C139" s="79" t="str">
        <f t="shared" si="27"/>
        <v/>
      </c>
      <c r="D139" s="78" t="str">
        <f t="shared" ca="1" si="28"/>
        <v/>
      </c>
      <c r="E139" s="259" t="str">
        <f t="shared" ca="1" si="32"/>
        <v/>
      </c>
      <c r="F139" s="25" t="str">
        <f t="shared" si="29"/>
        <v/>
      </c>
      <c r="G139" s="79" t="str">
        <f t="shared" si="30"/>
        <v/>
      </c>
      <c r="H139" s="78" t="str">
        <f t="shared" ca="1" si="31"/>
        <v/>
      </c>
    </row>
    <row r="140" spans="2:8">
      <c r="B140" s="25" t="str">
        <f t="shared" si="26"/>
        <v/>
      </c>
      <c r="C140" s="79" t="str">
        <f t="shared" si="27"/>
        <v/>
      </c>
      <c r="D140" s="78" t="str">
        <f t="shared" ca="1" si="28"/>
        <v/>
      </c>
      <c r="E140" s="259" t="str">
        <f t="shared" ca="1" si="32"/>
        <v/>
      </c>
      <c r="F140" s="25" t="str">
        <f t="shared" si="29"/>
        <v/>
      </c>
      <c r="G140" s="79" t="str">
        <f t="shared" si="30"/>
        <v/>
      </c>
      <c r="H140" s="78" t="str">
        <f t="shared" ca="1" si="31"/>
        <v/>
      </c>
    </row>
    <row r="141" spans="2:8">
      <c r="B141" s="25" t="str">
        <f t="shared" si="26"/>
        <v/>
      </c>
      <c r="C141" s="79" t="str">
        <f t="shared" si="27"/>
        <v/>
      </c>
      <c r="D141" s="78" t="str">
        <f t="shared" ca="1" si="28"/>
        <v/>
      </c>
      <c r="E141" s="259" t="str">
        <f t="shared" ca="1" si="32"/>
        <v/>
      </c>
      <c r="F141" s="25" t="str">
        <f t="shared" si="29"/>
        <v/>
      </c>
      <c r="G141" s="79" t="str">
        <f t="shared" si="30"/>
        <v/>
      </c>
      <c r="H141" s="78" t="str">
        <f t="shared" ca="1" si="31"/>
        <v/>
      </c>
    </row>
    <row r="142" spans="2:8">
      <c r="B142" s="25" t="str">
        <f t="shared" si="26"/>
        <v/>
      </c>
      <c r="C142" s="79" t="str">
        <f t="shared" si="27"/>
        <v/>
      </c>
      <c r="D142" s="78" t="str">
        <f t="shared" ca="1" si="28"/>
        <v/>
      </c>
      <c r="E142" s="259" t="str">
        <f t="shared" ca="1" si="32"/>
        <v/>
      </c>
      <c r="F142" s="25" t="str">
        <f t="shared" si="29"/>
        <v/>
      </c>
      <c r="G142" s="79" t="str">
        <f t="shared" si="30"/>
        <v/>
      </c>
      <c r="H142" s="78" t="str">
        <f t="shared" ca="1" si="31"/>
        <v/>
      </c>
    </row>
    <row r="143" spans="2:8">
      <c r="B143" s="25" t="str">
        <f t="shared" si="26"/>
        <v/>
      </c>
      <c r="C143" s="79" t="str">
        <f t="shared" si="27"/>
        <v/>
      </c>
      <c r="D143" s="78" t="str">
        <f t="shared" ca="1" si="28"/>
        <v/>
      </c>
      <c r="E143" s="259" t="str">
        <f t="shared" ca="1" si="32"/>
        <v/>
      </c>
      <c r="F143" s="25" t="str">
        <f t="shared" si="29"/>
        <v/>
      </c>
      <c r="G143" s="79" t="str">
        <f t="shared" si="30"/>
        <v/>
      </c>
      <c r="H143" s="78" t="str">
        <f t="shared" ca="1" si="31"/>
        <v/>
      </c>
    </row>
    <row r="144" spans="2:8">
      <c r="B144" s="25" t="str">
        <f t="shared" si="26"/>
        <v/>
      </c>
      <c r="C144" s="79" t="str">
        <f t="shared" si="27"/>
        <v/>
      </c>
      <c r="D144" s="78" t="str">
        <f t="shared" ca="1" si="28"/>
        <v/>
      </c>
      <c r="E144" s="259" t="str">
        <f t="shared" ca="1" si="32"/>
        <v/>
      </c>
      <c r="F144" s="25" t="str">
        <f t="shared" si="29"/>
        <v/>
      </c>
      <c r="G144" s="79" t="str">
        <f t="shared" si="30"/>
        <v/>
      </c>
      <c r="H144" s="78" t="str">
        <f t="shared" ca="1" si="31"/>
        <v/>
      </c>
    </row>
    <row r="145" spans="2:8">
      <c r="B145" s="25" t="str">
        <f t="shared" si="26"/>
        <v/>
      </c>
      <c r="C145" s="79" t="str">
        <f t="shared" si="27"/>
        <v/>
      </c>
      <c r="D145" s="78" t="str">
        <f t="shared" ca="1" si="28"/>
        <v/>
      </c>
      <c r="E145" s="259" t="str">
        <f t="shared" ca="1" si="32"/>
        <v/>
      </c>
      <c r="F145" s="25" t="str">
        <f t="shared" si="29"/>
        <v/>
      </c>
      <c r="G145" s="79" t="str">
        <f t="shared" si="30"/>
        <v/>
      </c>
      <c r="H145" s="78" t="str">
        <f t="shared" ca="1" si="31"/>
        <v/>
      </c>
    </row>
    <row r="146" spans="2:8">
      <c r="B146" s="25" t="str">
        <f t="shared" si="26"/>
        <v/>
      </c>
      <c r="C146" s="79" t="str">
        <f t="shared" si="27"/>
        <v/>
      </c>
      <c r="D146" s="78" t="str">
        <f t="shared" ca="1" si="28"/>
        <v/>
      </c>
      <c r="E146" s="259" t="str">
        <f t="shared" ca="1" si="32"/>
        <v/>
      </c>
      <c r="F146" s="25" t="str">
        <f t="shared" si="29"/>
        <v/>
      </c>
      <c r="G146" s="79" t="str">
        <f t="shared" si="30"/>
        <v/>
      </c>
      <c r="H146" s="78" t="str">
        <f t="shared" ca="1" si="31"/>
        <v/>
      </c>
    </row>
    <row r="147" spans="2:8">
      <c r="B147" s="25" t="str">
        <f t="shared" si="26"/>
        <v/>
      </c>
      <c r="C147" s="79" t="str">
        <f t="shared" si="27"/>
        <v/>
      </c>
      <c r="D147" s="78" t="str">
        <f t="shared" ca="1" si="28"/>
        <v/>
      </c>
      <c r="E147" s="259" t="str">
        <f t="shared" ca="1" si="32"/>
        <v/>
      </c>
      <c r="F147" s="25" t="str">
        <f t="shared" si="29"/>
        <v/>
      </c>
      <c r="G147" s="79" t="str">
        <f t="shared" si="30"/>
        <v/>
      </c>
      <c r="H147" s="78" t="str">
        <f t="shared" ca="1" si="31"/>
        <v/>
      </c>
    </row>
    <row r="148" spans="2:8">
      <c r="B148" s="25" t="str">
        <f t="shared" si="26"/>
        <v/>
      </c>
      <c r="C148" s="79" t="str">
        <f t="shared" si="27"/>
        <v/>
      </c>
      <c r="D148" s="78" t="str">
        <f t="shared" ca="1" si="28"/>
        <v/>
      </c>
      <c r="E148" s="259" t="str">
        <f t="shared" ca="1" si="32"/>
        <v/>
      </c>
      <c r="F148" s="25" t="str">
        <f t="shared" si="29"/>
        <v/>
      </c>
      <c r="G148" s="79" t="str">
        <f t="shared" si="30"/>
        <v/>
      </c>
      <c r="H148" s="78" t="str">
        <f t="shared" ca="1" si="31"/>
        <v/>
      </c>
    </row>
    <row r="149" spans="2:8">
      <c r="B149" s="25" t="str">
        <f t="shared" si="26"/>
        <v/>
      </c>
      <c r="C149" s="79" t="str">
        <f t="shared" si="27"/>
        <v/>
      </c>
      <c r="D149" s="78" t="str">
        <f t="shared" ca="1" si="28"/>
        <v/>
      </c>
      <c r="E149" s="259" t="str">
        <f t="shared" ca="1" si="32"/>
        <v/>
      </c>
      <c r="F149" s="25" t="str">
        <f t="shared" si="29"/>
        <v/>
      </c>
      <c r="G149" s="79" t="str">
        <f t="shared" si="30"/>
        <v/>
      </c>
      <c r="H149" s="78" t="str">
        <f t="shared" ca="1" si="31"/>
        <v/>
      </c>
    </row>
    <row r="150" spans="2:8">
      <c r="B150" s="25" t="str">
        <f t="shared" si="26"/>
        <v/>
      </c>
      <c r="C150" s="79" t="str">
        <f t="shared" si="27"/>
        <v/>
      </c>
      <c r="D150" s="78" t="str">
        <f t="shared" ca="1" si="28"/>
        <v/>
      </c>
      <c r="E150" s="259" t="str">
        <f t="shared" ca="1" si="32"/>
        <v/>
      </c>
      <c r="F150" s="25" t="str">
        <f t="shared" si="29"/>
        <v/>
      </c>
      <c r="G150" s="79" t="str">
        <f t="shared" si="30"/>
        <v/>
      </c>
      <c r="H150" s="78" t="str">
        <f t="shared" ca="1" si="31"/>
        <v/>
      </c>
    </row>
    <row r="151" spans="2:8">
      <c r="B151" s="25" t="str">
        <f t="shared" si="26"/>
        <v/>
      </c>
      <c r="C151" s="79" t="str">
        <f t="shared" si="27"/>
        <v/>
      </c>
      <c r="D151" s="78" t="str">
        <f t="shared" ca="1" si="28"/>
        <v/>
      </c>
      <c r="E151" s="259" t="str">
        <f t="shared" ca="1" si="32"/>
        <v/>
      </c>
      <c r="F151" s="25" t="str">
        <f t="shared" si="29"/>
        <v/>
      </c>
      <c r="G151" s="79" t="str">
        <f t="shared" si="30"/>
        <v/>
      </c>
      <c r="H151" s="78" t="str">
        <f t="shared" ca="1" si="31"/>
        <v/>
      </c>
    </row>
    <row r="152" spans="2:8">
      <c r="B152" s="25" t="str">
        <f t="shared" si="26"/>
        <v/>
      </c>
      <c r="C152" s="79" t="str">
        <f t="shared" si="27"/>
        <v/>
      </c>
      <c r="D152" s="78" t="str">
        <f t="shared" ca="1" si="28"/>
        <v/>
      </c>
      <c r="E152" s="259" t="str">
        <f t="shared" ca="1" si="32"/>
        <v/>
      </c>
      <c r="F152" s="25" t="str">
        <f t="shared" si="29"/>
        <v/>
      </c>
      <c r="G152" s="79" t="str">
        <f t="shared" si="30"/>
        <v/>
      </c>
      <c r="H152" s="78" t="str">
        <f t="shared" ca="1" si="31"/>
        <v/>
      </c>
    </row>
    <row r="153" spans="2:8">
      <c r="B153" s="25" t="str">
        <f t="shared" si="26"/>
        <v/>
      </c>
      <c r="C153" s="79" t="str">
        <f t="shared" si="27"/>
        <v/>
      </c>
      <c r="D153" s="78" t="str">
        <f t="shared" ca="1" si="28"/>
        <v/>
      </c>
      <c r="E153" s="259" t="str">
        <f t="shared" ca="1" si="32"/>
        <v/>
      </c>
      <c r="F153" s="25" t="str">
        <f t="shared" si="29"/>
        <v/>
      </c>
      <c r="G153" s="79" t="str">
        <f t="shared" si="30"/>
        <v/>
      </c>
      <c r="H153" s="78" t="str">
        <f t="shared" ca="1" si="31"/>
        <v/>
      </c>
    </row>
    <row r="154" spans="2:8">
      <c r="B154" s="25" t="str">
        <f t="shared" si="26"/>
        <v/>
      </c>
      <c r="C154" s="79" t="str">
        <f t="shared" si="27"/>
        <v/>
      </c>
      <c r="D154" s="78" t="str">
        <f t="shared" ca="1" si="28"/>
        <v/>
      </c>
      <c r="E154" s="259" t="str">
        <f t="shared" ca="1" si="32"/>
        <v/>
      </c>
      <c r="F154" s="25" t="str">
        <f t="shared" si="29"/>
        <v/>
      </c>
      <c r="G154" s="79" t="str">
        <f t="shared" si="30"/>
        <v/>
      </c>
      <c r="H154" s="78" t="str">
        <f t="shared" ca="1" si="31"/>
        <v/>
      </c>
    </row>
    <row r="155" spans="2:8">
      <c r="B155" s="25" t="str">
        <f t="shared" si="26"/>
        <v/>
      </c>
      <c r="C155" s="79" t="str">
        <f t="shared" si="27"/>
        <v/>
      </c>
      <c r="D155" s="78" t="str">
        <f t="shared" ca="1" si="28"/>
        <v/>
      </c>
      <c r="E155" s="259" t="str">
        <f t="shared" ca="1" si="32"/>
        <v/>
      </c>
      <c r="F155" s="25" t="str">
        <f t="shared" si="29"/>
        <v/>
      </c>
      <c r="G155" s="79" t="str">
        <f t="shared" si="30"/>
        <v/>
      </c>
      <c r="H155" s="78" t="str">
        <f t="shared" ca="1" si="31"/>
        <v/>
      </c>
    </row>
    <row r="156" spans="2:8">
      <c r="B156" s="25" t="str">
        <f t="shared" si="26"/>
        <v/>
      </c>
      <c r="C156" s="79" t="str">
        <f t="shared" si="27"/>
        <v/>
      </c>
      <c r="D156" s="78" t="str">
        <f t="shared" ca="1" si="28"/>
        <v/>
      </c>
      <c r="E156" s="259" t="str">
        <f t="shared" ca="1" si="32"/>
        <v/>
      </c>
      <c r="F156" s="25" t="str">
        <f t="shared" si="29"/>
        <v/>
      </c>
      <c r="G156" s="79" t="str">
        <f t="shared" si="30"/>
        <v/>
      </c>
      <c r="H156" s="78" t="str">
        <f t="shared" ca="1" si="31"/>
        <v/>
      </c>
    </row>
    <row r="157" spans="2:8">
      <c r="B157" s="25" t="str">
        <f t="shared" si="26"/>
        <v/>
      </c>
      <c r="C157" s="79" t="str">
        <f t="shared" si="27"/>
        <v/>
      </c>
      <c r="D157" s="78" t="str">
        <f t="shared" ca="1" si="28"/>
        <v/>
      </c>
      <c r="E157" s="259" t="str">
        <f t="shared" ca="1" si="32"/>
        <v/>
      </c>
      <c r="F157" s="25" t="str">
        <f t="shared" si="29"/>
        <v/>
      </c>
      <c r="G157" s="79" t="str">
        <f t="shared" si="30"/>
        <v/>
      </c>
      <c r="H157" s="78" t="str">
        <f t="shared" ca="1" si="31"/>
        <v/>
      </c>
    </row>
    <row r="158" spans="2:8">
      <c r="B158" s="25" t="str">
        <f t="shared" si="26"/>
        <v/>
      </c>
      <c r="C158" s="79" t="str">
        <f t="shared" si="27"/>
        <v/>
      </c>
      <c r="D158" s="78" t="str">
        <f t="shared" ca="1" si="28"/>
        <v/>
      </c>
      <c r="E158" s="259" t="str">
        <f t="shared" ca="1" si="32"/>
        <v/>
      </c>
      <c r="F158" s="25" t="str">
        <f t="shared" si="29"/>
        <v/>
      </c>
      <c r="G158" s="79" t="str">
        <f t="shared" si="30"/>
        <v/>
      </c>
      <c r="H158" s="78" t="str">
        <f t="shared" ca="1" si="31"/>
        <v/>
      </c>
    </row>
    <row r="159" spans="2:8">
      <c r="B159" s="25" t="str">
        <f t="shared" si="26"/>
        <v/>
      </c>
      <c r="C159" s="79" t="str">
        <f t="shared" si="27"/>
        <v/>
      </c>
      <c r="D159" s="78" t="str">
        <f t="shared" ca="1" si="28"/>
        <v/>
      </c>
      <c r="E159" s="259" t="str">
        <f t="shared" ca="1" si="32"/>
        <v/>
      </c>
      <c r="F159" s="25" t="str">
        <f t="shared" si="29"/>
        <v/>
      </c>
      <c r="G159" s="79" t="str">
        <f t="shared" si="30"/>
        <v/>
      </c>
      <c r="H159" s="78" t="str">
        <f t="shared" ca="1" si="31"/>
        <v/>
      </c>
    </row>
    <row r="160" spans="2:8">
      <c r="B160" s="25" t="str">
        <f t="shared" si="26"/>
        <v/>
      </c>
      <c r="C160" s="79" t="str">
        <f t="shared" si="27"/>
        <v/>
      </c>
      <c r="D160" s="78" t="str">
        <f t="shared" ca="1" si="28"/>
        <v/>
      </c>
      <c r="E160" s="259" t="str">
        <f t="shared" ca="1" si="32"/>
        <v/>
      </c>
      <c r="F160" s="25" t="str">
        <f t="shared" si="29"/>
        <v/>
      </c>
      <c r="G160" s="79" t="str">
        <f t="shared" si="30"/>
        <v/>
      </c>
      <c r="H160" s="78" t="str">
        <f t="shared" ca="1" si="31"/>
        <v/>
      </c>
    </row>
    <row r="161" spans="2:8">
      <c r="B161" s="25" t="str">
        <f t="shared" si="26"/>
        <v/>
      </c>
      <c r="C161" s="79" t="str">
        <f t="shared" si="27"/>
        <v/>
      </c>
      <c r="D161" s="78" t="str">
        <f t="shared" ca="1" si="28"/>
        <v/>
      </c>
      <c r="E161" s="259" t="str">
        <f t="shared" ca="1" si="32"/>
        <v/>
      </c>
      <c r="F161" s="25" t="str">
        <f t="shared" si="29"/>
        <v/>
      </c>
      <c r="G161" s="79" t="str">
        <f t="shared" si="30"/>
        <v/>
      </c>
      <c r="H161" s="78" t="str">
        <f t="shared" ca="1" si="31"/>
        <v/>
      </c>
    </row>
    <row r="162" spans="2:8">
      <c r="B162" s="25" t="str">
        <f t="shared" si="26"/>
        <v/>
      </c>
      <c r="C162" s="79" t="str">
        <f t="shared" si="27"/>
        <v/>
      </c>
      <c r="D162" s="78" t="str">
        <f t="shared" ca="1" si="28"/>
        <v/>
      </c>
      <c r="E162" s="259" t="str">
        <f t="shared" ca="1" si="32"/>
        <v/>
      </c>
      <c r="F162" s="25" t="str">
        <f t="shared" si="29"/>
        <v/>
      </c>
      <c r="G162" s="79" t="str">
        <f t="shared" si="30"/>
        <v/>
      </c>
      <c r="H162" s="78" t="str">
        <f t="shared" ca="1" si="31"/>
        <v/>
      </c>
    </row>
    <row r="163" spans="2:8">
      <c r="B163" s="25" t="str">
        <f t="shared" si="26"/>
        <v/>
      </c>
      <c r="C163" s="79" t="str">
        <f t="shared" si="27"/>
        <v/>
      </c>
      <c r="D163" s="78" t="str">
        <f t="shared" ca="1" si="28"/>
        <v/>
      </c>
      <c r="E163" s="259" t="str">
        <f t="shared" ca="1" si="32"/>
        <v/>
      </c>
      <c r="F163" s="25" t="str">
        <f t="shared" si="29"/>
        <v/>
      </c>
      <c r="G163" s="79" t="str">
        <f t="shared" si="30"/>
        <v/>
      </c>
      <c r="H163" s="78" t="str">
        <f t="shared" ca="1" si="31"/>
        <v/>
      </c>
    </row>
    <row r="164" spans="2:8">
      <c r="B164" s="25" t="str">
        <f t="shared" si="26"/>
        <v/>
      </c>
      <c r="C164" s="79" t="str">
        <f t="shared" si="27"/>
        <v/>
      </c>
      <c r="D164" s="78" t="str">
        <f t="shared" ca="1" si="28"/>
        <v/>
      </c>
      <c r="E164" s="259" t="str">
        <f t="shared" ca="1" si="32"/>
        <v/>
      </c>
      <c r="F164" s="25" t="str">
        <f t="shared" si="29"/>
        <v/>
      </c>
      <c r="G164" s="79" t="str">
        <f t="shared" si="30"/>
        <v/>
      </c>
      <c r="H164" s="78" t="str">
        <f t="shared" ca="1" si="31"/>
        <v/>
      </c>
    </row>
    <row r="165" spans="2:8">
      <c r="B165" s="25" t="str">
        <f t="shared" si="26"/>
        <v/>
      </c>
      <c r="C165" s="79" t="str">
        <f t="shared" si="27"/>
        <v/>
      </c>
      <c r="D165" s="78" t="str">
        <f t="shared" ca="1" si="28"/>
        <v/>
      </c>
      <c r="E165" s="259" t="str">
        <f t="shared" ca="1" si="32"/>
        <v/>
      </c>
      <c r="F165" s="25" t="str">
        <f t="shared" si="29"/>
        <v/>
      </c>
      <c r="G165" s="79" t="str">
        <f t="shared" si="30"/>
        <v/>
      </c>
      <c r="H165" s="78" t="str">
        <f t="shared" ca="1" si="31"/>
        <v/>
      </c>
    </row>
    <row r="166" spans="2:8">
      <c r="B166" s="25" t="str">
        <f t="shared" si="26"/>
        <v/>
      </c>
      <c r="C166" s="79" t="str">
        <f t="shared" si="27"/>
        <v/>
      </c>
      <c r="D166" s="78" t="str">
        <f t="shared" ca="1" si="28"/>
        <v/>
      </c>
      <c r="E166" s="259" t="str">
        <f t="shared" ca="1" si="32"/>
        <v/>
      </c>
      <c r="F166" s="25" t="str">
        <f t="shared" si="29"/>
        <v/>
      </c>
      <c r="G166" s="79" t="str">
        <f t="shared" si="30"/>
        <v/>
      </c>
      <c r="H166" s="78" t="str">
        <f t="shared" ca="1" si="31"/>
        <v/>
      </c>
    </row>
    <row r="167" spans="2:8">
      <c r="B167" s="25" t="str">
        <f t="shared" ref="B167:B200" si="33">IF(ROW()-6&lt;=$D$1,VLOOKUP(ROW()-6,試算借,5,FALSE),"")</f>
        <v/>
      </c>
      <c r="C167" s="79" t="str">
        <f t="shared" ref="C167:C200" si="34">IF(ROW()-6&lt;=$D$1,VLOOKUP(ROW()-6,試算借,7,FALSE),IF(ROW()-7=MAX($D$1,$H$1),"合計",""))</f>
        <v/>
      </c>
      <c r="D167" s="78" t="str">
        <f t="shared" ref="D167:D200" ca="1" si="35">IF(ROW()-6&lt;=$D$1,VLOOKUP(ROW()-6,試算借,9,FALSE),IF(ROW()-7=MAX($D$1,$H$1),SUM(OFFSET($D$7,0,0,ROW()-7,1)),""))</f>
        <v/>
      </c>
      <c r="E167" s="259" t="str">
        <f t="shared" ca="1" si="32"/>
        <v/>
      </c>
      <c r="F167" s="25" t="str">
        <f t="shared" ref="F167:F200" si="36">IF(ROW()-6&lt;=$H$1,VLOOKUP(ROW()-6,試算貸,3,FALSE),"")</f>
        <v/>
      </c>
      <c r="G167" s="79" t="str">
        <f t="shared" ref="G167:G200" si="37">IF(ROW()-6&lt;=$H$1,VLOOKUP(ROW()-6,試算貸,5,FALSE),IF(ROW()-7=MAX($D$1,$H$1),"合計",""))</f>
        <v/>
      </c>
      <c r="H167" s="78" t="str">
        <f t="shared" ref="H167:H200" ca="1" si="38">IF(ROW()-6&lt;=$H$1,VLOOKUP(ROW()-6,試算貸,7,FALSE),IF(ROW()-7=MAX($D$1,$H$1),SUM(OFFSET($H$7,0,0,ROW()-7,1)),""))</f>
        <v/>
      </c>
    </row>
    <row r="168" spans="2:8">
      <c r="B168" s="25" t="str">
        <f t="shared" si="33"/>
        <v/>
      </c>
      <c r="C168" s="79" t="str">
        <f t="shared" si="34"/>
        <v/>
      </c>
      <c r="D168" s="78" t="str">
        <f t="shared" ca="1" si="35"/>
        <v/>
      </c>
      <c r="E168" s="259" t="str">
        <f t="shared" ca="1" si="32"/>
        <v/>
      </c>
      <c r="F168" s="25" t="str">
        <f t="shared" si="36"/>
        <v/>
      </c>
      <c r="G168" s="79" t="str">
        <f t="shared" si="37"/>
        <v/>
      </c>
      <c r="H168" s="78" t="str">
        <f t="shared" ca="1" si="38"/>
        <v/>
      </c>
    </row>
    <row r="169" spans="2:8">
      <c r="B169" s="25" t="str">
        <f t="shared" si="33"/>
        <v/>
      </c>
      <c r="C169" s="79" t="str">
        <f t="shared" si="34"/>
        <v/>
      </c>
      <c r="D169" s="78" t="str">
        <f t="shared" ca="1" si="35"/>
        <v/>
      </c>
      <c r="E169" s="259" t="str">
        <f t="shared" ca="1" si="32"/>
        <v/>
      </c>
      <c r="F169" s="25" t="str">
        <f t="shared" si="36"/>
        <v/>
      </c>
      <c r="G169" s="79" t="str">
        <f t="shared" si="37"/>
        <v/>
      </c>
      <c r="H169" s="78" t="str">
        <f t="shared" ca="1" si="38"/>
        <v/>
      </c>
    </row>
    <row r="170" spans="2:8">
      <c r="B170" s="25" t="str">
        <f t="shared" si="33"/>
        <v/>
      </c>
      <c r="C170" s="79" t="str">
        <f t="shared" si="34"/>
        <v/>
      </c>
      <c r="D170" s="78" t="str">
        <f t="shared" ca="1" si="35"/>
        <v/>
      </c>
      <c r="E170" s="259" t="str">
        <f t="shared" ca="1" si="32"/>
        <v/>
      </c>
      <c r="F170" s="25" t="str">
        <f t="shared" si="36"/>
        <v/>
      </c>
      <c r="G170" s="79" t="str">
        <f t="shared" si="37"/>
        <v/>
      </c>
      <c r="H170" s="78" t="str">
        <f t="shared" ca="1" si="38"/>
        <v/>
      </c>
    </row>
    <row r="171" spans="2:8">
      <c r="B171" s="25" t="str">
        <f t="shared" si="33"/>
        <v/>
      </c>
      <c r="C171" s="79" t="str">
        <f t="shared" si="34"/>
        <v/>
      </c>
      <c r="D171" s="78" t="str">
        <f t="shared" ca="1" si="35"/>
        <v/>
      </c>
      <c r="E171" s="259" t="str">
        <f t="shared" ca="1" si="32"/>
        <v/>
      </c>
      <c r="F171" s="25" t="str">
        <f t="shared" si="36"/>
        <v/>
      </c>
      <c r="G171" s="79" t="str">
        <f t="shared" si="37"/>
        <v/>
      </c>
      <c r="H171" s="78" t="str">
        <f t="shared" ca="1" si="38"/>
        <v/>
      </c>
    </row>
    <row r="172" spans="2:8">
      <c r="B172" s="25" t="str">
        <f t="shared" si="33"/>
        <v/>
      </c>
      <c r="C172" s="79" t="str">
        <f t="shared" si="34"/>
        <v/>
      </c>
      <c r="D172" s="78" t="str">
        <f t="shared" ca="1" si="35"/>
        <v/>
      </c>
      <c r="E172" s="259" t="str">
        <f t="shared" ca="1" si="32"/>
        <v/>
      </c>
      <c r="F172" s="25" t="str">
        <f t="shared" si="36"/>
        <v/>
      </c>
      <c r="G172" s="79" t="str">
        <f t="shared" si="37"/>
        <v/>
      </c>
      <c r="H172" s="78" t="str">
        <f t="shared" ca="1" si="38"/>
        <v/>
      </c>
    </row>
    <row r="173" spans="2:8">
      <c r="B173" s="25" t="str">
        <f t="shared" si="33"/>
        <v/>
      </c>
      <c r="C173" s="79" t="str">
        <f t="shared" si="34"/>
        <v/>
      </c>
      <c r="D173" s="78" t="str">
        <f t="shared" ca="1" si="35"/>
        <v/>
      </c>
      <c r="E173" s="259" t="str">
        <f t="shared" ca="1" si="32"/>
        <v/>
      </c>
      <c r="F173" s="25" t="str">
        <f t="shared" si="36"/>
        <v/>
      </c>
      <c r="G173" s="79" t="str">
        <f t="shared" si="37"/>
        <v/>
      </c>
      <c r="H173" s="78" t="str">
        <f t="shared" ca="1" si="38"/>
        <v/>
      </c>
    </row>
    <row r="174" spans="2:8">
      <c r="B174" s="25" t="str">
        <f t="shared" si="33"/>
        <v/>
      </c>
      <c r="C174" s="79" t="str">
        <f t="shared" si="34"/>
        <v/>
      </c>
      <c r="D174" s="78" t="str">
        <f t="shared" ca="1" si="35"/>
        <v/>
      </c>
      <c r="E174" s="259" t="str">
        <f t="shared" ca="1" si="32"/>
        <v/>
      </c>
      <c r="F174" s="25" t="str">
        <f t="shared" si="36"/>
        <v/>
      </c>
      <c r="G174" s="79" t="str">
        <f t="shared" si="37"/>
        <v/>
      </c>
      <c r="H174" s="78" t="str">
        <f t="shared" ca="1" si="38"/>
        <v/>
      </c>
    </row>
    <row r="175" spans="2:8">
      <c r="B175" s="25" t="str">
        <f t="shared" si="33"/>
        <v/>
      </c>
      <c r="C175" s="79" t="str">
        <f t="shared" si="34"/>
        <v/>
      </c>
      <c r="D175" s="78" t="str">
        <f t="shared" ca="1" si="35"/>
        <v/>
      </c>
      <c r="E175" s="259" t="str">
        <f t="shared" ca="1" si="32"/>
        <v/>
      </c>
      <c r="F175" s="25" t="str">
        <f t="shared" si="36"/>
        <v/>
      </c>
      <c r="G175" s="79" t="str">
        <f t="shared" si="37"/>
        <v/>
      </c>
      <c r="H175" s="78" t="str">
        <f t="shared" ca="1" si="38"/>
        <v/>
      </c>
    </row>
    <row r="176" spans="2:8">
      <c r="B176" s="25" t="str">
        <f t="shared" si="33"/>
        <v/>
      </c>
      <c r="C176" s="79" t="str">
        <f t="shared" si="34"/>
        <v/>
      </c>
      <c r="D176" s="78" t="str">
        <f t="shared" ca="1" si="35"/>
        <v/>
      </c>
      <c r="E176" s="259" t="str">
        <f t="shared" ca="1" si="32"/>
        <v/>
      </c>
      <c r="F176" s="25" t="str">
        <f t="shared" si="36"/>
        <v/>
      </c>
      <c r="G176" s="79" t="str">
        <f t="shared" si="37"/>
        <v/>
      </c>
      <c r="H176" s="78" t="str">
        <f t="shared" ca="1" si="38"/>
        <v/>
      </c>
    </row>
    <row r="177" spans="2:8">
      <c r="B177" s="25" t="str">
        <f t="shared" si="33"/>
        <v/>
      </c>
      <c r="C177" s="79" t="str">
        <f t="shared" si="34"/>
        <v/>
      </c>
      <c r="D177" s="78" t="str">
        <f t="shared" ca="1" si="35"/>
        <v/>
      </c>
      <c r="E177" s="259" t="str">
        <f t="shared" ca="1" si="32"/>
        <v/>
      </c>
      <c r="F177" s="25" t="str">
        <f t="shared" si="36"/>
        <v/>
      </c>
      <c r="G177" s="79" t="str">
        <f t="shared" si="37"/>
        <v/>
      </c>
      <c r="H177" s="78" t="str">
        <f t="shared" ca="1" si="38"/>
        <v/>
      </c>
    </row>
    <row r="178" spans="2:8">
      <c r="B178" s="25" t="str">
        <f t="shared" si="33"/>
        <v/>
      </c>
      <c r="C178" s="79" t="str">
        <f t="shared" si="34"/>
        <v/>
      </c>
      <c r="D178" s="78" t="str">
        <f t="shared" ca="1" si="35"/>
        <v/>
      </c>
      <c r="E178" s="259" t="str">
        <f t="shared" ca="1" si="32"/>
        <v/>
      </c>
      <c r="F178" s="25" t="str">
        <f t="shared" si="36"/>
        <v/>
      </c>
      <c r="G178" s="79" t="str">
        <f t="shared" si="37"/>
        <v/>
      </c>
      <c r="H178" s="78" t="str">
        <f t="shared" ca="1" si="38"/>
        <v/>
      </c>
    </row>
    <row r="179" spans="2:8">
      <c r="B179" s="25" t="str">
        <f t="shared" si="33"/>
        <v/>
      </c>
      <c r="C179" s="79" t="str">
        <f t="shared" si="34"/>
        <v/>
      </c>
      <c r="D179" s="78" t="str">
        <f t="shared" ca="1" si="35"/>
        <v/>
      </c>
      <c r="E179" s="259" t="str">
        <f t="shared" ca="1" si="32"/>
        <v/>
      </c>
      <c r="F179" s="25" t="str">
        <f t="shared" si="36"/>
        <v/>
      </c>
      <c r="G179" s="79" t="str">
        <f t="shared" si="37"/>
        <v/>
      </c>
      <c r="H179" s="78" t="str">
        <f t="shared" ca="1" si="38"/>
        <v/>
      </c>
    </row>
    <row r="180" spans="2:8">
      <c r="B180" s="25" t="str">
        <f t="shared" si="33"/>
        <v/>
      </c>
      <c r="C180" s="79" t="str">
        <f t="shared" si="34"/>
        <v/>
      </c>
      <c r="D180" s="78" t="str">
        <f t="shared" ca="1" si="35"/>
        <v/>
      </c>
      <c r="E180" s="259" t="str">
        <f t="shared" ca="1" si="32"/>
        <v/>
      </c>
      <c r="F180" s="25" t="str">
        <f t="shared" si="36"/>
        <v/>
      </c>
      <c r="G180" s="79" t="str">
        <f t="shared" si="37"/>
        <v/>
      </c>
      <c r="H180" s="78" t="str">
        <f t="shared" ca="1" si="38"/>
        <v/>
      </c>
    </row>
    <row r="181" spans="2:8">
      <c r="B181" s="25" t="str">
        <f t="shared" si="33"/>
        <v/>
      </c>
      <c r="C181" s="79" t="str">
        <f t="shared" si="34"/>
        <v/>
      </c>
      <c r="D181" s="78" t="str">
        <f t="shared" ca="1" si="35"/>
        <v/>
      </c>
      <c r="E181" s="259" t="str">
        <f t="shared" ca="1" si="32"/>
        <v/>
      </c>
      <c r="F181" s="25" t="str">
        <f t="shared" si="36"/>
        <v/>
      </c>
      <c r="G181" s="79" t="str">
        <f t="shared" si="37"/>
        <v/>
      </c>
      <c r="H181" s="78" t="str">
        <f t="shared" ca="1" si="38"/>
        <v/>
      </c>
    </row>
    <row r="182" spans="2:8">
      <c r="B182" s="25" t="str">
        <f t="shared" si="33"/>
        <v/>
      </c>
      <c r="C182" s="79" t="str">
        <f t="shared" si="34"/>
        <v/>
      </c>
      <c r="D182" s="78" t="str">
        <f t="shared" ca="1" si="35"/>
        <v/>
      </c>
      <c r="E182" s="259" t="str">
        <f t="shared" ca="1" si="32"/>
        <v/>
      </c>
      <c r="F182" s="25" t="str">
        <f t="shared" si="36"/>
        <v/>
      </c>
      <c r="G182" s="79" t="str">
        <f t="shared" si="37"/>
        <v/>
      </c>
      <c r="H182" s="78" t="str">
        <f t="shared" ca="1" si="38"/>
        <v/>
      </c>
    </row>
    <row r="183" spans="2:8">
      <c r="B183" s="25" t="str">
        <f t="shared" si="33"/>
        <v/>
      </c>
      <c r="C183" s="79" t="str">
        <f t="shared" si="34"/>
        <v/>
      </c>
      <c r="D183" s="78" t="str">
        <f t="shared" ca="1" si="35"/>
        <v/>
      </c>
      <c r="E183" s="259" t="str">
        <f t="shared" ca="1" si="32"/>
        <v/>
      </c>
      <c r="F183" s="25" t="str">
        <f t="shared" si="36"/>
        <v/>
      </c>
      <c r="G183" s="79" t="str">
        <f t="shared" si="37"/>
        <v/>
      </c>
      <c r="H183" s="78" t="str">
        <f t="shared" ca="1" si="38"/>
        <v/>
      </c>
    </row>
    <row r="184" spans="2:8">
      <c r="B184" s="25" t="str">
        <f t="shared" si="33"/>
        <v/>
      </c>
      <c r="C184" s="79" t="str">
        <f t="shared" si="34"/>
        <v/>
      </c>
      <c r="D184" s="78" t="str">
        <f t="shared" ca="1" si="35"/>
        <v/>
      </c>
      <c r="E184" s="259" t="str">
        <f t="shared" ca="1" si="32"/>
        <v/>
      </c>
      <c r="F184" s="25" t="str">
        <f t="shared" si="36"/>
        <v/>
      </c>
      <c r="G184" s="79" t="str">
        <f t="shared" si="37"/>
        <v/>
      </c>
      <c r="H184" s="78" t="str">
        <f t="shared" ca="1" si="38"/>
        <v/>
      </c>
    </row>
    <row r="185" spans="2:8">
      <c r="B185" s="25" t="str">
        <f t="shared" si="33"/>
        <v/>
      </c>
      <c r="C185" s="79" t="str">
        <f t="shared" si="34"/>
        <v/>
      </c>
      <c r="D185" s="78" t="str">
        <f t="shared" ca="1" si="35"/>
        <v/>
      </c>
      <c r="E185" s="259" t="str">
        <f t="shared" ca="1" si="32"/>
        <v/>
      </c>
      <c r="F185" s="25" t="str">
        <f t="shared" si="36"/>
        <v/>
      </c>
      <c r="G185" s="79" t="str">
        <f t="shared" si="37"/>
        <v/>
      </c>
      <c r="H185" s="78" t="str">
        <f t="shared" ca="1" si="38"/>
        <v/>
      </c>
    </row>
    <row r="186" spans="2:8">
      <c r="B186" s="25" t="str">
        <f t="shared" si="33"/>
        <v/>
      </c>
      <c r="C186" s="79" t="str">
        <f t="shared" si="34"/>
        <v/>
      </c>
      <c r="D186" s="78" t="str">
        <f t="shared" ca="1" si="35"/>
        <v/>
      </c>
      <c r="E186" s="259" t="str">
        <f t="shared" ca="1" si="32"/>
        <v/>
      </c>
      <c r="F186" s="25" t="str">
        <f t="shared" si="36"/>
        <v/>
      </c>
      <c r="G186" s="79" t="str">
        <f t="shared" si="37"/>
        <v/>
      </c>
      <c r="H186" s="78" t="str">
        <f t="shared" ca="1" si="38"/>
        <v/>
      </c>
    </row>
    <row r="187" spans="2:8">
      <c r="B187" s="25" t="str">
        <f t="shared" si="33"/>
        <v/>
      </c>
      <c r="C187" s="79" t="str">
        <f t="shared" si="34"/>
        <v/>
      </c>
      <c r="D187" s="78" t="str">
        <f t="shared" ca="1" si="35"/>
        <v/>
      </c>
      <c r="E187" s="259" t="str">
        <f t="shared" ca="1" si="32"/>
        <v/>
      </c>
      <c r="F187" s="25" t="str">
        <f t="shared" si="36"/>
        <v/>
      </c>
      <c r="G187" s="79" t="str">
        <f t="shared" si="37"/>
        <v/>
      </c>
      <c r="H187" s="78" t="str">
        <f t="shared" ca="1" si="38"/>
        <v/>
      </c>
    </row>
    <row r="188" spans="2:8">
      <c r="B188" s="25" t="str">
        <f t="shared" si="33"/>
        <v/>
      </c>
      <c r="C188" s="79" t="str">
        <f t="shared" si="34"/>
        <v/>
      </c>
      <c r="D188" s="78" t="str">
        <f t="shared" ca="1" si="35"/>
        <v/>
      </c>
      <c r="E188" s="259" t="str">
        <f t="shared" ca="1" si="32"/>
        <v/>
      </c>
      <c r="F188" s="25" t="str">
        <f t="shared" si="36"/>
        <v/>
      </c>
      <c r="G188" s="79" t="str">
        <f t="shared" si="37"/>
        <v/>
      </c>
      <c r="H188" s="78" t="str">
        <f t="shared" ca="1" si="38"/>
        <v/>
      </c>
    </row>
    <row r="189" spans="2:8">
      <c r="B189" s="25" t="str">
        <f t="shared" si="33"/>
        <v/>
      </c>
      <c r="C189" s="79" t="str">
        <f t="shared" si="34"/>
        <v/>
      </c>
      <c r="D189" s="78" t="str">
        <f t="shared" ca="1" si="35"/>
        <v/>
      </c>
      <c r="E189" s="259" t="str">
        <f t="shared" ca="1" si="32"/>
        <v/>
      </c>
      <c r="F189" s="25" t="str">
        <f t="shared" si="36"/>
        <v/>
      </c>
      <c r="G189" s="79" t="str">
        <f t="shared" si="37"/>
        <v/>
      </c>
      <c r="H189" s="78" t="str">
        <f t="shared" ca="1" si="38"/>
        <v/>
      </c>
    </row>
    <row r="190" spans="2:8">
      <c r="B190" s="25" t="str">
        <f t="shared" si="33"/>
        <v/>
      </c>
      <c r="C190" s="79" t="str">
        <f t="shared" si="34"/>
        <v/>
      </c>
      <c r="D190" s="78" t="str">
        <f t="shared" ca="1" si="35"/>
        <v/>
      </c>
      <c r="E190" s="259" t="str">
        <f t="shared" ca="1" si="32"/>
        <v/>
      </c>
      <c r="F190" s="25" t="str">
        <f t="shared" si="36"/>
        <v/>
      </c>
      <c r="G190" s="79" t="str">
        <f t="shared" si="37"/>
        <v/>
      </c>
      <c r="H190" s="78" t="str">
        <f t="shared" ca="1" si="38"/>
        <v/>
      </c>
    </row>
    <row r="191" spans="2:8">
      <c r="B191" s="25" t="str">
        <f t="shared" si="33"/>
        <v/>
      </c>
      <c r="C191" s="79" t="str">
        <f t="shared" si="34"/>
        <v/>
      </c>
      <c r="D191" s="78" t="str">
        <f t="shared" ca="1" si="35"/>
        <v/>
      </c>
      <c r="E191" s="259" t="str">
        <f t="shared" ca="1" si="32"/>
        <v/>
      </c>
      <c r="F191" s="25" t="str">
        <f t="shared" si="36"/>
        <v/>
      </c>
      <c r="G191" s="79" t="str">
        <f t="shared" si="37"/>
        <v/>
      </c>
      <c r="H191" s="78" t="str">
        <f t="shared" ca="1" si="38"/>
        <v/>
      </c>
    </row>
    <row r="192" spans="2:8">
      <c r="B192" s="25" t="str">
        <f t="shared" si="33"/>
        <v/>
      </c>
      <c r="C192" s="79" t="str">
        <f t="shared" si="34"/>
        <v/>
      </c>
      <c r="D192" s="78" t="str">
        <f t="shared" ca="1" si="35"/>
        <v/>
      </c>
      <c r="E192" s="259" t="str">
        <f t="shared" ca="1" si="32"/>
        <v/>
      </c>
      <c r="F192" s="25" t="str">
        <f t="shared" si="36"/>
        <v/>
      </c>
      <c r="G192" s="79" t="str">
        <f t="shared" si="37"/>
        <v/>
      </c>
      <c r="H192" s="78" t="str">
        <f t="shared" ca="1" si="38"/>
        <v/>
      </c>
    </row>
    <row r="193" spans="2:8">
      <c r="B193" s="25" t="str">
        <f t="shared" si="33"/>
        <v/>
      </c>
      <c r="C193" s="79" t="str">
        <f t="shared" si="34"/>
        <v/>
      </c>
      <c r="D193" s="78" t="str">
        <f t="shared" ca="1" si="35"/>
        <v/>
      </c>
      <c r="E193" s="259" t="str">
        <f t="shared" ca="1" si="32"/>
        <v/>
      </c>
      <c r="F193" s="25" t="str">
        <f t="shared" si="36"/>
        <v/>
      </c>
      <c r="G193" s="79" t="str">
        <f t="shared" si="37"/>
        <v/>
      </c>
      <c r="H193" s="78" t="str">
        <f t="shared" ca="1" si="38"/>
        <v/>
      </c>
    </row>
    <row r="194" spans="2:8">
      <c r="B194" s="25" t="str">
        <f t="shared" si="33"/>
        <v/>
      </c>
      <c r="C194" s="79" t="str">
        <f t="shared" si="34"/>
        <v/>
      </c>
      <c r="D194" s="78" t="str">
        <f t="shared" ca="1" si="35"/>
        <v/>
      </c>
      <c r="E194" s="259" t="str">
        <f t="shared" ca="1" si="32"/>
        <v/>
      </c>
      <c r="F194" s="25" t="str">
        <f t="shared" si="36"/>
        <v/>
      </c>
      <c r="G194" s="79" t="str">
        <f t="shared" si="37"/>
        <v/>
      </c>
      <c r="H194" s="78" t="str">
        <f t="shared" ca="1" si="38"/>
        <v/>
      </c>
    </row>
    <row r="195" spans="2:8">
      <c r="B195" s="25" t="str">
        <f t="shared" si="33"/>
        <v/>
      </c>
      <c r="C195" s="79" t="str">
        <f t="shared" si="34"/>
        <v/>
      </c>
      <c r="D195" s="78" t="str">
        <f t="shared" ca="1" si="35"/>
        <v/>
      </c>
      <c r="E195" s="259" t="str">
        <f t="shared" ca="1" si="32"/>
        <v/>
      </c>
      <c r="F195" s="25" t="str">
        <f t="shared" si="36"/>
        <v/>
      </c>
      <c r="G195" s="79" t="str">
        <f t="shared" si="37"/>
        <v/>
      </c>
      <c r="H195" s="78" t="str">
        <f t="shared" ca="1" si="38"/>
        <v/>
      </c>
    </row>
    <row r="196" spans="2:8">
      <c r="B196" s="25" t="str">
        <f t="shared" si="33"/>
        <v/>
      </c>
      <c r="C196" s="79" t="str">
        <f t="shared" si="34"/>
        <v/>
      </c>
      <c r="D196" s="78" t="str">
        <f t="shared" ca="1" si="35"/>
        <v/>
      </c>
      <c r="E196" s="259" t="str">
        <f t="shared" ca="1" si="32"/>
        <v/>
      </c>
      <c r="F196" s="25" t="str">
        <f t="shared" si="36"/>
        <v/>
      </c>
      <c r="G196" s="79" t="str">
        <f t="shared" si="37"/>
        <v/>
      </c>
      <c r="H196" s="78" t="str">
        <f t="shared" ca="1" si="38"/>
        <v/>
      </c>
    </row>
    <row r="197" spans="2:8">
      <c r="B197" s="25" t="str">
        <f t="shared" si="33"/>
        <v/>
      </c>
      <c r="C197" s="79" t="str">
        <f t="shared" si="34"/>
        <v/>
      </c>
      <c r="D197" s="78" t="str">
        <f t="shared" ca="1" si="35"/>
        <v/>
      </c>
      <c r="E197" s="259" t="str">
        <f t="shared" ca="1" si="32"/>
        <v/>
      </c>
      <c r="F197" s="25" t="str">
        <f t="shared" si="36"/>
        <v/>
      </c>
      <c r="G197" s="79" t="str">
        <f t="shared" si="37"/>
        <v/>
      </c>
      <c r="H197" s="78" t="str">
        <f t="shared" ca="1" si="38"/>
        <v/>
      </c>
    </row>
    <row r="198" spans="2:8">
      <c r="B198" s="25" t="str">
        <f t="shared" si="33"/>
        <v/>
      </c>
      <c r="C198" s="79" t="str">
        <f t="shared" si="34"/>
        <v/>
      </c>
      <c r="D198" s="78" t="str">
        <f t="shared" ca="1" si="35"/>
        <v/>
      </c>
      <c r="E198" s="259" t="str">
        <f t="shared" ca="1" si="32"/>
        <v/>
      </c>
      <c r="F198" s="25" t="str">
        <f t="shared" si="36"/>
        <v/>
      </c>
      <c r="G198" s="79" t="str">
        <f t="shared" si="37"/>
        <v/>
      </c>
      <c r="H198" s="78" t="str">
        <f t="shared" ca="1" si="38"/>
        <v/>
      </c>
    </row>
    <row r="199" spans="2:8">
      <c r="B199" s="25" t="str">
        <f t="shared" si="33"/>
        <v/>
      </c>
      <c r="C199" s="79" t="str">
        <f t="shared" si="34"/>
        <v/>
      </c>
      <c r="D199" s="78" t="str">
        <f t="shared" ca="1" si="35"/>
        <v/>
      </c>
      <c r="E199" s="259" t="str">
        <f t="shared" ca="1" si="32"/>
        <v/>
      </c>
      <c r="F199" s="25" t="str">
        <f t="shared" si="36"/>
        <v/>
      </c>
      <c r="G199" s="79" t="str">
        <f t="shared" si="37"/>
        <v/>
      </c>
      <c r="H199" s="78" t="str">
        <f t="shared" ca="1" si="38"/>
        <v/>
      </c>
    </row>
    <row r="200" spans="2:8">
      <c r="B200" s="25" t="str">
        <f t="shared" si="33"/>
        <v/>
      </c>
      <c r="C200" s="79" t="str">
        <f t="shared" si="34"/>
        <v/>
      </c>
      <c r="D200" s="78" t="str">
        <f t="shared" ca="1" si="35"/>
        <v/>
      </c>
      <c r="E200" s="259" t="str">
        <f t="shared" ref="E200" ca="1" si="39">D200&amp;F200</f>
        <v/>
      </c>
      <c r="F200" s="25" t="str">
        <f t="shared" si="36"/>
        <v/>
      </c>
      <c r="G200" s="79" t="str">
        <f t="shared" si="37"/>
        <v/>
      </c>
      <c r="H200" s="78" t="str">
        <f t="shared" ca="1" si="38"/>
        <v/>
      </c>
    </row>
  </sheetData>
  <sheetProtection sheet="1" objects="1" scenarios="1"/>
  <phoneticPr fontId="2" type="noConversion"/>
  <conditionalFormatting sqref="C7:C200 G7:G200">
    <cfRule type="cellIs" dxfId="27" priority="1" stopIfTrue="1" operator="equal">
      <formula>"合計"</formula>
    </cfRule>
  </conditionalFormatting>
  <conditionalFormatting sqref="D7:D200">
    <cfRule type="expression" dxfId="26" priority="2" stopIfTrue="1">
      <formula>$C7="合計"</formula>
    </cfRule>
  </conditionalFormatting>
  <conditionalFormatting sqref="E7:E200">
    <cfRule type="cellIs" dxfId="25" priority="5" stopIfTrue="1" operator="notEqual">
      <formula>""</formula>
    </cfRule>
  </conditionalFormatting>
  <conditionalFormatting sqref="F7:F200">
    <cfRule type="expression" dxfId="24" priority="4" stopIfTrue="1">
      <formula>"(D7+F7)&gt;1"</formula>
    </cfRule>
  </conditionalFormatting>
  <conditionalFormatting sqref="H7:H200">
    <cfRule type="expression" dxfId="23" priority="3" stopIfTrue="1">
      <formula>$G7="合計"</formula>
    </cfRule>
  </conditionalFormatting>
  <printOptions horizontalCentered="1"/>
  <pageMargins left="0.59055118110236227" right="0.27559055118110237" top="0.78740157480314965" bottom="0.51181102362204722" header="0.51181102362204722" footer="0.51181102362204722"/>
  <pageSetup paperSize="9" orientation="portrait" r:id="rId1"/>
  <headerFooter alignWithMargins="0"/>
  <legacyDrawing r:id="rId2"/>
  <picture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5050"/>
    <outlinePr summaryBelow="0" summaryRight="0"/>
    <pageSetUpPr autoPageBreaks="0" fitToPage="1"/>
  </sheetPr>
  <dimension ref="A1:S167"/>
  <sheetViews>
    <sheetView showGridLines="0" topLeftCell="M1" zoomScale="90" zoomScaleNormal="90" workbookViewId="0">
      <pane ySplit="2" topLeftCell="A3" activePane="bottomLeft" state="frozen"/>
      <selection activeCell="K6" sqref="K6"/>
      <selection pane="bottomLeft" activeCell="M3" sqref="M3"/>
    </sheetView>
  </sheetViews>
  <sheetFormatPr defaultColWidth="9" defaultRowHeight="17"/>
  <cols>
    <col min="1" max="1" width="3.453125" style="30" hidden="1" customWidth="1"/>
    <col min="2" max="2" width="7.7265625" style="28" hidden="1" customWidth="1"/>
    <col min="3" max="3" width="9.453125" style="28" hidden="1" customWidth="1"/>
    <col min="4" max="4" width="8" style="28" hidden="1" customWidth="1"/>
    <col min="5" max="5" width="3.453125" style="28" hidden="1" customWidth="1"/>
    <col min="6" max="6" width="7.7265625" style="28" hidden="1" customWidth="1"/>
    <col min="7" max="7" width="2.453125" style="28" hidden="1" customWidth="1"/>
    <col min="8" max="8" width="7.7265625" style="28" hidden="1" customWidth="1"/>
    <col min="9" max="9" width="2.453125" style="28" hidden="1" customWidth="1"/>
    <col min="10" max="10" width="7.7265625" style="28" hidden="1" customWidth="1"/>
    <col min="11" max="11" width="2.453125" style="28" hidden="1" customWidth="1"/>
    <col min="12" max="12" width="7.7265625" style="28" hidden="1" customWidth="1"/>
    <col min="13" max="13" width="8.6328125" style="95" customWidth="1"/>
    <col min="14" max="14" width="5.1796875" style="30" customWidth="1"/>
    <col min="15" max="15" width="48.08984375" style="28" customWidth="1"/>
    <col min="16" max="16" width="7.1796875" style="30" bestFit="1" customWidth="1"/>
    <col min="17" max="18" width="14.6328125" style="28" customWidth="1"/>
    <col min="19" max="16384" width="9" style="28"/>
  </cols>
  <sheetData>
    <row r="1" spans="1:19" s="139" customFormat="1" ht="17" customHeight="1">
      <c r="A1" s="145"/>
      <c r="C1" s="142"/>
      <c r="D1" s="143">
        <f>COUNTIF(D3:D43,TRUE)</f>
        <v>14</v>
      </c>
      <c r="E1" s="142"/>
      <c r="F1" s="143">
        <f>COUNTIF(F44:F76,TRUE)</f>
        <v>13</v>
      </c>
      <c r="G1" s="142"/>
      <c r="H1" s="143">
        <f>COUNTIF(H77:H167,TRUE)</f>
        <v>7</v>
      </c>
      <c r="I1" s="142"/>
      <c r="J1" s="143">
        <f>COUNTIF(J4:J165,TRUE)</f>
        <v>6</v>
      </c>
      <c r="K1" s="142"/>
      <c r="L1" s="143">
        <f>COUNTIF(L4:L165,TRUE)</f>
        <v>6</v>
      </c>
      <c r="M1" s="144" t="str">
        <f>日記簿!F1</f>
        <v/>
      </c>
      <c r="N1" s="144"/>
      <c r="O1" s="139" t="str">
        <f>IF(COUNTBLANK(A3:A167)=0,"","●A~I欄公式遺失,新增科目時請整列複製●")</f>
        <v/>
      </c>
      <c r="P1" s="161">
        <f>ROUND(SUMIF(P4:P73,"借",Q4:Q73),4)-ROUND(SUMIF(P4:P73,"貸",Q4:Q73),4)</f>
        <v>0</v>
      </c>
      <c r="Q1" s="163" t="str">
        <f>IF(ROUND(Q43,4)&lt;&gt;ROUND(Q76,4),"資產負債表不平","")</f>
        <v/>
      </c>
      <c r="S1" s="276" t="s">
        <v>182</v>
      </c>
    </row>
    <row r="2" spans="1:19" s="102" customFormat="1">
      <c r="A2" s="170" t="s">
        <v>535</v>
      </c>
      <c r="B2" s="170"/>
      <c r="C2" s="96" t="s">
        <v>6</v>
      </c>
      <c r="D2" s="97"/>
      <c r="E2" s="96"/>
      <c r="F2" s="97"/>
      <c r="G2" s="98" t="s">
        <v>58</v>
      </c>
      <c r="H2" s="99"/>
      <c r="I2" s="100" t="s">
        <v>50</v>
      </c>
      <c r="J2" s="101"/>
      <c r="K2" s="101"/>
      <c r="L2" s="101"/>
      <c r="M2" s="29" t="s">
        <v>67</v>
      </c>
      <c r="N2" s="29" t="s">
        <v>66</v>
      </c>
      <c r="O2" s="135" t="s">
        <v>69</v>
      </c>
      <c r="P2" s="29" t="s">
        <v>143</v>
      </c>
      <c r="Q2" s="281" t="str">
        <f>"BS:"&amp;MONTH(資產負債表日)&amp;"/"&amp;DAY(資產負債表日)</f>
        <v>BS:12/31</v>
      </c>
      <c r="R2" s="281" t="str">
        <f>"IS:"&amp;MONTH(損益表起日)&amp;"/"&amp;DAY(損益表起日)&amp;"~"&amp;MONTH(損益表訖日)&amp;"/"&amp;DAY(損益表訖日)</f>
        <v>IS:1/1~12/31</v>
      </c>
    </row>
    <row r="3" spans="1:19">
      <c r="A3" s="186" t="s">
        <v>68</v>
      </c>
      <c r="B3" s="171" t="s">
        <v>68</v>
      </c>
      <c r="C3" s="126" cm="1">
        <f t="array" ref="C3">IF(INDEX(D:D,ROW()),COUNTIF(D$3:INDEX(D:D,ROW()), TRUE)," ")</f>
        <v>1</v>
      </c>
      <c r="D3" s="126" t="b">
        <f>D13</f>
        <v>1</v>
      </c>
      <c r="E3" s="126" t="s">
        <v>68</v>
      </c>
      <c r="F3" s="126" t="s">
        <v>68</v>
      </c>
      <c r="G3" s="127" t="s">
        <v>68</v>
      </c>
      <c r="H3" s="128" t="s">
        <v>68</v>
      </c>
      <c r="I3" s="129" t="s">
        <v>68</v>
      </c>
      <c r="J3" s="130" t="s">
        <v>68</v>
      </c>
      <c r="K3" s="129" t="s">
        <v>68</v>
      </c>
      <c r="L3" s="130" t="s">
        <v>68</v>
      </c>
      <c r="M3" s="31"/>
      <c r="N3" s="29"/>
      <c r="O3" s="31" t="s">
        <v>7</v>
      </c>
      <c r="P3" s="29"/>
      <c r="Q3" s="281"/>
      <c r="R3" s="281"/>
    </row>
    <row r="4" spans="1:19">
      <c r="A4" s="186" cm="1">
        <f t="array" ref="A4">IF(INDEX(B:B,ROW()),COUNTIF(B$3:INDEX(B:B,ROW()), TRUE)," ")</f>
        <v>1</v>
      </c>
      <c r="B4" s="171" t="b">
        <f>N4="Y"</f>
        <v>1</v>
      </c>
      <c r="C4" s="126" cm="1">
        <f t="array" ref="C4">IF(INDEX(D:D,ROW()),COUNTIF(D$3:INDEX(D:D,ROW()), TRUE)," ")</f>
        <v>2</v>
      </c>
      <c r="D4" s="126" t="b">
        <f>Q4&lt;&gt;0</f>
        <v>1</v>
      </c>
      <c r="E4" s="126" t="s">
        <v>68</v>
      </c>
      <c r="F4" s="126" t="s">
        <v>68</v>
      </c>
      <c r="G4" s="127" t="s">
        <v>68</v>
      </c>
      <c r="H4" s="128" t="s">
        <v>68</v>
      </c>
      <c r="I4" s="129" cm="1">
        <f t="array" ref="I4">IF(INDEX(J:J,ROW()),COUNTIF(J$3:INDEX(J:J,ROW()), TRUE)," ")</f>
        <v>1</v>
      </c>
      <c r="J4" s="129" t="b">
        <f>AND(P4="借",Q4&lt;&gt;0)</f>
        <v>1</v>
      </c>
      <c r="K4" s="129" t="str" cm="1">
        <f t="array" ref="K4">IF(INDEX(L:L,ROW()),COUNTIF(L$3:INDEX(L:L,ROW()), TRUE)," ")</f>
        <v xml:space="preserve"> </v>
      </c>
      <c r="L4" s="129" t="b">
        <f>AND(P4="貸",Q4&lt;&gt;0)</f>
        <v>0</v>
      </c>
      <c r="M4" s="193">
        <v>1110</v>
      </c>
      <c r="N4" s="169" t="s">
        <v>75</v>
      </c>
      <c r="O4" s="194" t="s">
        <v>209</v>
      </c>
      <c r="P4" s="169" t="s">
        <v>11</v>
      </c>
      <c r="Q4" s="282">
        <f t="shared" ref="Q4:Q12" si="0">IF(N4="Y",(SUMIFS(傳票借方,傳票日期,"&lt;="&amp;資產負債表日,傳票科目,M4)-SUMIFS(傳票貸方,傳票日期,"&lt;="&amp;資產負債表日,傳票科目,M4))*IF($P4="借",1,-1),0)</f>
        <v>10000</v>
      </c>
      <c r="R4" s="303"/>
    </row>
    <row r="5" spans="1:19">
      <c r="A5" s="186" t="str" cm="1">
        <f t="array" ref="A5">IF(INDEX(B:B,ROW()),COUNTIF(B$3:INDEX(B:B,ROW()), TRUE)," ")</f>
        <v xml:space="preserve"> </v>
      </c>
      <c r="B5" s="171" t="b">
        <f t="shared" ref="B5:B40" si="1">N5="Y"</f>
        <v>0</v>
      </c>
      <c r="C5" s="126" t="str" cm="1">
        <f t="array" ref="C5">IF(INDEX(D:D,ROW()),COUNTIF(D$3:INDEX(D:D,ROW()), TRUE)," ")</f>
        <v xml:space="preserve"> </v>
      </c>
      <c r="D5" s="126" t="b">
        <f>Q5&lt;&gt;0</f>
        <v>0</v>
      </c>
      <c r="E5" s="126" t="s">
        <v>68</v>
      </c>
      <c r="F5" s="126" t="s">
        <v>68</v>
      </c>
      <c r="G5" s="127" t="s">
        <v>68</v>
      </c>
      <c r="H5" s="128" t="s">
        <v>68</v>
      </c>
      <c r="I5" s="129" t="str" cm="1">
        <f t="array" ref="I5">IF(INDEX(J:J,ROW()),COUNTIF(J$3:INDEX(J:J,ROW()), TRUE)," ")</f>
        <v xml:space="preserve"> </v>
      </c>
      <c r="J5" s="129" t="b">
        <f t="shared" ref="J5:J12" si="2">AND(P5="借",Q5&lt;&gt;0)</f>
        <v>0</v>
      </c>
      <c r="K5" s="129" t="str" cm="1">
        <f t="array" ref="K5">IF(INDEX(L:L,ROW()),COUNTIF(L$3:INDEX(L:L,ROW()), TRUE)," ")</f>
        <v xml:space="preserve"> </v>
      </c>
      <c r="L5" s="129" t="b">
        <f t="shared" ref="L5:L12" si="3">AND(P5="貸",Q5&lt;&gt;0)</f>
        <v>0</v>
      </c>
      <c r="M5" s="193">
        <v>1120</v>
      </c>
      <c r="N5" s="169"/>
      <c r="O5" s="194" t="s">
        <v>204</v>
      </c>
      <c r="P5" s="169" t="s">
        <v>11</v>
      </c>
      <c r="Q5" s="282">
        <f t="shared" si="0"/>
        <v>0</v>
      </c>
      <c r="R5" s="303"/>
    </row>
    <row r="6" spans="1:19">
      <c r="A6" s="186" cm="1">
        <f t="array" ref="A6">IF(INDEX(B:B,ROW()),COUNTIF(B$3:INDEX(B:B,ROW()), TRUE)," ")</f>
        <v>2</v>
      </c>
      <c r="B6" s="171" t="b">
        <f t="shared" si="1"/>
        <v>1</v>
      </c>
      <c r="C6" s="126" cm="1">
        <f t="array" ref="C6">IF(INDEX(D:D,ROW()),COUNTIF(D$3:INDEX(D:D,ROW()), TRUE)," ")</f>
        <v>3</v>
      </c>
      <c r="D6" s="126" t="b">
        <f>Q6&lt;&gt;0</f>
        <v>1</v>
      </c>
      <c r="E6" s="126" t="s">
        <v>68</v>
      </c>
      <c r="F6" s="126" t="s">
        <v>68</v>
      </c>
      <c r="G6" s="127" t="s">
        <v>68</v>
      </c>
      <c r="H6" s="128" t="s">
        <v>68</v>
      </c>
      <c r="I6" s="129" cm="1">
        <f t="array" ref="I6">IF(INDEX(J:J,ROW()),COUNTIF(J$3:INDEX(J:J,ROW()), TRUE)," ")</f>
        <v>2</v>
      </c>
      <c r="J6" s="129" t="b">
        <f t="shared" si="2"/>
        <v>1</v>
      </c>
      <c r="K6" s="129" t="str" cm="1">
        <f t="array" ref="K6">IF(INDEX(L:L,ROW()),COUNTIF(L$3:INDEX(L:L,ROW()), TRUE)," ")</f>
        <v xml:space="preserve"> </v>
      </c>
      <c r="L6" s="129" t="b">
        <f t="shared" si="3"/>
        <v>0</v>
      </c>
      <c r="M6" s="193">
        <v>1121</v>
      </c>
      <c r="N6" s="169" t="s">
        <v>75</v>
      </c>
      <c r="O6" s="194" t="s">
        <v>410</v>
      </c>
      <c r="P6" s="169" t="s">
        <v>11</v>
      </c>
      <c r="Q6" s="282">
        <f t="shared" si="0"/>
        <v>303000</v>
      </c>
      <c r="R6" s="303"/>
    </row>
    <row r="7" spans="1:19">
      <c r="A7" s="186" t="str" cm="1">
        <f t="array" ref="A7">IF(INDEX(B:B,ROW()),COUNTIF(B$3:INDEX(B:B,ROW()), TRUE)," ")</f>
        <v xml:space="preserve"> </v>
      </c>
      <c r="B7" s="171" t="b">
        <f t="shared" si="1"/>
        <v>0</v>
      </c>
      <c r="C7" s="126" t="str" cm="1">
        <f t="array" ref="C7">IF(INDEX(D:D,ROW()),COUNTIF(D$3:INDEX(D:D,ROW()), TRUE)," ")</f>
        <v xml:space="preserve"> </v>
      </c>
      <c r="D7" s="126" t="b">
        <f t="shared" ref="D7:D13" si="4">Q7&lt;&gt;0</f>
        <v>0</v>
      </c>
      <c r="E7" s="126" t="s">
        <v>68</v>
      </c>
      <c r="F7" s="126" t="s">
        <v>68</v>
      </c>
      <c r="G7" s="127" t="s">
        <v>68</v>
      </c>
      <c r="H7" s="128" t="s">
        <v>68</v>
      </c>
      <c r="I7" s="129" t="str" cm="1">
        <f t="array" ref="I7">IF(INDEX(J:J,ROW()),COUNTIF(J$3:INDEX(J:J,ROW()), TRUE)," ")</f>
        <v xml:space="preserve"> </v>
      </c>
      <c r="J7" s="129" t="b">
        <f t="shared" si="2"/>
        <v>0</v>
      </c>
      <c r="K7" s="129" t="str" cm="1">
        <f t="array" ref="K7">IF(INDEX(L:L,ROW()),COUNTIF(L$3:INDEX(L:L,ROW()), TRUE)," ")</f>
        <v xml:space="preserve"> </v>
      </c>
      <c r="L7" s="129" t="b">
        <f t="shared" si="3"/>
        <v>0</v>
      </c>
      <c r="M7" s="193">
        <v>1122</v>
      </c>
      <c r="N7" s="169"/>
      <c r="O7" s="194" t="s">
        <v>411</v>
      </c>
      <c r="P7" s="169" t="s">
        <v>11</v>
      </c>
      <c r="Q7" s="282">
        <f t="shared" si="0"/>
        <v>0</v>
      </c>
      <c r="R7" s="303"/>
    </row>
    <row r="8" spans="1:19">
      <c r="A8" s="186" cm="1">
        <f t="array" ref="A8">IF(INDEX(B:B,ROW()),COUNTIF(B$3:INDEX(B:B,ROW()), TRUE)," ")</f>
        <v>3</v>
      </c>
      <c r="B8" s="171" t="b">
        <f t="shared" si="1"/>
        <v>1</v>
      </c>
      <c r="C8" s="126" cm="1">
        <f t="array" ref="C8">IF(INDEX(D:D,ROW()),COUNTIF(D$3:INDEX(D:D,ROW()), TRUE)," ")</f>
        <v>4</v>
      </c>
      <c r="D8" s="126" t="b">
        <f t="shared" si="4"/>
        <v>1</v>
      </c>
      <c r="E8" s="126" t="s">
        <v>68</v>
      </c>
      <c r="F8" s="126" t="s">
        <v>68</v>
      </c>
      <c r="G8" s="127" t="s">
        <v>68</v>
      </c>
      <c r="H8" s="128" t="s">
        <v>68</v>
      </c>
      <c r="I8" s="129" cm="1">
        <f t="array" ref="I8">IF(INDEX(J:J,ROW()),COUNTIF(J$3:INDEX(J:J,ROW()), TRUE)," ")</f>
        <v>3</v>
      </c>
      <c r="J8" s="129" t="b">
        <f t="shared" si="2"/>
        <v>1</v>
      </c>
      <c r="K8" s="129" t="str" cm="1">
        <f t="array" ref="K8">IF(INDEX(L:L,ROW()),COUNTIF(L$3:INDEX(L:L,ROW()), TRUE)," ")</f>
        <v xml:space="preserve"> </v>
      </c>
      <c r="L8" s="129" t="b">
        <f t="shared" si="3"/>
        <v>0</v>
      </c>
      <c r="M8" s="193">
        <v>1123</v>
      </c>
      <c r="N8" s="169" t="s">
        <v>75</v>
      </c>
      <c r="O8" s="194" t="s">
        <v>412</v>
      </c>
      <c r="P8" s="169" t="s">
        <v>11</v>
      </c>
      <c r="Q8" s="282">
        <f t="shared" si="0"/>
        <v>100000</v>
      </c>
      <c r="R8" s="303"/>
    </row>
    <row r="9" spans="1:19">
      <c r="A9" s="186" t="str" cm="1">
        <f t="array" ref="A9">IF(INDEX(B:B,ROW()),COUNTIF(B$3:INDEX(B:B,ROW()), TRUE)," ")</f>
        <v xml:space="preserve"> </v>
      </c>
      <c r="B9" s="171" t="b">
        <f t="shared" si="1"/>
        <v>0</v>
      </c>
      <c r="C9" s="126" t="str" cm="1">
        <f t="array" ref="C9">IF(INDEX(D:D,ROW()),COUNTIF(D$3:INDEX(D:D,ROW()), TRUE)," ")</f>
        <v xml:space="preserve"> </v>
      </c>
      <c r="D9" s="126" t="b">
        <f t="shared" si="4"/>
        <v>0</v>
      </c>
      <c r="E9" s="126" t="s">
        <v>68</v>
      </c>
      <c r="F9" s="126" t="s">
        <v>68</v>
      </c>
      <c r="G9" s="127" t="s">
        <v>68</v>
      </c>
      <c r="H9" s="128" t="s">
        <v>68</v>
      </c>
      <c r="I9" s="129" t="str" cm="1">
        <f t="array" ref="I9">IF(INDEX(J:J,ROW()),COUNTIF(J$3:INDEX(J:J,ROW()), TRUE)," ")</f>
        <v xml:space="preserve"> </v>
      </c>
      <c r="J9" s="129" t="b">
        <f t="shared" si="2"/>
        <v>0</v>
      </c>
      <c r="K9" s="129" t="str" cm="1">
        <f t="array" ref="K9">IF(INDEX(L:L,ROW()),COUNTIF(L$3:INDEX(L:L,ROW()), TRUE)," ")</f>
        <v xml:space="preserve"> </v>
      </c>
      <c r="L9" s="129" t="b">
        <f t="shared" si="3"/>
        <v>0</v>
      </c>
      <c r="M9" s="193">
        <v>1124</v>
      </c>
      <c r="N9" s="169"/>
      <c r="O9" s="194" t="s">
        <v>413</v>
      </c>
      <c r="P9" s="169" t="s">
        <v>11</v>
      </c>
      <c r="Q9" s="282">
        <f t="shared" si="0"/>
        <v>0</v>
      </c>
      <c r="R9" s="303"/>
    </row>
    <row r="10" spans="1:19">
      <c r="A10" s="186" t="str" cm="1">
        <f t="array" ref="A10">IF(INDEX(B:B,ROW()),COUNTIF(B$3:INDEX(B:B,ROW()), TRUE)," ")</f>
        <v xml:space="preserve"> </v>
      </c>
      <c r="B10" s="171" t="b">
        <f t="shared" ref="B10" si="5">N10="Y"</f>
        <v>0</v>
      </c>
      <c r="C10" s="126" t="str" cm="1">
        <f t="array" ref="C10">IF(INDEX(D:D,ROW()),COUNTIF(D$3:INDEX(D:D,ROW()), TRUE)," ")</f>
        <v xml:space="preserve"> </v>
      </c>
      <c r="D10" s="126" t="b">
        <f t="shared" ref="D10" si="6">Q10&lt;&gt;0</f>
        <v>0</v>
      </c>
      <c r="E10" s="126" t="s">
        <v>68</v>
      </c>
      <c r="F10" s="126" t="s">
        <v>68</v>
      </c>
      <c r="G10" s="127" t="s">
        <v>68</v>
      </c>
      <c r="H10" s="128" t="s">
        <v>68</v>
      </c>
      <c r="I10" s="129" t="str" cm="1">
        <f t="array" ref="I10">IF(INDEX(J:J,ROW()),COUNTIF(J$3:INDEX(J:J,ROW()), TRUE)," ")</f>
        <v xml:space="preserve"> </v>
      </c>
      <c r="J10" s="129" t="b">
        <f t="shared" si="2"/>
        <v>0</v>
      </c>
      <c r="K10" s="129" t="str" cm="1">
        <f t="array" ref="K10">IF(INDEX(L:L,ROW()),COUNTIF(L$3:INDEX(L:L,ROW()), TRUE)," ")</f>
        <v xml:space="preserve"> </v>
      </c>
      <c r="L10" s="129" t="b">
        <f t="shared" si="3"/>
        <v>0</v>
      </c>
      <c r="M10" s="193">
        <v>1190</v>
      </c>
      <c r="N10" s="169"/>
      <c r="O10" s="194" t="s">
        <v>380</v>
      </c>
      <c r="P10" s="169" t="s">
        <v>11</v>
      </c>
      <c r="Q10" s="282">
        <f t="shared" si="0"/>
        <v>0</v>
      </c>
      <c r="R10" s="303"/>
    </row>
    <row r="11" spans="1:19">
      <c r="A11" s="186" cm="1">
        <f t="array" ref="A11">IF(INDEX(B:B,ROW()),COUNTIF(B$3:INDEX(B:B,ROW()), TRUE)," ")</f>
        <v>4</v>
      </c>
      <c r="B11" s="171" t="b">
        <f t="shared" si="1"/>
        <v>1</v>
      </c>
      <c r="C11" s="126" cm="1">
        <f t="array" ref="C11">IF(INDEX(D:D,ROW()),COUNTIF(D$3:INDEX(D:D,ROW()), TRUE)," ")</f>
        <v>5</v>
      </c>
      <c r="D11" s="126" t="b">
        <f t="shared" si="4"/>
        <v>1</v>
      </c>
      <c r="E11" s="126" t="s">
        <v>68</v>
      </c>
      <c r="F11" s="126" t="s">
        <v>68</v>
      </c>
      <c r="G11" s="127" t="s">
        <v>68</v>
      </c>
      <c r="H11" s="128" t="s">
        <v>68</v>
      </c>
      <c r="I11" s="129" cm="1">
        <f t="array" ref="I11">IF(INDEX(J:J,ROW()),COUNTIF(J$3:INDEX(J:J,ROW()), TRUE)," ")</f>
        <v>4</v>
      </c>
      <c r="J11" s="129" t="b">
        <f t="shared" si="2"/>
        <v>1</v>
      </c>
      <c r="K11" s="129" t="str" cm="1">
        <f t="array" ref="K11">IF(INDEX(L:L,ROW()),COUNTIF(L$3:INDEX(L:L,ROW()), TRUE)," ")</f>
        <v xml:space="preserve"> </v>
      </c>
      <c r="L11" s="129" t="b">
        <f t="shared" si="3"/>
        <v>0</v>
      </c>
      <c r="M11" s="193">
        <v>1191</v>
      </c>
      <c r="N11" s="169" t="s">
        <v>75</v>
      </c>
      <c r="O11" s="194" t="s">
        <v>417</v>
      </c>
      <c r="P11" s="169" t="s">
        <v>11</v>
      </c>
      <c r="Q11" s="282">
        <f t="shared" si="0"/>
        <v>1000000</v>
      </c>
      <c r="R11" s="303"/>
    </row>
    <row r="12" spans="1:19">
      <c r="A12" s="186" t="str" cm="1">
        <f t="array" ref="A12">IF(INDEX(B:B,ROW()),COUNTIF(B$3:INDEX(B:B,ROW()), TRUE)," ")</f>
        <v xml:space="preserve"> </v>
      </c>
      <c r="B12" s="171" t="b">
        <f t="shared" si="1"/>
        <v>0</v>
      </c>
      <c r="C12" s="126" t="str" cm="1">
        <f t="array" ref="C12">IF(INDEX(D:D,ROW()),COUNTIF(D$3:INDEX(D:D,ROW()), TRUE)," ")</f>
        <v xml:space="preserve"> </v>
      </c>
      <c r="D12" s="126" t="b">
        <f t="shared" si="4"/>
        <v>0</v>
      </c>
      <c r="E12" s="126" t="s">
        <v>68</v>
      </c>
      <c r="F12" s="126" t="s">
        <v>68</v>
      </c>
      <c r="G12" s="127" t="s">
        <v>68</v>
      </c>
      <c r="H12" s="128" t="s">
        <v>68</v>
      </c>
      <c r="I12" s="129" t="str" cm="1">
        <f t="array" ref="I12">IF(INDEX(J:J,ROW()),COUNTIF(J$3:INDEX(J:J,ROW()), TRUE)," ")</f>
        <v xml:space="preserve"> </v>
      </c>
      <c r="J12" s="129" t="b">
        <f t="shared" si="2"/>
        <v>0</v>
      </c>
      <c r="K12" s="129" t="str" cm="1">
        <f t="array" ref="K12">IF(INDEX(L:L,ROW()),COUNTIF(L$3:INDEX(L:L,ROW()), TRUE)," ")</f>
        <v xml:space="preserve"> </v>
      </c>
      <c r="L12" s="129" t="b">
        <f t="shared" si="3"/>
        <v>0</v>
      </c>
      <c r="M12" s="193">
        <v>1192</v>
      </c>
      <c r="N12" s="169"/>
      <c r="O12" s="194" t="s">
        <v>418</v>
      </c>
      <c r="P12" s="169" t="s">
        <v>11</v>
      </c>
      <c r="Q12" s="282">
        <f t="shared" si="0"/>
        <v>0</v>
      </c>
      <c r="R12" s="303"/>
    </row>
    <row r="13" spans="1:19">
      <c r="A13" s="186" t="s">
        <v>68</v>
      </c>
      <c r="B13" s="171" t="s">
        <v>135</v>
      </c>
      <c r="C13" s="126" cm="1">
        <f t="array" ref="C13">IF(INDEX(D:D,ROW()),COUNTIF(D$3:INDEX(D:D,ROW()), TRUE)," ")</f>
        <v>6</v>
      </c>
      <c r="D13" s="126" t="b">
        <f t="shared" si="4"/>
        <v>1</v>
      </c>
      <c r="E13" s="126" t="s">
        <v>68</v>
      </c>
      <c r="F13" s="126" t="s">
        <v>68</v>
      </c>
      <c r="G13" s="127" t="s">
        <v>68</v>
      </c>
      <c r="H13" s="128" t="s">
        <v>68</v>
      </c>
      <c r="I13" s="129" t="s">
        <v>68</v>
      </c>
      <c r="J13" s="129" t="s">
        <v>68</v>
      </c>
      <c r="K13" s="129" t="s">
        <v>68</v>
      </c>
      <c r="L13" s="129" t="s">
        <v>68</v>
      </c>
      <c r="N13" s="95"/>
      <c r="O13" s="91" t="s">
        <v>381</v>
      </c>
      <c r="Q13" s="282">
        <f>SUMIF(P4:P12,"借",Q4:Q12)-SUMIF(P4:P12,"貸",Q4:Q12)</f>
        <v>1413000</v>
      </c>
      <c r="R13" s="303"/>
    </row>
    <row r="14" spans="1:19">
      <c r="A14" s="186" t="str" cm="1">
        <f t="array" ref="A14">IF(INDEX(B:B,ROW()),COUNTIF(B$3:INDEX(B:B,ROW()), TRUE)," ")</f>
        <v xml:space="preserve"> </v>
      </c>
      <c r="B14" s="171" t="b">
        <f>N14="Y"</f>
        <v>0</v>
      </c>
      <c r="C14" s="126" t="str" cm="1">
        <f t="array" ref="C14">IF(INDEX(D:D,ROW()),COUNTIF(D$3:INDEX(D:D,ROW()), TRUE)," ")</f>
        <v xml:space="preserve"> </v>
      </c>
      <c r="D14" s="126" t="b">
        <f>Q14&lt;&gt;0</f>
        <v>0</v>
      </c>
      <c r="E14" s="126" t="s">
        <v>68</v>
      </c>
      <c r="F14" s="126" t="s">
        <v>68</v>
      </c>
      <c r="G14" s="127" t="s">
        <v>68</v>
      </c>
      <c r="H14" s="128" t="s">
        <v>68</v>
      </c>
      <c r="I14" s="129" t="str" cm="1">
        <f t="array" ref="I14">IF(INDEX(J:J,ROW()),COUNTIF(J$3:INDEX(J:J,ROW()), TRUE)," ")</f>
        <v xml:space="preserve"> </v>
      </c>
      <c r="J14" s="129" t="b">
        <f t="shared" ref="J14:J21" si="7">AND(P14="借",Q14&lt;&gt;0)</f>
        <v>0</v>
      </c>
      <c r="K14" s="129" t="str" cm="1">
        <f t="array" ref="K14">IF(INDEX(L:L,ROW()),COUNTIF(L$3:INDEX(L:L,ROW()), TRUE)," ")</f>
        <v xml:space="preserve"> </v>
      </c>
      <c r="L14" s="129" t="b">
        <f t="shared" ref="L14:L21" si="8">AND(P14="貸",Q14&lt;&gt;0)</f>
        <v>0</v>
      </c>
      <c r="M14" s="193">
        <v>1210</v>
      </c>
      <c r="N14" s="169"/>
      <c r="O14" s="194" t="s">
        <v>205</v>
      </c>
      <c r="P14" s="169" t="s">
        <v>11</v>
      </c>
      <c r="Q14" s="282">
        <f t="shared" ref="Q14:Q21" si="9">IF(N14="Y",(SUMIFS(傳票借方,傳票日期,"&lt;="&amp;資產負債表日,傳票科目,M14)-SUMIFS(傳票貸方,傳票日期,"&lt;="&amp;資產負債表日,傳票科目,M14))*IF($P14="借",1,-1),0)</f>
        <v>0</v>
      </c>
      <c r="R14" s="303"/>
    </row>
    <row r="15" spans="1:19">
      <c r="A15" s="186" t="str" cm="1">
        <f t="array" ref="A15">IF(INDEX(B:B,ROW()),COUNTIF(B$3:INDEX(B:B,ROW()), TRUE)," ")</f>
        <v xml:space="preserve"> </v>
      </c>
      <c r="B15" s="171" t="b">
        <f t="shared" ref="B15:B21" si="10">N15="Y"</f>
        <v>0</v>
      </c>
      <c r="C15" s="126" t="str" cm="1">
        <f t="array" ref="C15">IF(INDEX(D:D,ROW()),COUNTIF(D$3:INDEX(D:D,ROW()), TRUE)," ")</f>
        <v xml:space="preserve"> </v>
      </c>
      <c r="D15" s="126" t="b">
        <f t="shared" ref="D15:D21" si="11">Q15&lt;&gt;0</f>
        <v>0</v>
      </c>
      <c r="E15" s="126" t="s">
        <v>68</v>
      </c>
      <c r="F15" s="126" t="s">
        <v>68</v>
      </c>
      <c r="G15" s="127" t="s">
        <v>68</v>
      </c>
      <c r="H15" s="128" t="s">
        <v>68</v>
      </c>
      <c r="I15" s="129" t="str" cm="1">
        <f t="array" ref="I15">IF(INDEX(J:J,ROW()),COUNTIF(J$3:INDEX(J:J,ROW()), TRUE)," ")</f>
        <v xml:space="preserve"> </v>
      </c>
      <c r="J15" s="129" t="b">
        <f t="shared" si="7"/>
        <v>0</v>
      </c>
      <c r="K15" s="129" t="str" cm="1">
        <f t="array" ref="K15">IF(INDEX(L:L,ROW()),COUNTIF(L$3:INDEX(L:L,ROW()), TRUE)," ")</f>
        <v xml:space="preserve"> </v>
      </c>
      <c r="L15" s="129" t="b">
        <f t="shared" si="8"/>
        <v>0</v>
      </c>
      <c r="M15" s="193">
        <v>1220</v>
      </c>
      <c r="N15" s="169"/>
      <c r="O15" s="194" t="s">
        <v>12</v>
      </c>
      <c r="P15" s="169" t="s">
        <v>11</v>
      </c>
      <c r="Q15" s="282">
        <f t="shared" si="9"/>
        <v>0</v>
      </c>
      <c r="R15" s="303"/>
    </row>
    <row r="16" spans="1:19">
      <c r="A16" s="186" t="str" cm="1">
        <f t="array" ref="A16">IF(INDEX(B:B,ROW()),COUNTIF(B$3:INDEX(B:B,ROW()), TRUE)," ")</f>
        <v xml:space="preserve"> </v>
      </c>
      <c r="B16" s="171" t="b">
        <f t="shared" si="10"/>
        <v>0</v>
      </c>
      <c r="C16" s="126" t="str" cm="1">
        <f t="array" ref="C16">IF(INDEX(D:D,ROW()),COUNTIF(D$3:INDEX(D:D,ROW()), TRUE)," ")</f>
        <v xml:space="preserve"> </v>
      </c>
      <c r="D16" s="126" t="b">
        <f t="shared" si="11"/>
        <v>0</v>
      </c>
      <c r="E16" s="126" t="s">
        <v>68</v>
      </c>
      <c r="F16" s="126" t="s">
        <v>68</v>
      </c>
      <c r="G16" s="127" t="s">
        <v>68</v>
      </c>
      <c r="H16" s="128" t="s">
        <v>68</v>
      </c>
      <c r="I16" s="129" t="str" cm="1">
        <f t="array" ref="I16">IF(INDEX(J:J,ROW()),COUNTIF(J$3:INDEX(J:J,ROW()), TRUE)," ")</f>
        <v xml:space="preserve"> </v>
      </c>
      <c r="J16" s="129" t="b">
        <f t="shared" si="7"/>
        <v>0</v>
      </c>
      <c r="K16" s="129" t="str" cm="1">
        <f t="array" ref="K16">IF(INDEX(L:L,ROW()),COUNTIF(L$3:INDEX(L:L,ROW()), TRUE)," ")</f>
        <v xml:space="preserve"> </v>
      </c>
      <c r="L16" s="129" t="b">
        <f t="shared" si="8"/>
        <v>0</v>
      </c>
      <c r="M16" s="193">
        <v>1230</v>
      </c>
      <c r="N16" s="169"/>
      <c r="O16" s="194" t="s">
        <v>206</v>
      </c>
      <c r="P16" s="169" t="s">
        <v>11</v>
      </c>
      <c r="Q16" s="282">
        <f t="shared" si="9"/>
        <v>0</v>
      </c>
      <c r="R16" s="303"/>
    </row>
    <row r="17" spans="1:18">
      <c r="A17" s="186" t="str" cm="1">
        <f t="array" ref="A17">IF(INDEX(B:B,ROW()),COUNTIF(B$3:INDEX(B:B,ROW()), TRUE)," ")</f>
        <v xml:space="preserve"> </v>
      </c>
      <c r="B17" s="171" t="b">
        <f t="shared" si="10"/>
        <v>0</v>
      </c>
      <c r="C17" s="126" t="str" cm="1">
        <f t="array" ref="C17">IF(INDEX(D:D,ROW()),COUNTIF(D$3:INDEX(D:D,ROW()), TRUE)," ")</f>
        <v xml:space="preserve"> </v>
      </c>
      <c r="D17" s="126" t="b">
        <f t="shared" si="11"/>
        <v>0</v>
      </c>
      <c r="E17" s="126" t="s">
        <v>68</v>
      </c>
      <c r="F17" s="126" t="s">
        <v>68</v>
      </c>
      <c r="G17" s="127" t="s">
        <v>68</v>
      </c>
      <c r="H17" s="128" t="s">
        <v>68</v>
      </c>
      <c r="I17" s="129" t="str" cm="1">
        <f t="array" ref="I17">IF(INDEX(J:J,ROW()),COUNTIF(J$3:INDEX(J:J,ROW()), TRUE)," ")</f>
        <v xml:space="preserve"> </v>
      </c>
      <c r="J17" s="129" t="b">
        <f t="shared" si="7"/>
        <v>0</v>
      </c>
      <c r="K17" s="129" t="str" cm="1">
        <f t="array" ref="K17">IF(INDEX(L:L,ROW()),COUNTIF(L$3:INDEX(L:L,ROW()), TRUE)," ")</f>
        <v xml:space="preserve"> </v>
      </c>
      <c r="L17" s="129" t="b">
        <f t="shared" si="8"/>
        <v>0</v>
      </c>
      <c r="M17" s="193">
        <v>1240</v>
      </c>
      <c r="N17" s="169"/>
      <c r="O17" s="194" t="s">
        <v>207</v>
      </c>
      <c r="P17" s="169" t="s">
        <v>11</v>
      </c>
      <c r="Q17" s="282">
        <f t="shared" si="9"/>
        <v>0</v>
      </c>
      <c r="R17" s="303"/>
    </row>
    <row r="18" spans="1:18">
      <c r="A18" s="186" cm="1">
        <f t="array" ref="A18">IF(INDEX(B:B,ROW()),COUNTIF(B$3:INDEX(B:B,ROW()), TRUE)," ")</f>
        <v>5</v>
      </c>
      <c r="B18" s="171" t="b">
        <f t="shared" si="10"/>
        <v>1</v>
      </c>
      <c r="C18" s="126" cm="1">
        <f t="array" ref="C18">IF(INDEX(D:D,ROW()),COUNTIF(D$3:INDEX(D:D,ROW()), TRUE)," ")</f>
        <v>7</v>
      </c>
      <c r="D18" s="126" t="b">
        <f t="shared" si="11"/>
        <v>1</v>
      </c>
      <c r="E18" s="126" t="s">
        <v>68</v>
      </c>
      <c r="F18" s="126" t="s">
        <v>68</v>
      </c>
      <c r="G18" s="127" t="s">
        <v>68</v>
      </c>
      <c r="H18" s="128" t="s">
        <v>68</v>
      </c>
      <c r="I18" s="129" cm="1">
        <f t="array" ref="I18">IF(INDEX(J:J,ROW()),COUNTIF(J$3:INDEX(J:J,ROW()), TRUE)," ")</f>
        <v>5</v>
      </c>
      <c r="J18" s="129" t="b">
        <f t="shared" si="7"/>
        <v>1</v>
      </c>
      <c r="K18" s="129" t="str" cm="1">
        <f t="array" ref="K18">IF(INDEX(L:L,ROW()),COUNTIF(L$3:INDEX(L:L,ROW()), TRUE)," ")</f>
        <v xml:space="preserve"> </v>
      </c>
      <c r="L18" s="129" t="b">
        <f t="shared" si="8"/>
        <v>0</v>
      </c>
      <c r="M18" s="193">
        <v>1250</v>
      </c>
      <c r="N18" s="169" t="s">
        <v>75</v>
      </c>
      <c r="O18" s="194" t="s">
        <v>208</v>
      </c>
      <c r="P18" s="169" t="s">
        <v>11</v>
      </c>
      <c r="Q18" s="282">
        <f t="shared" si="9"/>
        <v>20000</v>
      </c>
      <c r="R18" s="303"/>
    </row>
    <row r="19" spans="1:18">
      <c r="A19" s="186" t="str" cm="1">
        <f t="array" ref="A19">IF(INDEX(B:B,ROW()),COUNTIF(B$3:INDEX(B:B,ROW()), TRUE)," ")</f>
        <v xml:space="preserve"> </v>
      </c>
      <c r="B19" s="171" t="b">
        <f t="shared" si="10"/>
        <v>0</v>
      </c>
      <c r="C19" s="126" t="str" cm="1">
        <f t="array" ref="C19">IF(INDEX(D:D,ROW()),COUNTIF(D$3:INDEX(D:D,ROW()), TRUE)," ")</f>
        <v xml:space="preserve"> </v>
      </c>
      <c r="D19" s="126" t="b">
        <f t="shared" si="11"/>
        <v>0</v>
      </c>
      <c r="E19" s="126" t="s">
        <v>68</v>
      </c>
      <c r="F19" s="126" t="s">
        <v>68</v>
      </c>
      <c r="G19" s="127" t="s">
        <v>68</v>
      </c>
      <c r="H19" s="128" t="s">
        <v>68</v>
      </c>
      <c r="I19" s="129" t="str" cm="1">
        <f t="array" ref="I19">IF(INDEX(J:J,ROW()),COUNTIF(J$3:INDEX(J:J,ROW()), TRUE)," ")</f>
        <v xml:space="preserve"> </v>
      </c>
      <c r="J19" s="129" t="b">
        <f t="shared" si="7"/>
        <v>0</v>
      </c>
      <c r="K19" s="129" t="str" cm="1">
        <f t="array" ref="K19">IF(INDEX(L:L,ROW()),COUNTIF(L$3:INDEX(L:L,ROW()), TRUE)," ")</f>
        <v xml:space="preserve"> </v>
      </c>
      <c r="L19" s="129" t="b">
        <f t="shared" si="8"/>
        <v>0</v>
      </c>
      <c r="M19" s="193">
        <v>1260</v>
      </c>
      <c r="N19" s="169"/>
      <c r="O19" s="194" t="s">
        <v>15</v>
      </c>
      <c r="P19" s="169" t="s">
        <v>11</v>
      </c>
      <c r="Q19" s="282">
        <f t="shared" si="9"/>
        <v>0</v>
      </c>
      <c r="R19" s="303"/>
    </row>
    <row r="20" spans="1:18">
      <c r="A20" s="186" t="str" cm="1">
        <f t="array" ref="A20">IF(INDEX(B:B,ROW()),COUNTIF(B$3:INDEX(B:B,ROW()), TRUE)," ")</f>
        <v xml:space="preserve"> </v>
      </c>
      <c r="B20" s="171" t="b">
        <f t="shared" si="10"/>
        <v>0</v>
      </c>
      <c r="C20" s="126" t="str" cm="1">
        <f t="array" ref="C20">IF(INDEX(D:D,ROW()),COUNTIF(D$3:INDEX(D:D,ROW()), TRUE)," ")</f>
        <v xml:space="preserve"> </v>
      </c>
      <c r="D20" s="126" t="b">
        <f t="shared" si="11"/>
        <v>0</v>
      </c>
      <c r="E20" s="126" t="s">
        <v>68</v>
      </c>
      <c r="F20" s="126" t="s">
        <v>68</v>
      </c>
      <c r="G20" s="127" t="s">
        <v>68</v>
      </c>
      <c r="H20" s="128" t="s">
        <v>68</v>
      </c>
      <c r="I20" s="129" t="str" cm="1">
        <f t="array" ref="I20">IF(INDEX(J:J,ROW()),COUNTIF(J$3:INDEX(J:J,ROW()), TRUE)," ")</f>
        <v xml:space="preserve"> </v>
      </c>
      <c r="J20" s="129" t="b">
        <f t="shared" si="7"/>
        <v>0</v>
      </c>
      <c r="K20" s="129" t="str" cm="1">
        <f t="array" ref="K20">IF(INDEX(L:L,ROW()),COUNTIF(L$3:INDEX(L:L,ROW()), TRUE)," ")</f>
        <v xml:space="preserve"> </v>
      </c>
      <c r="L20" s="129" t="b">
        <f t="shared" si="8"/>
        <v>0</v>
      </c>
      <c r="M20" s="193">
        <v>1265</v>
      </c>
      <c r="N20" s="169"/>
      <c r="O20" s="194" t="s">
        <v>16</v>
      </c>
      <c r="P20" s="169" t="s">
        <v>11</v>
      </c>
      <c r="Q20" s="282">
        <f t="shared" si="9"/>
        <v>0</v>
      </c>
      <c r="R20" s="303"/>
    </row>
    <row r="21" spans="1:18">
      <c r="A21" s="186" t="str" cm="1">
        <f t="array" ref="A21">IF(INDEX(B:B,ROW()),COUNTIF(B$3:INDEX(B:B,ROW()), TRUE)," ")</f>
        <v xml:space="preserve"> </v>
      </c>
      <c r="B21" s="171" t="b">
        <f t="shared" si="10"/>
        <v>0</v>
      </c>
      <c r="C21" s="126" t="str" cm="1">
        <f t="array" ref="C21">IF(INDEX(D:D,ROW()),COUNTIF(D$3:INDEX(D:D,ROW()), TRUE)," ")</f>
        <v xml:space="preserve"> </v>
      </c>
      <c r="D21" s="126" t="b">
        <f t="shared" si="11"/>
        <v>0</v>
      </c>
      <c r="E21" s="126" t="s">
        <v>68</v>
      </c>
      <c r="F21" s="126" t="s">
        <v>68</v>
      </c>
      <c r="G21" s="127" t="s">
        <v>68</v>
      </c>
      <c r="H21" s="128" t="s">
        <v>68</v>
      </c>
      <c r="I21" s="129" t="str" cm="1">
        <f t="array" ref="I21">IF(INDEX(J:J,ROW()),COUNTIF(J$3:INDEX(J:J,ROW()), TRUE)," ")</f>
        <v xml:space="preserve"> </v>
      </c>
      <c r="J21" s="129" t="b">
        <f t="shared" si="7"/>
        <v>0</v>
      </c>
      <c r="K21" s="129" t="str" cm="1">
        <f t="array" ref="K21">IF(INDEX(L:L,ROW()),COUNTIF(L$3:INDEX(L:L,ROW()), TRUE)," ")</f>
        <v xml:space="preserve"> </v>
      </c>
      <c r="L21" s="129" t="b">
        <f t="shared" si="8"/>
        <v>0</v>
      </c>
      <c r="M21" s="193">
        <v>1270</v>
      </c>
      <c r="N21" s="169"/>
      <c r="O21" s="194" t="s">
        <v>14</v>
      </c>
      <c r="P21" s="169" t="s">
        <v>11</v>
      </c>
      <c r="Q21" s="282">
        <f t="shared" si="9"/>
        <v>0</v>
      </c>
      <c r="R21" s="303"/>
    </row>
    <row r="22" spans="1:18">
      <c r="A22" s="186" t="s">
        <v>68</v>
      </c>
      <c r="B22" s="171" t="s">
        <v>68</v>
      </c>
      <c r="C22" s="126" cm="1">
        <f t="array" ref="C22">IF(INDEX(D:D,ROW()),COUNTIF(D$3:INDEX(D:D,ROW()), TRUE)," ")</f>
        <v>8</v>
      </c>
      <c r="D22" s="126" t="b">
        <f t="shared" ref="D22" si="12">Q22&lt;&gt;0</f>
        <v>1</v>
      </c>
      <c r="E22" s="126" t="s">
        <v>68</v>
      </c>
      <c r="F22" s="126" t="s">
        <v>68</v>
      </c>
      <c r="G22" s="127" t="s">
        <v>68</v>
      </c>
      <c r="H22" s="128" t="s">
        <v>68</v>
      </c>
      <c r="I22" s="129" t="s">
        <v>68</v>
      </c>
      <c r="J22" s="129" t="s">
        <v>68</v>
      </c>
      <c r="K22" s="129" t="s">
        <v>68</v>
      </c>
      <c r="L22" s="129" t="s">
        <v>68</v>
      </c>
      <c r="N22" s="95"/>
      <c r="O22" s="31" t="s">
        <v>57</v>
      </c>
      <c r="Q22" s="282">
        <f>SUMIF(P14:P21,"借",Q14:Q21)-SUMIF(P14:P21,"貸",Q14:Q21)+Q13</f>
        <v>1433000</v>
      </c>
      <c r="R22" s="303"/>
    </row>
    <row r="23" spans="1:18" s="114" customFormat="1" hidden="1">
      <c r="A23" s="186" t="s">
        <v>68</v>
      </c>
      <c r="B23" s="171" t="s">
        <v>68</v>
      </c>
      <c r="C23" s="126" cm="1">
        <f t="array" ref="C23">IF(INDEX(D:D,ROW()),COUNTIF(D$3:INDEX(D:D,ROW()), TRUE)," ")</f>
        <v>9</v>
      </c>
      <c r="D23" s="126" t="b">
        <f>D22</f>
        <v>1</v>
      </c>
      <c r="E23" s="126" t="s">
        <v>68</v>
      </c>
      <c r="F23" s="126" t="s">
        <v>68</v>
      </c>
      <c r="G23" s="127" t="s">
        <v>68</v>
      </c>
      <c r="H23" s="128" t="s">
        <v>68</v>
      </c>
      <c r="I23" s="129" t="s">
        <v>68</v>
      </c>
      <c r="J23" s="129" t="s">
        <v>68</v>
      </c>
      <c r="K23" s="129" t="s">
        <v>68</v>
      </c>
      <c r="L23" s="129" t="s">
        <v>68</v>
      </c>
      <c r="M23" s="112"/>
      <c r="N23" s="112"/>
      <c r="O23" s="136"/>
      <c r="P23" s="113"/>
      <c r="Q23" s="283"/>
      <c r="R23" s="304"/>
    </row>
    <row r="24" spans="1:18">
      <c r="A24" s="186" t="s">
        <v>68</v>
      </c>
      <c r="B24" s="171" t="s">
        <v>68</v>
      </c>
      <c r="C24" s="126" t="str" cm="1">
        <f t="array" ref="C24">IF(INDEX(D:D,ROW()),COUNTIF(D$3:INDEX(D:D,ROW()), TRUE)," ")</f>
        <v xml:space="preserve"> </v>
      </c>
      <c r="D24" s="131" t="b">
        <f>D36</f>
        <v>0</v>
      </c>
      <c r="E24" s="126" t="s">
        <v>68</v>
      </c>
      <c r="F24" s="126" t="s">
        <v>68</v>
      </c>
      <c r="G24" s="127" t="s">
        <v>68</v>
      </c>
      <c r="H24" s="128" t="s">
        <v>68</v>
      </c>
      <c r="I24" s="129" t="s">
        <v>68</v>
      </c>
      <c r="J24" s="129" t="s">
        <v>68</v>
      </c>
      <c r="K24" s="129" t="s">
        <v>68</v>
      </c>
      <c r="L24" s="129" t="s">
        <v>68</v>
      </c>
      <c r="M24" s="31"/>
      <c r="N24" s="95"/>
      <c r="O24" s="31" t="s">
        <v>211</v>
      </c>
      <c r="P24" s="29"/>
      <c r="Q24" s="305"/>
      <c r="R24" s="305"/>
    </row>
    <row r="25" spans="1:18">
      <c r="A25" s="186" t="str" cm="1">
        <f t="array" ref="A25">IF(INDEX(B:B,ROW()),COUNTIF(B$3:INDEX(B:B,ROW()), TRUE)," ")</f>
        <v xml:space="preserve"> </v>
      </c>
      <c r="B25" s="171" t="b">
        <f t="shared" ref="B25:B35" si="13">N25="Y"</f>
        <v>0</v>
      </c>
      <c r="C25" s="126" t="str" cm="1">
        <f t="array" ref="C25">IF(INDEX(D:D,ROW()),COUNTIF(D$3:INDEX(D:D,ROW()), TRUE)," ")</f>
        <v xml:space="preserve"> </v>
      </c>
      <c r="D25" s="126" t="b">
        <f t="shared" ref="D25:D36" si="14">Q25&lt;&gt;0</f>
        <v>0</v>
      </c>
      <c r="E25" s="126" t="s">
        <v>68</v>
      </c>
      <c r="F25" s="126" t="s">
        <v>68</v>
      </c>
      <c r="G25" s="127" t="s">
        <v>68</v>
      </c>
      <c r="H25" s="128" t="s">
        <v>68</v>
      </c>
      <c r="I25" s="129" t="str" cm="1">
        <f t="array" ref="I25">IF(INDEX(J:J,ROW()),COUNTIF(J$3:INDEX(J:J,ROW()), TRUE)," ")</f>
        <v xml:space="preserve"> </v>
      </c>
      <c r="J25" s="129" t="b">
        <f t="shared" ref="J25:J35" si="15">AND(P25="借",Q25&lt;&gt;0)</f>
        <v>0</v>
      </c>
      <c r="K25" s="129" t="str" cm="1">
        <f t="array" ref="K25">IF(INDEX(L:L,ROW()),COUNTIF(L$3:INDEX(L:L,ROW()), TRUE)," ")</f>
        <v xml:space="preserve"> </v>
      </c>
      <c r="L25" s="129" t="b">
        <f t="shared" ref="L25:L35" si="16">AND(P25="貸",Q25&lt;&gt;0)</f>
        <v>0</v>
      </c>
      <c r="M25" s="195">
        <v>1310</v>
      </c>
      <c r="N25" s="169"/>
      <c r="O25" s="196" t="s">
        <v>17</v>
      </c>
      <c r="P25" s="169" t="s">
        <v>11</v>
      </c>
      <c r="Q25" s="282">
        <f t="shared" ref="Q25:Q35" si="17">IF(N25="Y",(SUMIFS(傳票借方,傳票日期,"&lt;="&amp;資產負債表日,傳票科目,M25)-SUMIFS(傳票貸方,傳票日期,"&lt;="&amp;資產負債表日,傳票科目,M25))*IF($P25="借",1,-1),0)</f>
        <v>0</v>
      </c>
      <c r="R25" s="303"/>
    </row>
    <row r="26" spans="1:18">
      <c r="A26" s="186" t="str" cm="1">
        <f t="array" ref="A26">IF(INDEX(B:B,ROW()),COUNTIF(B$3:INDEX(B:B,ROW()), TRUE)," ")</f>
        <v xml:space="preserve"> </v>
      </c>
      <c r="B26" s="171" t="b">
        <f t="shared" si="13"/>
        <v>0</v>
      </c>
      <c r="C26" s="126" t="str" cm="1">
        <f t="array" ref="C26">IF(INDEX(D:D,ROW()),COUNTIF(D$3:INDEX(D:D,ROW()), TRUE)," ")</f>
        <v xml:space="preserve"> </v>
      </c>
      <c r="D26" s="126" t="b">
        <f t="shared" si="14"/>
        <v>0</v>
      </c>
      <c r="E26" s="126" t="s">
        <v>68</v>
      </c>
      <c r="F26" s="126" t="s">
        <v>68</v>
      </c>
      <c r="G26" s="127" t="s">
        <v>68</v>
      </c>
      <c r="H26" s="128" t="s">
        <v>68</v>
      </c>
      <c r="I26" s="129" t="str" cm="1">
        <f t="array" ref="I26">IF(INDEX(J:J,ROW()),COUNTIF(J$3:INDEX(J:J,ROW()), TRUE)," ")</f>
        <v xml:space="preserve"> </v>
      </c>
      <c r="J26" s="129" t="b">
        <f t="shared" si="15"/>
        <v>0</v>
      </c>
      <c r="K26" s="129" t="str" cm="1">
        <f t="array" ref="K26">IF(INDEX(L:L,ROW()),COUNTIF(L$3:INDEX(L:L,ROW()), TRUE)," ")</f>
        <v xml:space="preserve"> </v>
      </c>
      <c r="L26" s="129" t="b">
        <f t="shared" si="16"/>
        <v>0</v>
      </c>
      <c r="M26" s="195">
        <v>1320</v>
      </c>
      <c r="N26" s="169"/>
      <c r="O26" s="196" t="s">
        <v>18</v>
      </c>
      <c r="P26" s="169" t="s">
        <v>11</v>
      </c>
      <c r="Q26" s="282">
        <f t="shared" si="17"/>
        <v>0</v>
      </c>
      <c r="R26" s="303"/>
    </row>
    <row r="27" spans="1:18">
      <c r="A27" s="186" t="str" cm="1">
        <f t="array" ref="A27">IF(INDEX(B:B,ROW()),COUNTIF(B$3:INDEX(B:B,ROW()), TRUE)," ")</f>
        <v xml:space="preserve"> </v>
      </c>
      <c r="B27" s="171" t="b">
        <f t="shared" si="13"/>
        <v>0</v>
      </c>
      <c r="C27" s="126" t="str" cm="1">
        <f t="array" ref="C27">IF(INDEX(D:D,ROW()),COUNTIF(D$3:INDEX(D:D,ROW()), TRUE)," ")</f>
        <v xml:space="preserve"> </v>
      </c>
      <c r="D27" s="126" t="b">
        <f t="shared" si="14"/>
        <v>0</v>
      </c>
      <c r="E27" s="126" t="s">
        <v>68</v>
      </c>
      <c r="F27" s="126" t="s">
        <v>68</v>
      </c>
      <c r="G27" s="127" t="s">
        <v>68</v>
      </c>
      <c r="H27" s="128" t="s">
        <v>68</v>
      </c>
      <c r="I27" s="129" t="str" cm="1">
        <f t="array" ref="I27">IF(INDEX(J:J,ROW()),COUNTIF(J$3:INDEX(J:J,ROW()), TRUE)," ")</f>
        <v xml:space="preserve"> </v>
      </c>
      <c r="J27" s="129" t="b">
        <f t="shared" si="15"/>
        <v>0</v>
      </c>
      <c r="K27" s="129" t="str" cm="1">
        <f t="array" ref="K27">IF(INDEX(L:L,ROW()),COUNTIF(L$3:INDEX(L:L,ROW()), TRUE)," ")</f>
        <v xml:space="preserve"> </v>
      </c>
      <c r="L27" s="129" t="b">
        <f t="shared" si="16"/>
        <v>0</v>
      </c>
      <c r="M27" s="195">
        <v>1325</v>
      </c>
      <c r="N27" s="169"/>
      <c r="O27" s="196" t="s">
        <v>221</v>
      </c>
      <c r="P27" s="169" t="s">
        <v>13</v>
      </c>
      <c r="Q27" s="282">
        <f t="shared" si="17"/>
        <v>0</v>
      </c>
      <c r="R27" s="303"/>
    </row>
    <row r="28" spans="1:18">
      <c r="A28" s="186" t="str" cm="1">
        <f t="array" ref="A28">IF(INDEX(B:B,ROW()),COUNTIF(B$3:INDEX(B:B,ROW()), TRUE)," ")</f>
        <v xml:space="preserve"> </v>
      </c>
      <c r="B28" s="171" t="b">
        <f t="shared" si="13"/>
        <v>0</v>
      </c>
      <c r="C28" s="126" t="str" cm="1">
        <f t="array" ref="C28">IF(INDEX(D:D,ROW()),COUNTIF(D$3:INDEX(D:D,ROW()), TRUE)," ")</f>
        <v xml:space="preserve"> </v>
      </c>
      <c r="D28" s="126" t="b">
        <f t="shared" si="14"/>
        <v>0</v>
      </c>
      <c r="E28" s="126" t="s">
        <v>68</v>
      </c>
      <c r="F28" s="126" t="s">
        <v>68</v>
      </c>
      <c r="G28" s="127" t="s">
        <v>68</v>
      </c>
      <c r="H28" s="128" t="s">
        <v>68</v>
      </c>
      <c r="I28" s="129" t="str" cm="1">
        <f t="array" ref="I28">IF(INDEX(J:J,ROW()),COUNTIF(J$3:INDEX(J:J,ROW()), TRUE)," ")</f>
        <v xml:space="preserve"> </v>
      </c>
      <c r="J28" s="129" t="b">
        <f t="shared" si="15"/>
        <v>0</v>
      </c>
      <c r="K28" s="129" t="str" cm="1">
        <f t="array" ref="K28">IF(INDEX(L:L,ROW()),COUNTIF(L$3:INDEX(L:L,ROW()), TRUE)," ")</f>
        <v xml:space="preserve"> </v>
      </c>
      <c r="L28" s="129" t="b">
        <f t="shared" si="16"/>
        <v>0</v>
      </c>
      <c r="M28" s="195">
        <v>1330</v>
      </c>
      <c r="N28" s="169"/>
      <c r="O28" s="196" t="s">
        <v>219</v>
      </c>
      <c r="P28" s="169" t="s">
        <v>11</v>
      </c>
      <c r="Q28" s="282">
        <f t="shared" si="17"/>
        <v>0</v>
      </c>
      <c r="R28" s="303"/>
    </row>
    <row r="29" spans="1:18">
      <c r="A29" s="186" t="str" cm="1">
        <f t="array" ref="A29">IF(INDEX(B:B,ROW()),COUNTIF(B$3:INDEX(B:B,ROW()), TRUE)," ")</f>
        <v xml:space="preserve"> </v>
      </c>
      <c r="B29" s="171" t="b">
        <f t="shared" si="13"/>
        <v>0</v>
      </c>
      <c r="C29" s="126" t="str" cm="1">
        <f t="array" ref="C29">IF(INDEX(D:D,ROW()),COUNTIF(D$3:INDEX(D:D,ROW()), TRUE)," ")</f>
        <v xml:space="preserve"> </v>
      </c>
      <c r="D29" s="126" t="b">
        <f t="shared" si="14"/>
        <v>0</v>
      </c>
      <c r="E29" s="126" t="s">
        <v>68</v>
      </c>
      <c r="F29" s="126" t="s">
        <v>68</v>
      </c>
      <c r="G29" s="127" t="s">
        <v>68</v>
      </c>
      <c r="H29" s="128" t="s">
        <v>68</v>
      </c>
      <c r="I29" s="129" t="str" cm="1">
        <f t="array" ref="I29">IF(INDEX(J:J,ROW()),COUNTIF(J$3:INDEX(J:J,ROW()), TRUE)," ")</f>
        <v xml:space="preserve"> </v>
      </c>
      <c r="J29" s="129" t="b">
        <f t="shared" si="15"/>
        <v>0</v>
      </c>
      <c r="K29" s="129" t="str" cm="1">
        <f t="array" ref="K29">IF(INDEX(L:L,ROW()),COUNTIF(L$3:INDEX(L:L,ROW()), TRUE)," ")</f>
        <v xml:space="preserve"> </v>
      </c>
      <c r="L29" s="129" t="b">
        <f t="shared" si="16"/>
        <v>0</v>
      </c>
      <c r="M29" s="195">
        <v>1335</v>
      </c>
      <c r="N29" s="169"/>
      <c r="O29" s="196" t="s">
        <v>222</v>
      </c>
      <c r="P29" s="169" t="s">
        <v>13</v>
      </c>
      <c r="Q29" s="282">
        <f t="shared" si="17"/>
        <v>0</v>
      </c>
      <c r="R29" s="303"/>
    </row>
    <row r="30" spans="1:18">
      <c r="A30" s="186" t="str" cm="1">
        <f t="array" ref="A30">IF(INDEX(B:B,ROW()),COUNTIF(B$3:INDEX(B:B,ROW()), TRUE)," ")</f>
        <v xml:space="preserve"> </v>
      </c>
      <c r="B30" s="171" t="b">
        <f t="shared" si="13"/>
        <v>0</v>
      </c>
      <c r="C30" s="126" t="str" cm="1">
        <f t="array" ref="C30">IF(INDEX(D:D,ROW()),COUNTIF(D$3:INDEX(D:D,ROW()), TRUE)," ")</f>
        <v xml:space="preserve"> </v>
      </c>
      <c r="D30" s="126" t="b">
        <f t="shared" si="14"/>
        <v>0</v>
      </c>
      <c r="E30" s="126" t="s">
        <v>68</v>
      </c>
      <c r="F30" s="126" t="s">
        <v>68</v>
      </c>
      <c r="G30" s="127" t="s">
        <v>68</v>
      </c>
      <c r="H30" s="128" t="s">
        <v>68</v>
      </c>
      <c r="I30" s="129" t="str" cm="1">
        <f t="array" ref="I30">IF(INDEX(J:J,ROW()),COUNTIF(J$3:INDEX(J:J,ROW()), TRUE)," ")</f>
        <v xml:space="preserve"> </v>
      </c>
      <c r="J30" s="129" t="b">
        <f t="shared" si="15"/>
        <v>0</v>
      </c>
      <c r="K30" s="129" t="str" cm="1">
        <f t="array" ref="K30">IF(INDEX(L:L,ROW()),COUNTIF(L$3:INDEX(L:L,ROW()), TRUE)," ")</f>
        <v xml:space="preserve"> </v>
      </c>
      <c r="L30" s="129" t="b">
        <f t="shared" si="16"/>
        <v>0</v>
      </c>
      <c r="M30" s="195">
        <v>1340</v>
      </c>
      <c r="N30" s="169"/>
      <c r="O30" s="196" t="s">
        <v>212</v>
      </c>
      <c r="P30" s="169" t="s">
        <v>11</v>
      </c>
      <c r="Q30" s="282">
        <f t="shared" si="17"/>
        <v>0</v>
      </c>
      <c r="R30" s="303"/>
    </row>
    <row r="31" spans="1:18">
      <c r="A31" s="186" t="str" cm="1">
        <f t="array" ref="A31">IF(INDEX(B:B,ROW()),COUNTIF(B$3:INDEX(B:B,ROW()), TRUE)," ")</f>
        <v xml:space="preserve"> </v>
      </c>
      <c r="B31" s="171" t="b">
        <f t="shared" si="13"/>
        <v>0</v>
      </c>
      <c r="C31" s="126" t="str" cm="1">
        <f t="array" ref="C31">IF(INDEX(D:D,ROW()),COUNTIF(D$3:INDEX(D:D,ROW()), TRUE)," ")</f>
        <v xml:space="preserve"> </v>
      </c>
      <c r="D31" s="126" t="b">
        <f t="shared" si="14"/>
        <v>0</v>
      </c>
      <c r="E31" s="126" t="s">
        <v>68</v>
      </c>
      <c r="F31" s="126" t="s">
        <v>68</v>
      </c>
      <c r="G31" s="127" t="s">
        <v>68</v>
      </c>
      <c r="H31" s="128" t="s">
        <v>68</v>
      </c>
      <c r="I31" s="129" t="str" cm="1">
        <f t="array" ref="I31">IF(INDEX(J:J,ROW()),COUNTIF(J$3:INDEX(J:J,ROW()), TRUE)," ")</f>
        <v xml:space="preserve"> </v>
      </c>
      <c r="J31" s="129" t="b">
        <f t="shared" si="15"/>
        <v>0</v>
      </c>
      <c r="K31" s="129" t="str" cm="1">
        <f t="array" ref="K31">IF(INDEX(L:L,ROW()),COUNTIF(L$3:INDEX(L:L,ROW()), TRUE)," ")</f>
        <v xml:space="preserve"> </v>
      </c>
      <c r="L31" s="129" t="b">
        <f t="shared" si="16"/>
        <v>0</v>
      </c>
      <c r="M31" s="195">
        <v>1345</v>
      </c>
      <c r="N31" s="169"/>
      <c r="O31" s="196" t="s">
        <v>223</v>
      </c>
      <c r="P31" s="169" t="s">
        <v>13</v>
      </c>
      <c r="Q31" s="282">
        <f t="shared" si="17"/>
        <v>0</v>
      </c>
      <c r="R31" s="303"/>
    </row>
    <row r="32" spans="1:18">
      <c r="A32" s="186" t="str" cm="1">
        <f t="array" ref="A32">IF(INDEX(B:B,ROW()),COUNTIF(B$3:INDEX(B:B,ROW()), TRUE)," ")</f>
        <v xml:space="preserve"> </v>
      </c>
      <c r="B32" s="171" t="b">
        <f t="shared" si="13"/>
        <v>0</v>
      </c>
      <c r="C32" s="126" t="str" cm="1">
        <f t="array" ref="C32">IF(INDEX(D:D,ROW()),COUNTIF(D$3:INDEX(D:D,ROW()), TRUE)," ")</f>
        <v xml:space="preserve"> </v>
      </c>
      <c r="D32" s="126" t="b">
        <f t="shared" si="14"/>
        <v>0</v>
      </c>
      <c r="E32" s="126" t="s">
        <v>68</v>
      </c>
      <c r="F32" s="126" t="s">
        <v>68</v>
      </c>
      <c r="G32" s="127" t="s">
        <v>68</v>
      </c>
      <c r="H32" s="128" t="s">
        <v>68</v>
      </c>
      <c r="I32" s="129" t="str" cm="1">
        <f t="array" ref="I32">IF(INDEX(J:J,ROW()),COUNTIF(J$3:INDEX(J:J,ROW()), TRUE)," ")</f>
        <v xml:space="preserve"> </v>
      </c>
      <c r="J32" s="129" t="b">
        <f t="shared" si="15"/>
        <v>0</v>
      </c>
      <c r="K32" s="129" t="str" cm="1">
        <f t="array" ref="K32">IF(INDEX(L:L,ROW()),COUNTIF(L$3:INDEX(L:L,ROW()), TRUE)," ")</f>
        <v xml:space="preserve"> </v>
      </c>
      <c r="L32" s="129" t="b">
        <f t="shared" si="16"/>
        <v>0</v>
      </c>
      <c r="M32" s="195">
        <v>1350</v>
      </c>
      <c r="N32" s="169"/>
      <c r="O32" s="196" t="s">
        <v>220</v>
      </c>
      <c r="P32" s="169" t="s">
        <v>11</v>
      </c>
      <c r="Q32" s="282">
        <f t="shared" si="17"/>
        <v>0</v>
      </c>
      <c r="R32" s="303"/>
    </row>
    <row r="33" spans="1:18">
      <c r="A33" s="186" t="str" cm="1">
        <f t="array" ref="A33">IF(INDEX(B:B,ROW()),COUNTIF(B$3:INDEX(B:B,ROW()), TRUE)," ")</f>
        <v xml:space="preserve"> </v>
      </c>
      <c r="B33" s="171" t="b">
        <f t="shared" si="13"/>
        <v>0</v>
      </c>
      <c r="C33" s="126" t="str" cm="1">
        <f t="array" ref="C33">IF(INDEX(D:D,ROW()),COUNTIF(D$3:INDEX(D:D,ROW()), TRUE)," ")</f>
        <v xml:space="preserve"> </v>
      </c>
      <c r="D33" s="126" t="b">
        <f t="shared" si="14"/>
        <v>0</v>
      </c>
      <c r="E33" s="126" t="s">
        <v>68</v>
      </c>
      <c r="F33" s="126" t="s">
        <v>68</v>
      </c>
      <c r="G33" s="127" t="s">
        <v>68</v>
      </c>
      <c r="H33" s="128" t="s">
        <v>68</v>
      </c>
      <c r="I33" s="129" t="str" cm="1">
        <f t="array" ref="I33">IF(INDEX(J:J,ROW()),COUNTIF(J$3:INDEX(J:J,ROW()), TRUE)," ")</f>
        <v xml:space="preserve"> </v>
      </c>
      <c r="J33" s="129" t="b">
        <f t="shared" si="15"/>
        <v>0</v>
      </c>
      <c r="K33" s="129" t="str" cm="1">
        <f t="array" ref="K33">IF(INDEX(L:L,ROW()),COUNTIF(L$3:INDEX(L:L,ROW()), TRUE)," ")</f>
        <v xml:space="preserve"> </v>
      </c>
      <c r="L33" s="129" t="b">
        <f t="shared" si="16"/>
        <v>0</v>
      </c>
      <c r="M33" s="195">
        <v>1355</v>
      </c>
      <c r="N33" s="169"/>
      <c r="O33" s="196" t="s">
        <v>224</v>
      </c>
      <c r="P33" s="169" t="s">
        <v>13</v>
      </c>
      <c r="Q33" s="282">
        <f t="shared" si="17"/>
        <v>0</v>
      </c>
      <c r="R33" s="303"/>
    </row>
    <row r="34" spans="1:18">
      <c r="A34" s="186" t="str" cm="1">
        <f t="array" ref="A34">IF(INDEX(B:B,ROW()),COUNTIF(B$3:INDEX(B:B,ROW()), TRUE)," ")</f>
        <v xml:space="preserve"> </v>
      </c>
      <c r="B34" s="171" t="b">
        <f t="shared" si="13"/>
        <v>0</v>
      </c>
      <c r="C34" s="126" t="str" cm="1">
        <f t="array" ref="C34">IF(INDEX(D:D,ROW()),COUNTIF(D$3:INDEX(D:D,ROW()), TRUE)," ")</f>
        <v xml:space="preserve"> </v>
      </c>
      <c r="D34" s="126" t="b">
        <f t="shared" si="14"/>
        <v>0</v>
      </c>
      <c r="E34" s="126" t="s">
        <v>68</v>
      </c>
      <c r="F34" s="126" t="s">
        <v>68</v>
      </c>
      <c r="G34" s="127" t="s">
        <v>68</v>
      </c>
      <c r="H34" s="128" t="s">
        <v>68</v>
      </c>
      <c r="I34" s="129" t="str" cm="1">
        <f t="array" ref="I34">IF(INDEX(J:J,ROW()),COUNTIF(J$3:INDEX(J:J,ROW()), TRUE)," ")</f>
        <v xml:space="preserve"> </v>
      </c>
      <c r="J34" s="129" t="b">
        <f t="shared" si="15"/>
        <v>0</v>
      </c>
      <c r="K34" s="129" t="str" cm="1">
        <f t="array" ref="K34">IF(INDEX(L:L,ROW()),COUNTIF(L$3:INDEX(L:L,ROW()), TRUE)," ")</f>
        <v xml:space="preserve"> </v>
      </c>
      <c r="L34" s="129" t="b">
        <f t="shared" si="16"/>
        <v>0</v>
      </c>
      <c r="M34" s="195">
        <v>1360</v>
      </c>
      <c r="N34" s="169"/>
      <c r="O34" s="196" t="s">
        <v>213</v>
      </c>
      <c r="P34" s="169" t="s">
        <v>11</v>
      </c>
      <c r="Q34" s="282">
        <f t="shared" si="17"/>
        <v>0</v>
      </c>
      <c r="R34" s="303"/>
    </row>
    <row r="35" spans="1:18">
      <c r="A35" s="186" t="str" cm="1">
        <f t="array" ref="A35">IF(INDEX(B:B,ROW()),COUNTIF(B$3:INDEX(B:B,ROW()), TRUE)," ")</f>
        <v xml:space="preserve"> </v>
      </c>
      <c r="B35" s="171" t="b">
        <f t="shared" si="13"/>
        <v>0</v>
      </c>
      <c r="C35" s="126" t="str" cm="1">
        <f t="array" ref="C35">IF(INDEX(D:D,ROW()),COUNTIF(D$3:INDEX(D:D,ROW()), TRUE)," ")</f>
        <v xml:space="preserve"> </v>
      </c>
      <c r="D35" s="126" t="b">
        <f t="shared" si="14"/>
        <v>0</v>
      </c>
      <c r="E35" s="126" t="s">
        <v>68</v>
      </c>
      <c r="F35" s="126" t="s">
        <v>68</v>
      </c>
      <c r="G35" s="127" t="s">
        <v>68</v>
      </c>
      <c r="H35" s="128" t="s">
        <v>68</v>
      </c>
      <c r="I35" s="129" t="str" cm="1">
        <f t="array" ref="I35">IF(INDEX(J:J,ROW()),COUNTIF(J$3:INDEX(J:J,ROW()), TRUE)," ")</f>
        <v xml:space="preserve"> </v>
      </c>
      <c r="J35" s="129" t="b">
        <f t="shared" si="15"/>
        <v>0</v>
      </c>
      <c r="K35" s="129" t="str" cm="1">
        <f t="array" ref="K35">IF(INDEX(L:L,ROW()),COUNTIF(L$3:INDEX(L:L,ROW()), TRUE)," ")</f>
        <v xml:space="preserve"> </v>
      </c>
      <c r="L35" s="129" t="b">
        <f t="shared" si="16"/>
        <v>0</v>
      </c>
      <c r="M35" s="195">
        <v>1365</v>
      </c>
      <c r="N35" s="169"/>
      <c r="O35" s="196" t="s">
        <v>225</v>
      </c>
      <c r="P35" s="169" t="s">
        <v>13</v>
      </c>
      <c r="Q35" s="282">
        <f t="shared" si="17"/>
        <v>0</v>
      </c>
      <c r="R35" s="303"/>
    </row>
    <row r="36" spans="1:18">
      <c r="A36" s="186" t="s">
        <v>68</v>
      </c>
      <c r="B36" s="171" t="s">
        <v>68</v>
      </c>
      <c r="C36" s="126" t="str" cm="1">
        <f t="array" ref="C36">IF(INDEX(D:D,ROW()),COUNTIF(D$3:INDEX(D:D,ROW()), TRUE)," ")</f>
        <v xml:space="preserve"> </v>
      </c>
      <c r="D36" s="126" t="b">
        <f t="shared" si="14"/>
        <v>0</v>
      </c>
      <c r="E36" s="126" t="s">
        <v>68</v>
      </c>
      <c r="F36" s="126" t="s">
        <v>68</v>
      </c>
      <c r="G36" s="127" t="s">
        <v>68</v>
      </c>
      <c r="H36" s="128" t="s">
        <v>68</v>
      </c>
      <c r="I36" s="129" t="s">
        <v>68</v>
      </c>
      <c r="J36" s="129" t="s">
        <v>68</v>
      </c>
      <c r="K36" s="129" t="s">
        <v>68</v>
      </c>
      <c r="L36" s="129" t="s">
        <v>68</v>
      </c>
      <c r="N36" s="95"/>
      <c r="O36" s="91" t="s">
        <v>214</v>
      </c>
      <c r="Q36" s="282">
        <f>SUMIF(P25:P35,"借",Q25:Q35)-SUMIF(P25:P35,"貸",Q25:Q35)</f>
        <v>0</v>
      </c>
      <c r="R36" s="303"/>
    </row>
    <row r="37" spans="1:18" s="114" customFormat="1" hidden="1">
      <c r="A37" s="186" t="s">
        <v>68</v>
      </c>
      <c r="B37" s="171" t="s">
        <v>68</v>
      </c>
      <c r="C37" s="126" t="str" cm="1">
        <f t="array" ref="C37">IF(INDEX(D:D,ROW()),COUNTIF(D$3:INDEX(D:D,ROW()), TRUE)," ")</f>
        <v xml:space="preserve"> </v>
      </c>
      <c r="D37" s="126" t="b">
        <f>D36</f>
        <v>0</v>
      </c>
      <c r="E37" s="126" t="s">
        <v>68</v>
      </c>
      <c r="F37" s="126" t="s">
        <v>68</v>
      </c>
      <c r="G37" s="127" t="s">
        <v>68</v>
      </c>
      <c r="H37" s="128" t="s">
        <v>68</v>
      </c>
      <c r="I37" s="129" t="s">
        <v>68</v>
      </c>
      <c r="J37" s="129" t="s">
        <v>68</v>
      </c>
      <c r="K37" s="129" t="s">
        <v>68</v>
      </c>
      <c r="L37" s="129" t="s">
        <v>68</v>
      </c>
      <c r="M37" s="112"/>
      <c r="N37" s="112"/>
      <c r="O37" s="136"/>
      <c r="P37" s="113"/>
      <c r="Q37" s="283"/>
      <c r="R37" s="304"/>
    </row>
    <row r="38" spans="1:18">
      <c r="A38" s="186" t="s">
        <v>68</v>
      </c>
      <c r="B38" s="171" t="s">
        <v>135</v>
      </c>
      <c r="C38" s="126" cm="1">
        <f t="array" ref="C38">IF(INDEX(D:D,ROW()),COUNTIF(D$3:INDEX(D:D,ROW()), TRUE)," ")</f>
        <v>10</v>
      </c>
      <c r="D38" s="131" t="b">
        <f>D41</f>
        <v>1</v>
      </c>
      <c r="E38" s="126" t="s">
        <v>68</v>
      </c>
      <c r="F38" s="126" t="s">
        <v>68</v>
      </c>
      <c r="G38" s="127" t="s">
        <v>68</v>
      </c>
      <c r="H38" s="128" t="s">
        <v>68</v>
      </c>
      <c r="I38" s="129" t="s">
        <v>68</v>
      </c>
      <c r="J38" s="129" t="s">
        <v>68</v>
      </c>
      <c r="K38" s="129" t="s">
        <v>68</v>
      </c>
      <c r="L38" s="129" t="s">
        <v>68</v>
      </c>
      <c r="M38" s="31"/>
      <c r="N38" s="95"/>
      <c r="O38" s="31" t="s">
        <v>215</v>
      </c>
      <c r="P38" s="29"/>
      <c r="Q38" s="305"/>
      <c r="R38" s="305"/>
    </row>
    <row r="39" spans="1:18">
      <c r="A39" s="186" cm="1">
        <f t="array" ref="A39">IF(INDEX(B:B,ROW()),COUNTIF(B$3:INDEX(B:B,ROW()), TRUE)," ")</f>
        <v>6</v>
      </c>
      <c r="B39" s="171" t="b">
        <f t="shared" si="1"/>
        <v>1</v>
      </c>
      <c r="C39" s="126" cm="1">
        <f t="array" ref="C39">IF(INDEX(D:D,ROW()),COUNTIF(D$3:INDEX(D:D,ROW()), TRUE)," ")</f>
        <v>11</v>
      </c>
      <c r="D39" s="126" t="b">
        <f t="shared" ref="D39:D41" si="18">Q39&lt;&gt;0</f>
        <v>1</v>
      </c>
      <c r="E39" s="126" t="s">
        <v>68</v>
      </c>
      <c r="F39" s="126" t="s">
        <v>68</v>
      </c>
      <c r="G39" s="127" t="s">
        <v>68</v>
      </c>
      <c r="H39" s="128" t="s">
        <v>68</v>
      </c>
      <c r="I39" s="129" cm="1">
        <f t="array" ref="I39">IF(INDEX(J:J,ROW()),COUNTIF(J$3:INDEX(J:J,ROW()), TRUE)," ")</f>
        <v>6</v>
      </c>
      <c r="J39" s="129" t="b">
        <f t="shared" ref="J39:J40" si="19">AND(P39="借",Q39&lt;&gt;0)</f>
        <v>1</v>
      </c>
      <c r="K39" s="129" t="str" cm="1">
        <f t="array" ref="K39">IF(INDEX(L:L,ROW()),COUNTIF(L$3:INDEX(L:L,ROW()), TRUE)," ")</f>
        <v xml:space="preserve"> </v>
      </c>
      <c r="L39" s="129" t="b">
        <f t="shared" ref="L39:L40" si="20">AND(P39="貸",Q39&lt;&gt;0)</f>
        <v>0</v>
      </c>
      <c r="M39" s="195">
        <v>1410</v>
      </c>
      <c r="N39" s="169" t="s">
        <v>75</v>
      </c>
      <c r="O39" s="196" t="s">
        <v>19</v>
      </c>
      <c r="P39" s="169" t="s">
        <v>11</v>
      </c>
      <c r="Q39" s="282">
        <f>IF(N39="Y",(SUMIFS(傳票借方,傳票日期,"&lt;="&amp;資產負債表日,傳票科目,M39)-SUMIFS(傳票貸方,傳票日期,"&lt;="&amp;資產負債表日,傳票科目,M39))*IF($P39="借",1,-1),0)</f>
        <v>40000</v>
      </c>
      <c r="R39" s="303"/>
    </row>
    <row r="40" spans="1:18">
      <c r="A40" s="186" t="str" cm="1">
        <f t="array" ref="A40">IF(INDEX(B:B,ROW()),COUNTIF(B$3:INDEX(B:B,ROW()), TRUE)," ")</f>
        <v xml:space="preserve"> </v>
      </c>
      <c r="B40" s="171" t="b">
        <f t="shared" si="1"/>
        <v>0</v>
      </c>
      <c r="C40" s="126" t="str" cm="1">
        <f t="array" ref="C40">IF(INDEX(D:D,ROW()),COUNTIF(D$3:INDEX(D:D,ROW()), TRUE)," ")</f>
        <v xml:space="preserve"> </v>
      </c>
      <c r="D40" s="126" t="b">
        <f t="shared" si="18"/>
        <v>0</v>
      </c>
      <c r="E40" s="126" t="s">
        <v>68</v>
      </c>
      <c r="F40" s="126" t="s">
        <v>68</v>
      </c>
      <c r="G40" s="127" t="s">
        <v>68</v>
      </c>
      <c r="H40" s="128" t="s">
        <v>68</v>
      </c>
      <c r="I40" s="129" t="str" cm="1">
        <f t="array" ref="I40">IF(INDEX(J:J,ROW()),COUNTIF(J$3:INDEX(J:J,ROW()), TRUE)," ")</f>
        <v xml:space="preserve"> </v>
      </c>
      <c r="J40" s="129" t="b">
        <f t="shared" si="19"/>
        <v>0</v>
      </c>
      <c r="K40" s="129" t="str" cm="1">
        <f t="array" ref="K40">IF(INDEX(L:L,ROW()),COUNTIF(L$3:INDEX(L:L,ROW()), TRUE)," ")</f>
        <v xml:space="preserve"> </v>
      </c>
      <c r="L40" s="129" t="b">
        <f t="shared" si="20"/>
        <v>0</v>
      </c>
      <c r="M40" s="195">
        <v>1420</v>
      </c>
      <c r="N40" s="169"/>
      <c r="O40" s="196" t="s">
        <v>217</v>
      </c>
      <c r="P40" s="169" t="s">
        <v>11</v>
      </c>
      <c r="Q40" s="282">
        <f>IF(N40="Y",(SUMIFS(傳票借方,傳票日期,"&lt;="&amp;資產負債表日,傳票科目,M40)-SUMIFS(傳票貸方,傳票日期,"&lt;="&amp;資產負債表日,傳票科目,M40))*IF($P40="借",1,-1),0)</f>
        <v>0</v>
      </c>
      <c r="R40" s="303"/>
    </row>
    <row r="41" spans="1:18">
      <c r="A41" s="186" t="s">
        <v>68</v>
      </c>
      <c r="B41" s="171" t="s">
        <v>135</v>
      </c>
      <c r="C41" s="126" cm="1">
        <f t="array" ref="C41">IF(INDEX(D:D,ROW()),COUNTIF(D$3:INDEX(D:D,ROW()), TRUE)," ")</f>
        <v>12</v>
      </c>
      <c r="D41" s="126" t="b">
        <f t="shared" si="18"/>
        <v>1</v>
      </c>
      <c r="E41" s="126" t="s">
        <v>68</v>
      </c>
      <c r="F41" s="126" t="s">
        <v>68</v>
      </c>
      <c r="G41" s="127" t="s">
        <v>68</v>
      </c>
      <c r="H41" s="128" t="s">
        <v>68</v>
      </c>
      <c r="I41" s="129" t="s">
        <v>68</v>
      </c>
      <c r="J41" s="129" t="s">
        <v>68</v>
      </c>
      <c r="K41" s="129" t="s">
        <v>68</v>
      </c>
      <c r="L41" s="129" t="s">
        <v>68</v>
      </c>
      <c r="N41" s="95"/>
      <c r="O41" s="91" t="s">
        <v>216</v>
      </c>
      <c r="Q41" s="282">
        <f>SUMIF(P39:P40,"借",Q39:Q40)-SUMIF(P39:P40,"貸",Q39:Q40)</f>
        <v>40000</v>
      </c>
      <c r="R41" s="303"/>
    </row>
    <row r="42" spans="1:18" s="114" customFormat="1" hidden="1">
      <c r="A42" s="186" t="s">
        <v>68</v>
      </c>
      <c r="B42" s="171" t="s">
        <v>135</v>
      </c>
      <c r="C42" s="126" cm="1">
        <f t="array" ref="C42">IF(INDEX(D:D,ROW()),COUNTIF(D$3:INDEX(D:D,ROW()), TRUE)," ")</f>
        <v>13</v>
      </c>
      <c r="D42" s="126" t="b">
        <f>D41</f>
        <v>1</v>
      </c>
      <c r="E42" s="126" t="s">
        <v>68</v>
      </c>
      <c r="F42" s="126" t="s">
        <v>68</v>
      </c>
      <c r="G42" s="127" t="s">
        <v>68</v>
      </c>
      <c r="H42" s="128" t="s">
        <v>68</v>
      </c>
      <c r="I42" s="129" t="s">
        <v>68</v>
      </c>
      <c r="J42" s="129" t="s">
        <v>68</v>
      </c>
      <c r="K42" s="129" t="s">
        <v>68</v>
      </c>
      <c r="L42" s="129" t="s">
        <v>68</v>
      </c>
      <c r="M42" s="112"/>
      <c r="N42" s="112"/>
      <c r="O42" s="136"/>
      <c r="P42" s="113"/>
      <c r="Q42" s="283"/>
      <c r="R42" s="304"/>
    </row>
    <row r="43" spans="1:18" ht="17.5" thickBot="1">
      <c r="A43" s="186" t="s">
        <v>68</v>
      </c>
      <c r="B43" s="171" t="s">
        <v>135</v>
      </c>
      <c r="C43" s="126">
        <f>MAX($D$1,$F$1)</f>
        <v>14</v>
      </c>
      <c r="D43" s="126" t="b">
        <f>Q43&lt;&gt;0</f>
        <v>1</v>
      </c>
      <c r="E43" s="126" t="s">
        <v>68</v>
      </c>
      <c r="F43" s="126" t="s">
        <v>68</v>
      </c>
      <c r="G43" s="127" t="s">
        <v>68</v>
      </c>
      <c r="H43" s="128" t="s">
        <v>68</v>
      </c>
      <c r="I43" s="129" t="s">
        <v>68</v>
      </c>
      <c r="J43" s="129" t="s">
        <v>68</v>
      </c>
      <c r="K43" s="129" t="s">
        <v>68</v>
      </c>
      <c r="L43" s="129" t="s">
        <v>68</v>
      </c>
      <c r="M43" s="106"/>
      <c r="N43" s="106"/>
      <c r="O43" s="137" t="s">
        <v>61</v>
      </c>
      <c r="P43" s="108"/>
      <c r="Q43" s="282">
        <f>Q22+Q36+Q41</f>
        <v>1473000</v>
      </c>
      <c r="R43" s="303"/>
    </row>
    <row r="44" spans="1:18">
      <c r="A44" s="186" t="s">
        <v>68</v>
      </c>
      <c r="B44" s="171" t="s">
        <v>135</v>
      </c>
      <c r="C44" s="126" t="s">
        <v>68</v>
      </c>
      <c r="D44" s="126" t="s">
        <v>68</v>
      </c>
      <c r="E44" s="126" cm="1">
        <f t="array" ref="E44">IF(INDEX(F:F,ROW()),COUNTIF(F$44:INDEX(F:F,ROW()), TRUE)," ")</f>
        <v>1</v>
      </c>
      <c r="F44" s="126" t="b">
        <f>F55</f>
        <v>1</v>
      </c>
      <c r="G44" s="127" t="s">
        <v>68</v>
      </c>
      <c r="H44" s="128" t="s">
        <v>68</v>
      </c>
      <c r="I44" s="129" t="s">
        <v>68</v>
      </c>
      <c r="J44" s="129" t="s">
        <v>68</v>
      </c>
      <c r="K44" s="129" t="s">
        <v>68</v>
      </c>
      <c r="L44" s="129" t="s">
        <v>68</v>
      </c>
      <c r="N44" s="95"/>
      <c r="O44" s="91" t="s">
        <v>59</v>
      </c>
      <c r="Q44" s="282"/>
      <c r="R44" s="303"/>
    </row>
    <row r="45" spans="1:18">
      <c r="A45" s="186" t="str" cm="1">
        <f t="array" ref="A45">IF(INDEX(B:B,ROW()),COUNTIF(B$3:INDEX(B:B,ROW()), TRUE)," ")</f>
        <v xml:space="preserve"> </v>
      </c>
      <c r="B45" s="171" t="b">
        <f t="shared" ref="B45:B64" si="21">N45="Y"</f>
        <v>0</v>
      </c>
      <c r="C45" s="126" t="s">
        <v>68</v>
      </c>
      <c r="D45" s="126" t="s">
        <v>68</v>
      </c>
      <c r="E45" s="126" t="str" cm="1">
        <f t="array" ref="E45">IF(INDEX(F:F,ROW()),COUNTIF(F$44:INDEX(F:F,ROW()), TRUE)," ")</f>
        <v xml:space="preserve"> </v>
      </c>
      <c r="F45" s="126" t="b">
        <f>Q45&lt;&gt;0</f>
        <v>0</v>
      </c>
      <c r="G45" s="127" t="s">
        <v>68</v>
      </c>
      <c r="H45" s="128" t="s">
        <v>68</v>
      </c>
      <c r="I45" s="129" t="str" cm="1">
        <f t="array" ref="I45">IF(INDEX(J:J,ROW()),COUNTIF(J$3:INDEX(J:J,ROW()), TRUE)," ")</f>
        <v xml:space="preserve"> </v>
      </c>
      <c r="J45" s="129" t="b">
        <f t="shared" ref="J45:J54" si="22">AND(P45="借",Q45&lt;&gt;0)</f>
        <v>0</v>
      </c>
      <c r="K45" s="129" t="str" cm="1">
        <f t="array" ref="K45">IF(INDEX(L:L,ROW()),COUNTIF(L$3:INDEX(L:L,ROW()), TRUE)," ")</f>
        <v xml:space="preserve"> </v>
      </c>
      <c r="L45" s="129" t="b">
        <f t="shared" ref="L45:L54" si="23">AND(P45="貸",Q45&lt;&gt;0)</f>
        <v>0</v>
      </c>
      <c r="M45" s="195">
        <v>2110</v>
      </c>
      <c r="N45" s="169"/>
      <c r="O45" s="196" t="s">
        <v>226</v>
      </c>
      <c r="P45" s="169" t="s">
        <v>13</v>
      </c>
      <c r="Q45" s="282">
        <f t="shared" ref="Q45:Q54" si="24">IF(N45="Y",(SUMIFS(傳票借方,傳票日期,"&lt;="&amp;資產負債表日,傳票科目,M45)-SUMIFS(傳票貸方,傳票日期,"&lt;="&amp;資產負債表日,傳票科目,M45))*IF($P45="借",1,-1),0)</f>
        <v>0</v>
      </c>
      <c r="R45" s="303"/>
    </row>
    <row r="46" spans="1:18">
      <c r="A46" s="186" t="str" cm="1">
        <f t="array" ref="A46">IF(INDEX(B:B,ROW()),COUNTIF(B$3:INDEX(B:B,ROW()), TRUE)," ")</f>
        <v xml:space="preserve"> </v>
      </c>
      <c r="B46" s="171" t="b">
        <f t="shared" si="21"/>
        <v>0</v>
      </c>
      <c r="C46" s="126" t="s">
        <v>68</v>
      </c>
      <c r="D46" s="126" t="s">
        <v>68</v>
      </c>
      <c r="E46" s="126" t="str" cm="1">
        <f t="array" ref="E46">IF(INDEX(F:F,ROW()),COUNTIF(F$44:INDEX(F:F,ROW()), TRUE)," ")</f>
        <v xml:space="preserve"> </v>
      </c>
      <c r="F46" s="126" t="b">
        <f t="shared" ref="F46:F55" si="25">Q46&lt;&gt;0</f>
        <v>0</v>
      </c>
      <c r="G46" s="127" t="s">
        <v>68</v>
      </c>
      <c r="H46" s="128" t="s">
        <v>68</v>
      </c>
      <c r="I46" s="129" t="str" cm="1">
        <f t="array" ref="I46">IF(INDEX(J:J,ROW()),COUNTIF(J$3:INDEX(J:J,ROW()), TRUE)," ")</f>
        <v xml:space="preserve"> </v>
      </c>
      <c r="J46" s="129" t="b">
        <f t="shared" si="22"/>
        <v>0</v>
      </c>
      <c r="K46" s="129" t="str" cm="1">
        <f t="array" ref="K46">IF(INDEX(L:L,ROW()),COUNTIF(L$3:INDEX(L:L,ROW()), TRUE)," ")</f>
        <v xml:space="preserve"> </v>
      </c>
      <c r="L46" s="129" t="b">
        <f t="shared" si="23"/>
        <v>0</v>
      </c>
      <c r="M46" s="195">
        <v>2120</v>
      </c>
      <c r="N46" s="169"/>
      <c r="O46" s="196" t="s">
        <v>20</v>
      </c>
      <c r="P46" s="169" t="s">
        <v>13</v>
      </c>
      <c r="Q46" s="282">
        <f t="shared" si="24"/>
        <v>0</v>
      </c>
      <c r="R46" s="303"/>
    </row>
    <row r="47" spans="1:18">
      <c r="A47" s="186" cm="1">
        <f t="array" ref="A47">IF(INDEX(B:B,ROW()),COUNTIF(B$3:INDEX(B:B,ROW()), TRUE)," ")</f>
        <v>7</v>
      </c>
      <c r="B47" s="171" t="b">
        <f t="shared" si="21"/>
        <v>1</v>
      </c>
      <c r="C47" s="126" t="s">
        <v>68</v>
      </c>
      <c r="D47" s="126" t="s">
        <v>68</v>
      </c>
      <c r="E47" s="126" cm="1">
        <f t="array" ref="E47">IF(INDEX(F:F,ROW()),COUNTIF(F$44:INDEX(F:F,ROW()), TRUE)," ")</f>
        <v>2</v>
      </c>
      <c r="F47" s="126" t="b">
        <f t="shared" si="25"/>
        <v>1</v>
      </c>
      <c r="G47" s="127" t="s">
        <v>68</v>
      </c>
      <c r="H47" s="128" t="s">
        <v>68</v>
      </c>
      <c r="I47" s="129" t="str" cm="1">
        <f t="array" ref="I47">IF(INDEX(J:J,ROW()),COUNTIF(J$3:INDEX(J:J,ROW()), TRUE)," ")</f>
        <v xml:space="preserve"> </v>
      </c>
      <c r="J47" s="129" t="b">
        <f t="shared" si="22"/>
        <v>0</v>
      </c>
      <c r="K47" s="129" cm="1">
        <f t="array" ref="K47">IF(INDEX(L:L,ROW()),COUNTIF(L$3:INDEX(L:L,ROW()), TRUE)," ")</f>
        <v>1</v>
      </c>
      <c r="L47" s="129" t="b">
        <f t="shared" si="23"/>
        <v>1</v>
      </c>
      <c r="M47" s="195">
        <v>2130</v>
      </c>
      <c r="N47" s="169" t="s">
        <v>75</v>
      </c>
      <c r="O47" s="196" t="s">
        <v>227</v>
      </c>
      <c r="P47" s="169" t="s">
        <v>13</v>
      </c>
      <c r="Q47" s="282">
        <f t="shared" si="24"/>
        <v>5000</v>
      </c>
      <c r="R47" s="303"/>
    </row>
    <row r="48" spans="1:18">
      <c r="A48" s="186" cm="1">
        <f t="array" ref="A48">IF(INDEX(B:B,ROW()),COUNTIF(B$3:INDEX(B:B,ROW()), TRUE)," ")</f>
        <v>8</v>
      </c>
      <c r="B48" s="171" t="b">
        <f t="shared" si="21"/>
        <v>1</v>
      </c>
      <c r="C48" s="126" t="s">
        <v>68</v>
      </c>
      <c r="D48" s="126" t="s">
        <v>68</v>
      </c>
      <c r="E48" s="126" t="str" cm="1">
        <f t="array" ref="E48">IF(INDEX(F:F,ROW()),COUNTIF(F$44:INDEX(F:F,ROW()), TRUE)," ")</f>
        <v xml:space="preserve"> </v>
      </c>
      <c r="F48" s="126" t="b">
        <f t="shared" si="25"/>
        <v>0</v>
      </c>
      <c r="G48" s="127" t="s">
        <v>68</v>
      </c>
      <c r="H48" s="128" t="s">
        <v>68</v>
      </c>
      <c r="I48" s="129" t="str" cm="1">
        <f t="array" ref="I48">IF(INDEX(J:J,ROW()),COUNTIF(J$3:INDEX(J:J,ROW()), TRUE)," ")</f>
        <v xml:space="preserve"> </v>
      </c>
      <c r="J48" s="129" t="b">
        <f t="shared" si="22"/>
        <v>0</v>
      </c>
      <c r="K48" s="129" t="str" cm="1">
        <f t="array" ref="K48">IF(INDEX(L:L,ROW()),COUNTIF(L$3:INDEX(L:L,ROW()), TRUE)," ")</f>
        <v xml:space="preserve"> </v>
      </c>
      <c r="L48" s="129" t="b">
        <f t="shared" si="23"/>
        <v>0</v>
      </c>
      <c r="M48" s="195">
        <v>2140</v>
      </c>
      <c r="N48" s="169" t="s">
        <v>75</v>
      </c>
      <c r="O48" s="196" t="s">
        <v>228</v>
      </c>
      <c r="P48" s="169" t="s">
        <v>13</v>
      </c>
      <c r="Q48" s="282">
        <f t="shared" si="24"/>
        <v>0</v>
      </c>
      <c r="R48" s="303"/>
    </row>
    <row r="49" spans="1:18">
      <c r="A49" s="186" t="str" cm="1">
        <f t="array" ref="A49">IF(INDEX(B:B,ROW()),COUNTIF(B$3:INDEX(B:B,ROW()), TRUE)," ")</f>
        <v xml:space="preserve"> </v>
      </c>
      <c r="B49" s="171" t="b">
        <f t="shared" si="21"/>
        <v>0</v>
      </c>
      <c r="C49" s="126" t="s">
        <v>68</v>
      </c>
      <c r="D49" s="126" t="s">
        <v>68</v>
      </c>
      <c r="E49" s="126" t="str" cm="1">
        <f t="array" ref="E49">IF(INDEX(F:F,ROW()),COUNTIF(F$44:INDEX(F:F,ROW()), TRUE)," ")</f>
        <v xml:space="preserve"> </v>
      </c>
      <c r="F49" s="126" t="b">
        <f t="shared" si="25"/>
        <v>0</v>
      </c>
      <c r="G49" s="127" t="s">
        <v>68</v>
      </c>
      <c r="H49" s="128" t="s">
        <v>68</v>
      </c>
      <c r="I49" s="129" t="str" cm="1">
        <f t="array" ref="I49">IF(INDEX(J:J,ROW()),COUNTIF(J$3:INDEX(J:J,ROW()), TRUE)," ")</f>
        <v xml:space="preserve"> </v>
      </c>
      <c r="J49" s="129" t="b">
        <f t="shared" si="22"/>
        <v>0</v>
      </c>
      <c r="K49" s="129" t="str" cm="1">
        <f t="array" ref="K49">IF(INDEX(L:L,ROW()),COUNTIF(L$3:INDEX(L:L,ROW()), TRUE)," ")</f>
        <v xml:space="preserve"> </v>
      </c>
      <c r="L49" s="129" t="b">
        <f t="shared" si="23"/>
        <v>0</v>
      </c>
      <c r="M49" s="195">
        <v>2141</v>
      </c>
      <c r="N49" s="169"/>
      <c r="O49" s="196" t="s">
        <v>229</v>
      </c>
      <c r="P49" s="169" t="s">
        <v>13</v>
      </c>
      <c r="Q49" s="282">
        <f t="shared" si="24"/>
        <v>0</v>
      </c>
      <c r="R49" s="303"/>
    </row>
    <row r="50" spans="1:18">
      <c r="A50" s="186" t="str" cm="1">
        <f t="array" ref="A50">IF(INDEX(B:B,ROW()),COUNTIF(B$3:INDEX(B:B,ROW()), TRUE)," ")</f>
        <v xml:space="preserve"> </v>
      </c>
      <c r="B50" s="171" t="b">
        <f t="shared" si="21"/>
        <v>0</v>
      </c>
      <c r="C50" s="126" t="s">
        <v>68</v>
      </c>
      <c r="D50" s="126" t="s">
        <v>68</v>
      </c>
      <c r="E50" s="126" t="str" cm="1">
        <f t="array" ref="E50">IF(INDEX(F:F,ROW()),COUNTIF(F$44:INDEX(F:F,ROW()), TRUE)," ")</f>
        <v xml:space="preserve"> </v>
      </c>
      <c r="F50" s="126" t="b">
        <f t="shared" si="25"/>
        <v>0</v>
      </c>
      <c r="G50" s="127" t="s">
        <v>68</v>
      </c>
      <c r="H50" s="128" t="s">
        <v>68</v>
      </c>
      <c r="I50" s="129" t="str" cm="1">
        <f t="array" ref="I50">IF(INDEX(J:J,ROW()),COUNTIF(J$3:INDEX(J:J,ROW()), TRUE)," ")</f>
        <v xml:space="preserve"> </v>
      </c>
      <c r="J50" s="129" t="b">
        <f t="shared" si="22"/>
        <v>0</v>
      </c>
      <c r="K50" s="129" t="str" cm="1">
        <f t="array" ref="K50">IF(INDEX(L:L,ROW()),COUNTIF(L$3:INDEX(L:L,ROW()), TRUE)," ")</f>
        <v xml:space="preserve"> </v>
      </c>
      <c r="L50" s="129" t="b">
        <f t="shared" si="23"/>
        <v>0</v>
      </c>
      <c r="M50" s="195">
        <v>2142</v>
      </c>
      <c r="N50" s="169"/>
      <c r="O50" s="196" t="s">
        <v>230</v>
      </c>
      <c r="P50" s="169" t="s">
        <v>13</v>
      </c>
      <c r="Q50" s="282">
        <f t="shared" si="24"/>
        <v>0</v>
      </c>
      <c r="R50" s="303"/>
    </row>
    <row r="51" spans="1:18">
      <c r="A51" s="186" t="str" cm="1">
        <f t="array" ref="A51">IF(INDEX(B:B,ROW()),COUNTIF(B$3:INDEX(B:B,ROW()), TRUE)," ")</f>
        <v xml:space="preserve"> </v>
      </c>
      <c r="B51" s="171" t="b">
        <f t="shared" si="21"/>
        <v>0</v>
      </c>
      <c r="C51" s="126" t="s">
        <v>68</v>
      </c>
      <c r="D51" s="126" t="s">
        <v>68</v>
      </c>
      <c r="E51" s="126" t="str" cm="1">
        <f t="array" ref="E51">IF(INDEX(F:F,ROW()),COUNTIF(F$44:INDEX(F:F,ROW()), TRUE)," ")</f>
        <v xml:space="preserve"> </v>
      </c>
      <c r="F51" s="126" t="b">
        <f t="shared" si="25"/>
        <v>0</v>
      </c>
      <c r="G51" s="127" t="s">
        <v>68</v>
      </c>
      <c r="H51" s="128" t="s">
        <v>68</v>
      </c>
      <c r="I51" s="129" t="str" cm="1">
        <f t="array" ref="I51">IF(INDEX(J:J,ROW()),COUNTIF(J$3:INDEX(J:J,ROW()), TRUE)," ")</f>
        <v xml:space="preserve"> </v>
      </c>
      <c r="J51" s="129" t="b">
        <f t="shared" si="22"/>
        <v>0</v>
      </c>
      <c r="K51" s="129" t="str" cm="1">
        <f t="array" ref="K51">IF(INDEX(L:L,ROW()),COUNTIF(L$3:INDEX(L:L,ROW()), TRUE)," ")</f>
        <v xml:space="preserve"> </v>
      </c>
      <c r="L51" s="129" t="b">
        <f t="shared" si="23"/>
        <v>0</v>
      </c>
      <c r="M51" s="195">
        <v>2143</v>
      </c>
      <c r="N51" s="169"/>
      <c r="O51" s="196" t="s">
        <v>231</v>
      </c>
      <c r="P51" s="169" t="s">
        <v>13</v>
      </c>
      <c r="Q51" s="282">
        <f t="shared" si="24"/>
        <v>0</v>
      </c>
      <c r="R51" s="303"/>
    </row>
    <row r="52" spans="1:18">
      <c r="A52" s="186" t="str" cm="1">
        <f t="array" ref="A52">IF(INDEX(B:B,ROW()),COUNTIF(B$3:INDEX(B:B,ROW()), TRUE)," ")</f>
        <v xml:space="preserve"> </v>
      </c>
      <c r="B52" s="171" t="b">
        <f t="shared" si="21"/>
        <v>0</v>
      </c>
      <c r="C52" s="126" t="s">
        <v>68</v>
      </c>
      <c r="D52" s="126" t="s">
        <v>68</v>
      </c>
      <c r="E52" s="126" t="str" cm="1">
        <f t="array" ref="E52">IF(INDEX(F:F,ROW()),COUNTIF(F$44:INDEX(F:F,ROW()), TRUE)," ")</f>
        <v xml:space="preserve"> </v>
      </c>
      <c r="F52" s="126" t="b">
        <f t="shared" si="25"/>
        <v>0</v>
      </c>
      <c r="G52" s="127" t="s">
        <v>68</v>
      </c>
      <c r="H52" s="128" t="s">
        <v>68</v>
      </c>
      <c r="I52" s="129" t="str" cm="1">
        <f t="array" ref="I52">IF(INDEX(J:J,ROW()),COUNTIF(J$3:INDEX(J:J,ROW()), TRUE)," ")</f>
        <v xml:space="preserve"> </v>
      </c>
      <c r="J52" s="129" t="b">
        <f t="shared" si="22"/>
        <v>0</v>
      </c>
      <c r="K52" s="129" t="str" cm="1">
        <f t="array" ref="K52">IF(INDEX(L:L,ROW()),COUNTIF(L$3:INDEX(L:L,ROW()), TRUE)," ")</f>
        <v xml:space="preserve"> </v>
      </c>
      <c r="L52" s="129" t="b">
        <f t="shared" si="23"/>
        <v>0</v>
      </c>
      <c r="M52" s="195">
        <v>2150</v>
      </c>
      <c r="N52" s="169"/>
      <c r="O52" s="196" t="s">
        <v>232</v>
      </c>
      <c r="P52" s="169" t="s">
        <v>13</v>
      </c>
      <c r="Q52" s="282">
        <f t="shared" si="24"/>
        <v>0</v>
      </c>
      <c r="R52" s="303"/>
    </row>
    <row r="53" spans="1:18">
      <c r="A53" s="186" t="str" cm="1">
        <f t="array" ref="A53">IF(INDEX(B:B,ROW()),COUNTIF(B$3:INDEX(B:B,ROW()), TRUE)," ")</f>
        <v xml:space="preserve"> </v>
      </c>
      <c r="B53" s="171" t="b">
        <f t="shared" si="21"/>
        <v>0</v>
      </c>
      <c r="C53" s="126" t="s">
        <v>68</v>
      </c>
      <c r="D53" s="126" t="s">
        <v>68</v>
      </c>
      <c r="E53" s="126" t="str" cm="1">
        <f t="array" ref="E53">IF(INDEX(F:F,ROW()),COUNTIF(F$44:INDEX(F:F,ROW()), TRUE)," ")</f>
        <v xml:space="preserve"> </v>
      </c>
      <c r="F53" s="126" t="b">
        <f t="shared" si="25"/>
        <v>0</v>
      </c>
      <c r="G53" s="127" t="s">
        <v>68</v>
      </c>
      <c r="H53" s="128" t="s">
        <v>68</v>
      </c>
      <c r="I53" s="129" t="str" cm="1">
        <f t="array" ref="I53">IF(INDEX(J:J,ROW()),COUNTIF(J$3:INDEX(J:J,ROW()), TRUE)," ")</f>
        <v xml:space="preserve"> </v>
      </c>
      <c r="J53" s="129" t="b">
        <f t="shared" si="22"/>
        <v>0</v>
      </c>
      <c r="K53" s="129" t="str" cm="1">
        <f t="array" ref="K53">IF(INDEX(L:L,ROW()),COUNTIF(L$3:INDEX(L:L,ROW()), TRUE)," ")</f>
        <v xml:space="preserve"> </v>
      </c>
      <c r="L53" s="129" t="b">
        <f t="shared" si="23"/>
        <v>0</v>
      </c>
      <c r="M53" s="195">
        <v>2170</v>
      </c>
      <c r="N53" s="169"/>
      <c r="O53" s="196" t="s">
        <v>21</v>
      </c>
      <c r="P53" s="169" t="s">
        <v>13</v>
      </c>
      <c r="Q53" s="282">
        <f t="shared" si="24"/>
        <v>0</v>
      </c>
      <c r="R53" s="303"/>
    </row>
    <row r="54" spans="1:18">
      <c r="A54" s="186" t="str" cm="1">
        <f t="array" ref="A54">IF(INDEX(B:B,ROW()),COUNTIF(B$3:INDEX(B:B,ROW()), TRUE)," ")</f>
        <v xml:space="preserve"> </v>
      </c>
      <c r="B54" s="171" t="b">
        <f t="shared" si="21"/>
        <v>0</v>
      </c>
      <c r="C54" s="126" t="s">
        <v>68</v>
      </c>
      <c r="D54" s="126" t="s">
        <v>68</v>
      </c>
      <c r="E54" s="126" t="str" cm="1">
        <f t="array" ref="E54">IF(INDEX(F:F,ROW()),COUNTIF(F$44:INDEX(F:F,ROW()), TRUE)," ")</f>
        <v xml:space="preserve"> </v>
      </c>
      <c r="F54" s="126" t="b">
        <f t="shared" si="25"/>
        <v>0</v>
      </c>
      <c r="G54" s="127" t="s">
        <v>68</v>
      </c>
      <c r="H54" s="128" t="s">
        <v>68</v>
      </c>
      <c r="I54" s="129" t="str" cm="1">
        <f t="array" ref="I54">IF(INDEX(J:J,ROW()),COUNTIF(J$3:INDEX(J:J,ROW()), TRUE)," ")</f>
        <v xml:space="preserve"> </v>
      </c>
      <c r="J54" s="129" t="b">
        <f t="shared" si="22"/>
        <v>0</v>
      </c>
      <c r="K54" s="129" t="str" cm="1">
        <f t="array" ref="K54">IF(INDEX(L:L,ROW()),COUNTIF(L$3:INDEX(L:L,ROW()), TRUE)," ")</f>
        <v xml:space="preserve"> </v>
      </c>
      <c r="L54" s="129" t="b">
        <f t="shared" si="23"/>
        <v>0</v>
      </c>
      <c r="M54" s="195">
        <v>2175</v>
      </c>
      <c r="N54" s="169"/>
      <c r="O54" s="196" t="s">
        <v>233</v>
      </c>
      <c r="P54" s="169" t="s">
        <v>13</v>
      </c>
      <c r="Q54" s="282">
        <f t="shared" si="24"/>
        <v>0</v>
      </c>
      <c r="R54" s="303"/>
    </row>
    <row r="55" spans="1:18">
      <c r="A55" s="186" t="s">
        <v>135</v>
      </c>
      <c r="B55" s="171" t="s">
        <v>135</v>
      </c>
      <c r="C55" s="126" t="s">
        <v>68</v>
      </c>
      <c r="D55" s="126" t="s">
        <v>68</v>
      </c>
      <c r="E55" s="126" cm="1">
        <f t="array" ref="E55">IF(INDEX(F:F,ROW()),COUNTIF(F$44:INDEX(F:F,ROW()), TRUE)," ")</f>
        <v>3</v>
      </c>
      <c r="F55" s="126" t="b">
        <f t="shared" si="25"/>
        <v>1</v>
      </c>
      <c r="G55" s="127" t="s">
        <v>68</v>
      </c>
      <c r="H55" s="128" t="s">
        <v>68</v>
      </c>
      <c r="I55" s="129" t="s">
        <v>68</v>
      </c>
      <c r="J55" s="129" t="s">
        <v>68</v>
      </c>
      <c r="K55" s="129" t="s">
        <v>68</v>
      </c>
      <c r="L55" s="129" t="s">
        <v>68</v>
      </c>
      <c r="N55" s="95"/>
      <c r="O55" s="91" t="s">
        <v>60</v>
      </c>
      <c r="Q55" s="282">
        <f>SUMIF(P45:P54,"貸",Q45:Q54)-SUMIF(P45:P54,"借",Q45:Q54)</f>
        <v>5000</v>
      </c>
      <c r="R55" s="303"/>
    </row>
    <row r="56" spans="1:18" s="114" customFormat="1" hidden="1">
      <c r="A56" s="186" t="str" cm="1">
        <f t="array" ref="A56">IF(INDEX(B:B,ROW()),COUNTIF(B$3:INDEX(B:B,ROW()), TRUE)," ")</f>
        <v xml:space="preserve"> </v>
      </c>
      <c r="B56" s="171" t="b">
        <f t="shared" si="21"/>
        <v>0</v>
      </c>
      <c r="C56" s="126" t="s">
        <v>68</v>
      </c>
      <c r="D56" s="126" t="s">
        <v>68</v>
      </c>
      <c r="E56" s="126" cm="1">
        <f t="array" ref="E56">IF(INDEX(F:F,ROW()),COUNTIF(F$44:INDEX(F:F,ROW()), TRUE)," ")</f>
        <v>4</v>
      </c>
      <c r="F56" s="126" t="b">
        <f>F55</f>
        <v>1</v>
      </c>
      <c r="G56" s="127" t="s">
        <v>68</v>
      </c>
      <c r="H56" s="128" t="s">
        <v>68</v>
      </c>
      <c r="I56" s="129" t="s">
        <v>68</v>
      </c>
      <c r="J56" s="129" t="s">
        <v>68</v>
      </c>
      <c r="K56" s="129" t="s">
        <v>68</v>
      </c>
      <c r="L56" s="129" t="s">
        <v>68</v>
      </c>
      <c r="M56" s="112"/>
      <c r="N56" s="112"/>
      <c r="O56" s="136"/>
      <c r="P56" s="113"/>
      <c r="Q56" s="283"/>
      <c r="R56" s="304"/>
    </row>
    <row r="57" spans="1:18">
      <c r="A57" s="186" t="s">
        <v>68</v>
      </c>
      <c r="B57" s="171" t="s">
        <v>68</v>
      </c>
      <c r="C57" s="126" t="s">
        <v>68</v>
      </c>
      <c r="D57" s="126" t="s">
        <v>68</v>
      </c>
      <c r="E57" s="126" t="str" cm="1">
        <f t="array" ref="E57">IF(INDEX(F:F,ROW()),COUNTIF(F$44:INDEX(F:F,ROW()), TRUE)," ")</f>
        <v xml:space="preserve"> </v>
      </c>
      <c r="F57" s="126" t="b">
        <f>F60</f>
        <v>0</v>
      </c>
      <c r="G57" s="127" t="s">
        <v>68</v>
      </c>
      <c r="H57" s="128" t="s">
        <v>68</v>
      </c>
      <c r="I57" s="129" t="s">
        <v>68</v>
      </c>
      <c r="J57" s="129" t="s">
        <v>68</v>
      </c>
      <c r="K57" s="129" t="s">
        <v>68</v>
      </c>
      <c r="L57" s="129" t="s">
        <v>68</v>
      </c>
      <c r="M57" s="103"/>
      <c r="N57" s="95"/>
      <c r="O57" s="105" t="s">
        <v>236</v>
      </c>
      <c r="P57" s="104"/>
      <c r="Q57" s="282"/>
      <c r="R57" s="303"/>
    </row>
    <row r="58" spans="1:18">
      <c r="A58" s="186" t="str" cm="1">
        <f t="array" ref="A58">IF(INDEX(B:B,ROW()),COUNTIF(B$3:INDEX(B:B,ROW()), TRUE)," ")</f>
        <v xml:space="preserve"> </v>
      </c>
      <c r="B58" s="171" t="b">
        <f t="shared" ref="B58:B59" si="26">N58="Y"</f>
        <v>0</v>
      </c>
      <c r="C58" s="126" t="s">
        <v>68</v>
      </c>
      <c r="D58" s="126" t="s">
        <v>68</v>
      </c>
      <c r="E58" s="126" t="str" cm="1">
        <f t="array" ref="E58">IF(INDEX(F:F,ROW()),COUNTIF(F$44:INDEX(F:F,ROW()), TRUE)," ")</f>
        <v xml:space="preserve"> </v>
      </c>
      <c r="F58" s="126" t="b">
        <f t="shared" ref="F58:F60" si="27">Q58&lt;&gt;0</f>
        <v>0</v>
      </c>
      <c r="G58" s="127" t="s">
        <v>68</v>
      </c>
      <c r="H58" s="128" t="s">
        <v>68</v>
      </c>
      <c r="I58" s="129" t="str" cm="1">
        <f t="array" ref="I58">IF(INDEX(J:J,ROW()),COUNTIF(J$3:INDEX(J:J,ROW()), TRUE)," ")</f>
        <v xml:space="preserve"> </v>
      </c>
      <c r="J58" s="129" t="b">
        <f t="shared" ref="J58:J59" si="28">AND(P58="借",Q58&lt;&gt;0)</f>
        <v>0</v>
      </c>
      <c r="K58" s="129" t="str" cm="1">
        <f t="array" ref="K58">IF(INDEX(L:L,ROW()),COUNTIF(L$3:INDEX(L:L,ROW()), TRUE)," ")</f>
        <v xml:space="preserve"> </v>
      </c>
      <c r="L58" s="129" t="b">
        <f t="shared" ref="L58:L59" si="29">AND(P58="貸",Q58&lt;&gt;0)</f>
        <v>0</v>
      </c>
      <c r="M58" s="195">
        <v>2210</v>
      </c>
      <c r="N58" s="169"/>
      <c r="O58" s="196" t="s">
        <v>22</v>
      </c>
      <c r="P58" s="169" t="s">
        <v>13</v>
      </c>
      <c r="Q58" s="282">
        <f>IF(N58="Y",(SUMIFS(傳票借方,傳票日期,"&lt;="&amp;資產負債表日,傳票科目,M58)-SUMIFS(傳票貸方,傳票日期,"&lt;="&amp;資產負債表日,傳票科目,M58))*IF($P58="借",1,-1),0)</f>
        <v>0</v>
      </c>
      <c r="R58" s="303"/>
    </row>
    <row r="59" spans="1:18">
      <c r="A59" s="186" t="str" cm="1">
        <f t="array" ref="A59">IF(INDEX(B:B,ROW()),COUNTIF(B$3:INDEX(B:B,ROW()), TRUE)," ")</f>
        <v xml:space="preserve"> </v>
      </c>
      <c r="B59" s="171" t="b">
        <f t="shared" si="26"/>
        <v>0</v>
      </c>
      <c r="C59" s="126" t="s">
        <v>68</v>
      </c>
      <c r="D59" s="126" t="s">
        <v>68</v>
      </c>
      <c r="E59" s="126" t="str" cm="1">
        <f t="array" ref="E59">IF(INDEX(F:F,ROW()),COUNTIF(F$44:INDEX(F:F,ROW()), TRUE)," ")</f>
        <v xml:space="preserve"> </v>
      </c>
      <c r="F59" s="126" t="b">
        <f t="shared" si="27"/>
        <v>0</v>
      </c>
      <c r="G59" s="127" t="s">
        <v>68</v>
      </c>
      <c r="H59" s="128" t="s">
        <v>68</v>
      </c>
      <c r="I59" s="129" t="str" cm="1">
        <f t="array" ref="I59">IF(INDEX(J:J,ROW()),COUNTIF(J$3:INDEX(J:J,ROW()), TRUE)," ")</f>
        <v xml:space="preserve"> </v>
      </c>
      <c r="J59" s="129" t="b">
        <f t="shared" si="28"/>
        <v>0</v>
      </c>
      <c r="K59" s="129" t="str" cm="1">
        <f t="array" ref="K59">IF(INDEX(L:L,ROW()),COUNTIF(L$3:INDEX(L:L,ROW()), TRUE)," ")</f>
        <v xml:space="preserve"> </v>
      </c>
      <c r="L59" s="129" t="b">
        <f t="shared" si="29"/>
        <v>0</v>
      </c>
      <c r="M59" s="195">
        <v>2220</v>
      </c>
      <c r="N59" s="169"/>
      <c r="O59" s="196" t="s">
        <v>235</v>
      </c>
      <c r="P59" s="169" t="s">
        <v>13</v>
      </c>
      <c r="Q59" s="282">
        <f>IF(N59="Y",(SUMIFS(傳票借方,傳票日期,"&lt;="&amp;資產負債表日,傳票科目,M59)-SUMIFS(傳票貸方,傳票日期,"&lt;="&amp;資產負債表日,傳票科目,M59))*IF($P59="借",1,-1),0)</f>
        <v>0</v>
      </c>
      <c r="R59" s="303"/>
    </row>
    <row r="60" spans="1:18">
      <c r="A60" s="186" t="s">
        <v>68</v>
      </c>
      <c r="B60" s="171" t="s">
        <v>68</v>
      </c>
      <c r="C60" s="126" t="s">
        <v>68</v>
      </c>
      <c r="D60" s="126" t="s">
        <v>68</v>
      </c>
      <c r="E60" s="126" t="str" cm="1">
        <f t="array" ref="E60">IF(INDEX(F:F,ROW()),COUNTIF(F$44:INDEX(F:F,ROW()), TRUE)," ")</f>
        <v xml:space="preserve"> </v>
      </c>
      <c r="F60" s="126" t="b">
        <f t="shared" si="27"/>
        <v>0</v>
      </c>
      <c r="G60" s="127" t="s">
        <v>68</v>
      </c>
      <c r="H60" s="128" t="s">
        <v>68</v>
      </c>
      <c r="I60" s="129" t="s">
        <v>68</v>
      </c>
      <c r="J60" s="129" t="s">
        <v>68</v>
      </c>
      <c r="K60" s="129" t="s">
        <v>68</v>
      </c>
      <c r="L60" s="129" t="s">
        <v>68</v>
      </c>
      <c r="N60" s="95"/>
      <c r="O60" s="91" t="s">
        <v>237</v>
      </c>
      <c r="Q60" s="282">
        <f>SUMIF(P58:P59,"貸",Q58:Q59)-SUMIF(P58:P59,"借",Q58:Q59)</f>
        <v>0</v>
      </c>
      <c r="R60" s="303"/>
    </row>
    <row r="61" spans="1:18" s="114" customFormat="1" hidden="1">
      <c r="A61" s="186" t="str" cm="1">
        <f t="array" ref="A61">IF(INDEX(B:B,ROW()),COUNTIF(B$3:INDEX(B:B,ROW()), TRUE)," ")</f>
        <v xml:space="preserve"> </v>
      </c>
      <c r="B61" s="171" t="b">
        <f t="shared" ref="B61" si="30">N61="Y"</f>
        <v>0</v>
      </c>
      <c r="C61" s="126" t="s">
        <v>68</v>
      </c>
      <c r="D61" s="126" t="s">
        <v>68</v>
      </c>
      <c r="E61" s="126" t="str" cm="1">
        <f t="array" ref="E61">IF(INDEX(F:F,ROW()),COUNTIF(F$44:INDEX(F:F,ROW()), TRUE)," ")</f>
        <v xml:space="preserve"> </v>
      </c>
      <c r="F61" s="126" t="b">
        <f>F60</f>
        <v>0</v>
      </c>
      <c r="G61" s="127" t="s">
        <v>68</v>
      </c>
      <c r="H61" s="128" t="s">
        <v>68</v>
      </c>
      <c r="I61" s="129" t="s">
        <v>68</v>
      </c>
      <c r="J61" s="129" t="s">
        <v>68</v>
      </c>
      <c r="K61" s="129" t="s">
        <v>68</v>
      </c>
      <c r="L61" s="129" t="s">
        <v>68</v>
      </c>
      <c r="M61" s="112"/>
      <c r="N61" s="112"/>
      <c r="O61" s="116"/>
      <c r="P61" s="113"/>
      <c r="Q61" s="283"/>
      <c r="R61" s="304"/>
    </row>
    <row r="62" spans="1:18">
      <c r="A62" s="186" t="s">
        <v>135</v>
      </c>
      <c r="B62" s="171" t="s">
        <v>135</v>
      </c>
      <c r="C62" s="126" t="s">
        <v>68</v>
      </c>
      <c r="D62" s="126" t="s">
        <v>68</v>
      </c>
      <c r="E62" s="126" t="str" cm="1">
        <f t="array" ref="E62">IF(INDEX(F:F,ROW()),COUNTIF(F$44:INDEX(F:F,ROW()), TRUE)," ")</f>
        <v xml:space="preserve"> </v>
      </c>
      <c r="F62" s="126" t="b">
        <f>F65</f>
        <v>0</v>
      </c>
      <c r="G62" s="127" t="s">
        <v>68</v>
      </c>
      <c r="H62" s="128" t="s">
        <v>68</v>
      </c>
      <c r="I62" s="129" t="s">
        <v>68</v>
      </c>
      <c r="J62" s="129" t="s">
        <v>68</v>
      </c>
      <c r="K62" s="129" t="s">
        <v>68</v>
      </c>
      <c r="L62" s="129" t="s">
        <v>68</v>
      </c>
      <c r="M62" s="103"/>
      <c r="N62" s="95"/>
      <c r="O62" s="105" t="s">
        <v>238</v>
      </c>
      <c r="P62" s="104"/>
      <c r="Q62" s="282"/>
      <c r="R62" s="303"/>
    </row>
    <row r="63" spans="1:18">
      <c r="A63" s="186" t="str" cm="1">
        <f t="array" ref="A63">IF(INDEX(B:B,ROW()),COUNTIF(B$3:INDEX(B:B,ROW()), TRUE)," ")</f>
        <v xml:space="preserve"> </v>
      </c>
      <c r="B63" s="171" t="b">
        <f t="shared" si="21"/>
        <v>0</v>
      </c>
      <c r="C63" s="126" t="s">
        <v>68</v>
      </c>
      <c r="D63" s="126" t="s">
        <v>68</v>
      </c>
      <c r="E63" s="126" t="str" cm="1">
        <f t="array" ref="E63">IF(INDEX(F:F,ROW()),COUNTIF(F$44:INDEX(F:F,ROW()), TRUE)," ")</f>
        <v xml:space="preserve"> </v>
      </c>
      <c r="F63" s="126" t="b">
        <f t="shared" ref="F63:F67" si="31">Q63&lt;&gt;0</f>
        <v>0</v>
      </c>
      <c r="G63" s="127" t="s">
        <v>68</v>
      </c>
      <c r="H63" s="128" t="s">
        <v>68</v>
      </c>
      <c r="I63" s="129" t="str" cm="1">
        <f t="array" ref="I63">IF(INDEX(J:J,ROW()),COUNTIF(J$3:INDEX(J:J,ROW()), TRUE)," ")</f>
        <v xml:space="preserve"> </v>
      </c>
      <c r="J63" s="129" t="b">
        <f t="shared" ref="J63:J64" si="32">AND(P63="借",Q63&lt;&gt;0)</f>
        <v>0</v>
      </c>
      <c r="K63" s="129" t="str" cm="1">
        <f t="array" ref="K63">IF(INDEX(L:L,ROW()),COUNTIF(L$3:INDEX(L:L,ROW()), TRUE)," ")</f>
        <v xml:space="preserve"> </v>
      </c>
      <c r="L63" s="129" t="b">
        <f t="shared" ref="L63:L64" si="33">AND(P63="貸",Q63&lt;&gt;0)</f>
        <v>0</v>
      </c>
      <c r="M63" s="195">
        <v>2310</v>
      </c>
      <c r="N63" s="169"/>
      <c r="O63" s="196" t="s">
        <v>23</v>
      </c>
      <c r="P63" s="169" t="s">
        <v>13</v>
      </c>
      <c r="Q63" s="282">
        <f>IF(N63="Y",(SUMIFS(傳票借方,傳票日期,"&lt;="&amp;資產負債表日,傳票科目,M63)-SUMIFS(傳票貸方,傳票日期,"&lt;="&amp;資產負債表日,傳票科目,M63))*IF($P63="借",1,-1),0)</f>
        <v>0</v>
      </c>
      <c r="R63" s="303"/>
    </row>
    <row r="64" spans="1:18">
      <c r="A64" s="186" t="str" cm="1">
        <f t="array" ref="A64">IF(INDEX(B:B,ROW()),COUNTIF(B$3:INDEX(B:B,ROW()), TRUE)," ")</f>
        <v xml:space="preserve"> </v>
      </c>
      <c r="B64" s="171" t="b">
        <f t="shared" si="21"/>
        <v>0</v>
      </c>
      <c r="C64" s="126" t="s">
        <v>68</v>
      </c>
      <c r="D64" s="126" t="s">
        <v>68</v>
      </c>
      <c r="E64" s="126" t="str" cm="1">
        <f t="array" ref="E64">IF(INDEX(F:F,ROW()),COUNTIF(F$44:INDEX(F:F,ROW()), TRUE)," ")</f>
        <v xml:space="preserve"> </v>
      </c>
      <c r="F64" s="126" t="b">
        <f t="shared" si="31"/>
        <v>0</v>
      </c>
      <c r="G64" s="127" t="s">
        <v>68</v>
      </c>
      <c r="H64" s="128" t="s">
        <v>68</v>
      </c>
      <c r="I64" s="129" t="str" cm="1">
        <f t="array" ref="I64">IF(INDEX(J:J,ROW()),COUNTIF(J$3:INDEX(J:J,ROW()), TRUE)," ")</f>
        <v xml:space="preserve"> </v>
      </c>
      <c r="J64" s="129" t="b">
        <f t="shared" si="32"/>
        <v>0</v>
      </c>
      <c r="K64" s="129" t="str" cm="1">
        <f t="array" ref="K64">IF(INDEX(L:L,ROW()),COUNTIF(L$3:INDEX(L:L,ROW()), TRUE)," ")</f>
        <v xml:space="preserve"> </v>
      </c>
      <c r="L64" s="129" t="b">
        <f t="shared" si="33"/>
        <v>0</v>
      </c>
      <c r="M64" s="195">
        <v>2320</v>
      </c>
      <c r="N64" s="169"/>
      <c r="O64" s="196" t="s">
        <v>240</v>
      </c>
      <c r="P64" s="169" t="s">
        <v>13</v>
      </c>
      <c r="Q64" s="282">
        <f>IF(N64="Y",(SUMIFS(傳票借方,傳票日期,"&lt;="&amp;資產負債表日,傳票科目,M64)-SUMIFS(傳票貸方,傳票日期,"&lt;="&amp;資產負債表日,傳票科目,M64))*IF($P64="借",1,-1),0)</f>
        <v>0</v>
      </c>
      <c r="R64" s="303"/>
    </row>
    <row r="65" spans="1:19">
      <c r="A65" s="186" t="s">
        <v>135</v>
      </c>
      <c r="B65" s="171" t="s">
        <v>135</v>
      </c>
      <c r="C65" s="126" t="s">
        <v>68</v>
      </c>
      <c r="D65" s="126" t="s">
        <v>68</v>
      </c>
      <c r="E65" s="126" t="str" cm="1">
        <f t="array" ref="E65">IF(INDEX(F:F,ROW()),COUNTIF(F$44:INDEX(F:F,ROW()), TRUE)," ")</f>
        <v xml:space="preserve"> </v>
      </c>
      <c r="F65" s="126" t="b">
        <f t="shared" si="31"/>
        <v>0</v>
      </c>
      <c r="G65" s="127" t="s">
        <v>68</v>
      </c>
      <c r="H65" s="128" t="s">
        <v>68</v>
      </c>
      <c r="I65" s="129" t="s">
        <v>68</v>
      </c>
      <c r="J65" s="129" t="s">
        <v>68</v>
      </c>
      <c r="K65" s="129" t="s">
        <v>68</v>
      </c>
      <c r="L65" s="129" t="s">
        <v>68</v>
      </c>
      <c r="N65" s="95"/>
      <c r="O65" s="91" t="s">
        <v>239</v>
      </c>
      <c r="Q65" s="282">
        <f>SUMIF(P63:P64,"貸",Q63:Q64)-SUMIF(P63:P64,"借",Q63:Q64)</f>
        <v>0</v>
      </c>
      <c r="R65" s="303"/>
    </row>
    <row r="66" spans="1:19" s="114" customFormat="1" hidden="1">
      <c r="A66" s="186" t="str" cm="1">
        <f t="array" ref="A66">IF(INDEX(B:B,ROW()),COUNTIF(B$3:INDEX(B:B,ROW()), TRUE)," ")</f>
        <v xml:space="preserve"> </v>
      </c>
      <c r="B66" s="171" t="b">
        <f t="shared" ref="B66:B110" si="34">N66="Y"</f>
        <v>0</v>
      </c>
      <c r="C66" s="126" t="s">
        <v>68</v>
      </c>
      <c r="D66" s="126" t="s">
        <v>68</v>
      </c>
      <c r="E66" s="126" t="str" cm="1">
        <f t="array" ref="E66">IF(INDEX(F:F,ROW()),COUNTIF(F$44:INDEX(F:F,ROW()), TRUE)," ")</f>
        <v xml:space="preserve"> </v>
      </c>
      <c r="F66" s="126" t="b">
        <f>F65</f>
        <v>0</v>
      </c>
      <c r="G66" s="127" t="s">
        <v>68</v>
      </c>
      <c r="H66" s="128" t="s">
        <v>68</v>
      </c>
      <c r="I66" s="129" t="s">
        <v>68</v>
      </c>
      <c r="J66" s="129" t="s">
        <v>68</v>
      </c>
      <c r="K66" s="129" t="s">
        <v>68</v>
      </c>
      <c r="L66" s="129" t="s">
        <v>68</v>
      </c>
      <c r="M66" s="112"/>
      <c r="N66" s="112"/>
      <c r="O66" s="116"/>
      <c r="P66" s="113"/>
      <c r="Q66" s="283"/>
      <c r="R66" s="304"/>
    </row>
    <row r="67" spans="1:19" ht="17.5" thickBot="1">
      <c r="A67" s="186" t="s">
        <v>135</v>
      </c>
      <c r="B67" s="171" t="s">
        <v>135</v>
      </c>
      <c r="C67" s="126" t="s">
        <v>68</v>
      </c>
      <c r="D67" s="126" t="s">
        <v>68</v>
      </c>
      <c r="E67" s="126" cm="1">
        <f t="array" ref="E67">IF(INDEX(F:F,ROW()),COUNTIF(F$44:INDEX(F:F,ROW()), TRUE)," ")</f>
        <v>5</v>
      </c>
      <c r="F67" s="126" t="b">
        <f t="shared" si="31"/>
        <v>1</v>
      </c>
      <c r="G67" s="127" t="s">
        <v>68</v>
      </c>
      <c r="H67" s="128" t="s">
        <v>68</v>
      </c>
      <c r="I67" s="129" t="s">
        <v>68</v>
      </c>
      <c r="J67" s="129" t="s">
        <v>68</v>
      </c>
      <c r="K67" s="129" t="s">
        <v>68</v>
      </c>
      <c r="L67" s="129" t="s">
        <v>68</v>
      </c>
      <c r="M67" s="106"/>
      <c r="N67" s="106"/>
      <c r="O67" s="137" t="s">
        <v>62</v>
      </c>
      <c r="P67" s="107"/>
      <c r="Q67" s="282">
        <f>Q55+Q60+Q65</f>
        <v>5000</v>
      </c>
      <c r="R67" s="303"/>
    </row>
    <row r="68" spans="1:19" s="114" customFormat="1" hidden="1">
      <c r="A68" s="186" t="s">
        <v>96</v>
      </c>
      <c r="B68" s="171" t="b">
        <f t="shared" si="34"/>
        <v>0</v>
      </c>
      <c r="C68" s="126" t="s">
        <v>68</v>
      </c>
      <c r="D68" s="126" t="s">
        <v>68</v>
      </c>
      <c r="E68" s="126" cm="1">
        <f t="array" ref="E68">IF(INDEX(F:F,ROW()),COUNTIF(F$44:INDEX(F:F,ROW()), TRUE)," ")</f>
        <v>6</v>
      </c>
      <c r="F68" s="126" t="b">
        <f>F67</f>
        <v>1</v>
      </c>
      <c r="G68" s="127" t="s">
        <v>68</v>
      </c>
      <c r="H68" s="128" t="s">
        <v>68</v>
      </c>
      <c r="I68" s="129" t="s">
        <v>68</v>
      </c>
      <c r="J68" s="129" t="s">
        <v>68</v>
      </c>
      <c r="K68" s="129" t="s">
        <v>68</v>
      </c>
      <c r="L68" s="129" t="s">
        <v>68</v>
      </c>
      <c r="M68" s="112"/>
      <c r="N68" s="112"/>
      <c r="O68" s="116"/>
      <c r="P68" s="113"/>
      <c r="Q68" s="283"/>
      <c r="R68" s="304"/>
    </row>
    <row r="69" spans="1:19">
      <c r="A69" s="186" t="s">
        <v>135</v>
      </c>
      <c r="B69" s="171" t="s">
        <v>135</v>
      </c>
      <c r="C69" s="126" t="s">
        <v>68</v>
      </c>
      <c r="D69" s="126" t="s">
        <v>68</v>
      </c>
      <c r="E69" s="126" cm="1">
        <f t="array" ref="E69">IF(INDEX(F:F,ROW()),COUNTIF(F$44:INDEX(F:F,ROW()), TRUE)," ")</f>
        <v>7</v>
      </c>
      <c r="F69" s="126" t="b">
        <f>F74</f>
        <v>1</v>
      </c>
      <c r="G69" s="127" t="s">
        <v>68</v>
      </c>
      <c r="H69" s="128" t="s">
        <v>68</v>
      </c>
      <c r="I69" s="129" t="s">
        <v>68</v>
      </c>
      <c r="J69" s="129" t="s">
        <v>68</v>
      </c>
      <c r="K69" s="129" t="s">
        <v>68</v>
      </c>
      <c r="L69" s="129" t="s">
        <v>68</v>
      </c>
      <c r="M69" s="103"/>
      <c r="N69" s="95"/>
      <c r="O69" s="105" t="s">
        <v>241</v>
      </c>
      <c r="P69" s="104"/>
      <c r="Q69" s="282"/>
      <c r="R69" s="303"/>
    </row>
    <row r="70" spans="1:19">
      <c r="A70" s="186" cm="1">
        <f t="array" ref="A70">IF(INDEX(B:B,ROW()),COUNTIF(B$3:INDEX(B:B,ROW()), TRUE)," ")</f>
        <v>9</v>
      </c>
      <c r="B70" s="171" t="b">
        <f t="shared" si="34"/>
        <v>1</v>
      </c>
      <c r="C70" s="126" t="s">
        <v>68</v>
      </c>
      <c r="D70" s="126" t="s">
        <v>68</v>
      </c>
      <c r="E70" s="126" cm="1">
        <f t="array" ref="E70">IF(INDEX(F:F,ROW()),COUNTIF(F$44:INDEX(F:F,ROW()), TRUE)," ")</f>
        <v>8</v>
      </c>
      <c r="F70" s="126" t="b">
        <f t="shared" ref="F70:F74" si="35">Q70&lt;&gt;0</f>
        <v>1</v>
      </c>
      <c r="G70" s="127" t="s">
        <v>68</v>
      </c>
      <c r="H70" s="128" t="s">
        <v>68</v>
      </c>
      <c r="I70" s="129" t="str" cm="1">
        <f t="array" ref="I70">IF(INDEX(J:J,ROW()),COUNTIF(J$3:INDEX(J:J,ROW()), TRUE)," ")</f>
        <v xml:space="preserve"> </v>
      </c>
      <c r="J70" s="129" t="b">
        <f t="shared" ref="J70:J72" si="36">AND(P70="借",Q70&lt;&gt;0)</f>
        <v>0</v>
      </c>
      <c r="K70" s="129" cm="1">
        <f t="array" ref="K70">IF(INDEX(L:L,ROW()),COUNTIF(L$3:INDEX(L:L,ROW()), TRUE)," ")</f>
        <v>2</v>
      </c>
      <c r="L70" s="129" t="b">
        <f t="shared" ref="L70:L72" si="37">AND(P70="貸",Q70&lt;&gt;0)</f>
        <v>1</v>
      </c>
      <c r="M70" s="195">
        <v>3110</v>
      </c>
      <c r="N70" s="169" t="s">
        <v>75</v>
      </c>
      <c r="O70" s="196" t="s">
        <v>242</v>
      </c>
      <c r="P70" s="169" t="s">
        <v>13</v>
      </c>
      <c r="Q70" s="282">
        <f>IF(N70="Y",(SUMIFS(傳票借方,傳票日期,"&lt;="&amp;資產負債表日,傳票科目,M70)-SUMIFS(傳票貸方,傳票日期,"&lt;="&amp;資產負債表日,傳票科目,M70))*IF($P70="借",1,-1),0)</f>
        <v>1000000</v>
      </c>
      <c r="R70" s="303"/>
    </row>
    <row r="71" spans="1:19">
      <c r="A71" s="186" t="str" cm="1">
        <f t="array" ref="A71">IF(INDEX(B:B,ROW()),COUNTIF(B$3:INDEX(B:B,ROW()), TRUE)," ")</f>
        <v xml:space="preserve"> </v>
      </c>
      <c r="B71" s="171" t="b">
        <f t="shared" si="34"/>
        <v>0</v>
      </c>
      <c r="C71" s="126" t="s">
        <v>68</v>
      </c>
      <c r="D71" s="126" t="s">
        <v>68</v>
      </c>
      <c r="E71" s="126" t="str" cm="1">
        <f t="array" ref="E71">IF(INDEX(F:F,ROW()),COUNTIF(F$44:INDEX(F:F,ROW()), TRUE)," ")</f>
        <v xml:space="preserve"> </v>
      </c>
      <c r="F71" s="126" t="b">
        <f t="shared" si="35"/>
        <v>0</v>
      </c>
      <c r="G71" s="127" t="s">
        <v>68</v>
      </c>
      <c r="H71" s="128" t="s">
        <v>68</v>
      </c>
      <c r="I71" s="129" t="str" cm="1">
        <f t="array" ref="I71">IF(INDEX(J:J,ROW()),COUNTIF(J$3:INDEX(J:J,ROW()), TRUE)," ")</f>
        <v xml:space="preserve"> </v>
      </c>
      <c r="J71" s="129" t="b">
        <f t="shared" si="36"/>
        <v>0</v>
      </c>
      <c r="K71" s="129" t="str" cm="1">
        <f t="array" ref="K71">IF(INDEX(L:L,ROW()),COUNTIF(L$3:INDEX(L:L,ROW()), TRUE)," ")</f>
        <v xml:space="preserve"> </v>
      </c>
      <c r="L71" s="129" t="b">
        <f t="shared" si="37"/>
        <v>0</v>
      </c>
      <c r="M71" s="195">
        <v>3111</v>
      </c>
      <c r="N71" s="169"/>
      <c r="O71" s="196" t="s">
        <v>243</v>
      </c>
      <c r="P71" s="169" t="s">
        <v>13</v>
      </c>
      <c r="Q71" s="282">
        <f>IF(N71="Y",(SUMIFS(傳票借方,傳票日期,"&lt;="&amp;資產負債表日,傳票科目,M71)-SUMIFS(傳票貸方,傳票日期,"&lt;="&amp;資產負債表日,傳票科目,M71))*IF($P71="借",1,-1),0)</f>
        <v>0</v>
      </c>
      <c r="R71" s="303"/>
    </row>
    <row r="72" spans="1:19">
      <c r="A72" s="186" cm="1">
        <f t="array" ref="A72">IF(INDEX(B:B,ROW()),COUNTIF(B$3:INDEX(B:B,ROW()), TRUE)," ")</f>
        <v>10</v>
      </c>
      <c r="B72" s="171" t="b">
        <f t="shared" si="34"/>
        <v>1</v>
      </c>
      <c r="C72" s="126" t="s">
        <v>68</v>
      </c>
      <c r="D72" s="126" t="s">
        <v>68</v>
      </c>
      <c r="E72" s="126" cm="1">
        <f t="array" ref="E72">IF(INDEX(F:F,ROW()),COUNTIF(F$44:INDEX(F:F,ROW()), TRUE)," ")</f>
        <v>9</v>
      </c>
      <c r="F72" s="126" t="b">
        <f t="shared" si="35"/>
        <v>1</v>
      </c>
      <c r="G72" s="127" t="s">
        <v>68</v>
      </c>
      <c r="H72" s="128" t="s">
        <v>68</v>
      </c>
      <c r="I72" s="129" t="str" cm="1">
        <f t="array" ref="I72">IF(INDEX(J:J,ROW()),COUNTIF(J$3:INDEX(J:J,ROW()), TRUE)," ")</f>
        <v xml:space="preserve"> </v>
      </c>
      <c r="J72" s="129" t="b">
        <f t="shared" si="36"/>
        <v>0</v>
      </c>
      <c r="K72" s="129" cm="1">
        <f t="array" ref="K72">IF(INDEX(L:L,ROW()),COUNTIF(L$3:INDEX(L:L,ROW()), TRUE)," ")</f>
        <v>3</v>
      </c>
      <c r="L72" s="129" t="b">
        <f t="shared" si="37"/>
        <v>1</v>
      </c>
      <c r="M72" s="195">
        <v>3210</v>
      </c>
      <c r="N72" s="169" t="s">
        <v>75</v>
      </c>
      <c r="O72" s="196" t="s">
        <v>247</v>
      </c>
      <c r="P72" s="169" t="s">
        <v>13</v>
      </c>
      <c r="Q72" s="282">
        <f>IF(N72="Y",(SUMIFS(傳票借方,傳票日期,"&lt;="&amp;資產負債表日,傳票科目,M72)-SUMIFS(傳票貸方,傳票日期,"&lt;="&amp;資產負債表日,傳票科目,M72))*IF($P72="借",1,-1),0)</f>
        <v>365000</v>
      </c>
      <c r="R72" s="303"/>
    </row>
    <row r="73" spans="1:19">
      <c r="A73" s="186" t="s">
        <v>68</v>
      </c>
      <c r="B73" s="171" t="s">
        <v>68</v>
      </c>
      <c r="C73" s="126" t="s">
        <v>68</v>
      </c>
      <c r="D73" s="126" t="s">
        <v>68</v>
      </c>
      <c r="E73" s="126" cm="1">
        <f t="array" ref="E73">IF(INDEX(F:F,ROW()),COUNTIF(F$44:INDEX(F:F,ROW()), TRUE)," ")</f>
        <v>10</v>
      </c>
      <c r="F73" s="126" t="b">
        <f t="shared" si="35"/>
        <v>1</v>
      </c>
      <c r="G73" s="127" t="s">
        <v>68</v>
      </c>
      <c r="H73" s="128" t="s">
        <v>68</v>
      </c>
      <c r="I73" s="129" t="s">
        <v>68</v>
      </c>
      <c r="J73" s="129" t="s">
        <v>68</v>
      </c>
      <c r="K73" s="129" t="s">
        <v>68</v>
      </c>
      <c r="L73" s="129" t="s">
        <v>68</v>
      </c>
      <c r="M73" s="168">
        <v>3440</v>
      </c>
      <c r="N73" s="167"/>
      <c r="O73" s="196" t="s">
        <v>246</v>
      </c>
      <c r="P73" s="167" t="s">
        <v>13</v>
      </c>
      <c r="Q73" s="282">
        <f>SUMIF(P78:P165,"貸",Q78:Q165)-SUMIF(P78:P165,"借",Q78:Q165)</f>
        <v>103000</v>
      </c>
      <c r="R73" s="282"/>
      <c r="S73" s="133"/>
    </row>
    <row r="74" spans="1:19">
      <c r="A74" s="186" t="s">
        <v>68</v>
      </c>
      <c r="B74" s="171" t="s">
        <v>135</v>
      </c>
      <c r="C74" s="126" t="s">
        <v>68</v>
      </c>
      <c r="D74" s="126" t="s">
        <v>68</v>
      </c>
      <c r="E74" s="126" cm="1">
        <f t="array" ref="E74">IF(INDEX(F:F,ROW()),COUNTIF(F$44:INDEX(F:F,ROW()), TRUE)," ")</f>
        <v>11</v>
      </c>
      <c r="F74" s="126" t="b">
        <f t="shared" si="35"/>
        <v>1</v>
      </c>
      <c r="G74" s="127" t="s">
        <v>68</v>
      </c>
      <c r="H74" s="128" t="s">
        <v>68</v>
      </c>
      <c r="I74" s="129" t="s">
        <v>68</v>
      </c>
      <c r="J74" s="129" t="s">
        <v>68</v>
      </c>
      <c r="K74" s="129" t="s">
        <v>68</v>
      </c>
      <c r="L74" s="129" t="s">
        <v>68</v>
      </c>
      <c r="N74" s="95"/>
      <c r="O74" s="91" t="s">
        <v>248</v>
      </c>
      <c r="Q74" s="282">
        <f>SUMIF(P70:P73,"貸",Q70:Q73)-SUMIF(P70:P73,"借",Q70:Q73)</f>
        <v>1468000</v>
      </c>
      <c r="R74" s="303"/>
    </row>
    <row r="75" spans="1:19" s="114" customFormat="1" hidden="1">
      <c r="A75" s="186" t="str" cm="1">
        <f t="array" ref="A75">IF(INDEX(B:B,ROW()),COUNTIF(B$3:INDEX(B:B,ROW()), TRUE)," ")</f>
        <v xml:space="preserve"> </v>
      </c>
      <c r="B75" s="171" t="b">
        <f t="shared" si="34"/>
        <v>0</v>
      </c>
      <c r="C75" s="126" t="s">
        <v>68</v>
      </c>
      <c r="D75" s="126" t="s">
        <v>68</v>
      </c>
      <c r="E75" s="126" cm="1">
        <f t="array" ref="E75">IF(INDEX(F:F,ROW()),COUNTIF(F$44:INDEX(F:F,ROW()), TRUE)," ")</f>
        <v>12</v>
      </c>
      <c r="F75" s="126" t="b">
        <f>F74</f>
        <v>1</v>
      </c>
      <c r="G75" s="127" t="s">
        <v>68</v>
      </c>
      <c r="H75" s="128" t="s">
        <v>68</v>
      </c>
      <c r="I75" s="129" t="s">
        <v>68</v>
      </c>
      <c r="J75" s="129" t="s">
        <v>68</v>
      </c>
      <c r="K75" s="129" t="s">
        <v>68</v>
      </c>
      <c r="L75" s="129" t="s">
        <v>68</v>
      </c>
      <c r="M75" s="112"/>
      <c r="N75" s="112"/>
      <c r="O75" s="136"/>
      <c r="P75" s="113"/>
      <c r="Q75" s="283"/>
      <c r="R75" s="304"/>
    </row>
    <row r="76" spans="1:19" ht="17.5" thickBot="1">
      <c r="A76" s="186" t="s">
        <v>68</v>
      </c>
      <c r="B76" s="171" t="s">
        <v>135</v>
      </c>
      <c r="C76" s="126" t="s">
        <v>68</v>
      </c>
      <c r="D76" s="126" t="s">
        <v>68</v>
      </c>
      <c r="E76" s="126">
        <f>MAX($D$1,$F$1)</f>
        <v>14</v>
      </c>
      <c r="F76" s="126" t="b">
        <f>Q76&lt;&gt;0</f>
        <v>1</v>
      </c>
      <c r="G76" s="127" t="s">
        <v>68</v>
      </c>
      <c r="H76" s="128" t="s">
        <v>68</v>
      </c>
      <c r="I76" s="129" t="s">
        <v>68</v>
      </c>
      <c r="J76" s="129" t="s">
        <v>68</v>
      </c>
      <c r="K76" s="129" t="s">
        <v>68</v>
      </c>
      <c r="L76" s="129" t="s">
        <v>68</v>
      </c>
      <c r="M76" s="106"/>
      <c r="N76" s="106"/>
      <c r="O76" s="137" t="s">
        <v>249</v>
      </c>
      <c r="P76" s="108"/>
      <c r="Q76" s="282">
        <f>Q67+Q74</f>
        <v>1473000</v>
      </c>
      <c r="R76" s="303"/>
    </row>
    <row r="77" spans="1:19">
      <c r="A77" s="186" t="s">
        <v>135</v>
      </c>
      <c r="B77" s="171" t="s">
        <v>135</v>
      </c>
      <c r="C77" s="126" t="s">
        <v>68</v>
      </c>
      <c r="D77" s="126" t="s">
        <v>68</v>
      </c>
      <c r="E77" s="126" t="s">
        <v>68</v>
      </c>
      <c r="F77" s="126" t="s">
        <v>68</v>
      </c>
      <c r="G77" s="127" cm="1">
        <f t="array" ref="G77">IF(INDEX(H:H,ROW()),COUNTIF(H$77:INDEX(H:H,ROW()), TRUE)," ")</f>
        <v>1</v>
      </c>
      <c r="H77" s="127" t="b">
        <f>H95</f>
        <v>1</v>
      </c>
      <c r="I77" s="129" t="s">
        <v>68</v>
      </c>
      <c r="J77" s="129" t="s">
        <v>68</v>
      </c>
      <c r="K77" s="129" t="s">
        <v>68</v>
      </c>
      <c r="L77" s="129" t="s">
        <v>68</v>
      </c>
      <c r="N77" s="95"/>
      <c r="O77" s="91" t="s">
        <v>259</v>
      </c>
      <c r="Q77" s="282"/>
      <c r="R77" s="282"/>
    </row>
    <row r="78" spans="1:19">
      <c r="A78" s="186" cm="1">
        <f t="array" ref="A78">IF(INDEX(B:B,ROW()),COUNTIF(B$3:INDEX(B:B,ROW()), TRUE)," ")</f>
        <v>11</v>
      </c>
      <c r="B78" s="171" t="b">
        <f t="shared" si="34"/>
        <v>1</v>
      </c>
      <c r="C78" s="126" t="s">
        <v>68</v>
      </c>
      <c r="D78" s="126" t="s">
        <v>68</v>
      </c>
      <c r="E78" s="126" t="s">
        <v>68</v>
      </c>
      <c r="F78" s="126" t="s">
        <v>68</v>
      </c>
      <c r="G78" s="127" cm="1">
        <f t="array" ref="G78">IF(INDEX(H:H,ROW()),COUNTIF(H$77:INDEX(H:H,ROW()), TRUE)," ")</f>
        <v>2</v>
      </c>
      <c r="H78" s="127" t="b">
        <f>R78&lt;&gt;0</f>
        <v>1</v>
      </c>
      <c r="I78" s="129" t="str" cm="1">
        <f t="array" ref="I78">IF(INDEX(J:J,ROW()),COUNTIF(J$3:INDEX(J:J,ROW()), TRUE)," ")</f>
        <v xml:space="preserve"> </v>
      </c>
      <c r="J78" s="129" t="b">
        <f t="shared" ref="J78:J94" si="38">AND(P78="借",Q78&lt;&gt;0)</f>
        <v>0</v>
      </c>
      <c r="K78" s="129" cm="1">
        <f t="array" ref="K78">IF(INDEX(L:L,ROW()),COUNTIF(L$3:INDEX(L:L,ROW()), TRUE)," ")</f>
        <v>4</v>
      </c>
      <c r="L78" s="129" t="b">
        <f t="shared" ref="L78:L94" si="39">AND(P78="貸",Q78&lt;&gt;0)</f>
        <v>1</v>
      </c>
      <c r="M78" s="195">
        <v>4100</v>
      </c>
      <c r="N78" s="169" t="s">
        <v>75</v>
      </c>
      <c r="O78" s="196" t="s">
        <v>250</v>
      </c>
      <c r="P78" s="169" t="s">
        <v>13</v>
      </c>
      <c r="Q78" s="282">
        <f t="shared" ref="Q78:Q94" si="40">IF(N78="Y",(SUMIFS(傳票借方,傳票日期,"&lt;="&amp;資產負債表日,傳票科目,M78)-SUMIFS(傳票貸方,傳票日期,"&lt;="&amp;資產負債表日,傳票科目,M78))*IF($P78="借",1,-1),0)</f>
        <v>1500</v>
      </c>
      <c r="R78" s="282">
        <f t="shared" ref="R78:R94" si="41">IF(N78="Y",IF(損益表專案="全部",(SUMIFS(傳票借方,傳票日期,"&gt;="&amp;損益表起日,傳票日期,"&lt;="&amp;損益表訖日,傳票科目,M78)-SUMIFS(傳票貸方,傳票日期,"&gt;="&amp;損益表起日,傳票日期,"&lt;="&amp;損益表訖日,傳票科目,M78))*IF($P78="借",1,-1),(SUMIFS(傳票借方,傳票日期,"&gt;="&amp;損益表起日,傳票日期,"&lt;="&amp;損益表訖日,傳票科目,M78,傳票專案,損益表專案)-SUMIFS(傳票貸方,傳票日期,"&gt;="&amp;損益表起日,傳票日期,"&lt;="&amp;損益表訖日,傳票科目,M78,傳票專案,損益表專案))*IF($P78="借",1,-1)),0)</f>
        <v>1500</v>
      </c>
    </row>
    <row r="79" spans="1:19">
      <c r="A79" s="186" cm="1">
        <f t="array" ref="A79">IF(INDEX(B:B,ROW()),COUNTIF(B$3:INDEX(B:B,ROW()), TRUE)," ")</f>
        <v>12</v>
      </c>
      <c r="B79" s="171" t="b">
        <f t="shared" si="34"/>
        <v>1</v>
      </c>
      <c r="C79" s="126" t="s">
        <v>68</v>
      </c>
      <c r="D79" s="126" t="s">
        <v>68</v>
      </c>
      <c r="E79" s="126" t="s">
        <v>68</v>
      </c>
      <c r="F79" s="126" t="s">
        <v>68</v>
      </c>
      <c r="G79" s="127" cm="1">
        <f t="array" ref="G79">IF(INDEX(H:H,ROW()),COUNTIF(H$77:INDEX(H:H,ROW()), TRUE)," ")</f>
        <v>3</v>
      </c>
      <c r="H79" s="127" t="b">
        <f t="shared" ref="H79:H109" si="42">R79&lt;&gt;0</f>
        <v>1</v>
      </c>
      <c r="I79" s="129" t="str" cm="1">
        <f t="array" ref="I79">IF(INDEX(J:J,ROW()),COUNTIF(J$3:INDEX(J:J,ROW()), TRUE)," ")</f>
        <v xml:space="preserve"> </v>
      </c>
      <c r="J79" s="129" t="b">
        <f t="shared" si="38"/>
        <v>0</v>
      </c>
      <c r="K79" s="129" cm="1">
        <f t="array" ref="K79">IF(INDEX(L:L,ROW()),COUNTIF(L$3:INDEX(L:L,ROW()), TRUE)," ")</f>
        <v>5</v>
      </c>
      <c r="L79" s="129" t="b">
        <f t="shared" si="39"/>
        <v>1</v>
      </c>
      <c r="M79" s="195">
        <v>4200</v>
      </c>
      <c r="N79" s="169" t="s">
        <v>75</v>
      </c>
      <c r="O79" s="196" t="s">
        <v>251</v>
      </c>
      <c r="P79" s="169" t="s">
        <v>13</v>
      </c>
      <c r="Q79" s="282">
        <f t="shared" si="40"/>
        <v>1500</v>
      </c>
      <c r="R79" s="282">
        <f t="shared" si="41"/>
        <v>1500</v>
      </c>
    </row>
    <row r="80" spans="1:19">
      <c r="A80" s="186" t="str" cm="1">
        <f t="array" ref="A80">IF(INDEX(B:B,ROW()),COUNTIF(B$3:INDEX(B:B,ROW()), TRUE)," ")</f>
        <v xml:space="preserve"> </v>
      </c>
      <c r="B80" s="171" t="b">
        <f t="shared" ref="B80:B94" si="43">N80="Y"</f>
        <v>0</v>
      </c>
      <c r="C80" s="126" t="s">
        <v>68</v>
      </c>
      <c r="D80" s="126" t="s">
        <v>68</v>
      </c>
      <c r="E80" s="126" t="s">
        <v>68</v>
      </c>
      <c r="F80" s="126" t="s">
        <v>68</v>
      </c>
      <c r="G80" s="127" t="str" cm="1">
        <f t="array" ref="G80">IF(INDEX(H:H,ROW()),COUNTIF(H$77:INDEX(H:H,ROW()), TRUE)," ")</f>
        <v xml:space="preserve"> </v>
      </c>
      <c r="H80" s="127" t="b">
        <f t="shared" ref="H80:H94" si="44">R80&lt;&gt;0</f>
        <v>0</v>
      </c>
      <c r="I80" s="129" t="str" cm="1">
        <f t="array" ref="I80">IF(INDEX(J:J,ROW()),COUNTIF(J$3:INDEX(J:J,ROW()), TRUE)," ")</f>
        <v xml:space="preserve"> </v>
      </c>
      <c r="J80" s="129" t="b">
        <f t="shared" si="38"/>
        <v>0</v>
      </c>
      <c r="K80" s="129" t="str" cm="1">
        <f t="array" ref="K80">IF(INDEX(L:L,ROW()),COUNTIF(L$3:INDEX(L:L,ROW()), TRUE)," ")</f>
        <v xml:space="preserve"> </v>
      </c>
      <c r="L80" s="129" t="b">
        <f t="shared" si="39"/>
        <v>0</v>
      </c>
      <c r="M80" s="195">
        <v>4300</v>
      </c>
      <c r="N80" s="169"/>
      <c r="O80" s="196" t="s">
        <v>252</v>
      </c>
      <c r="P80" s="169" t="s">
        <v>13</v>
      </c>
      <c r="Q80" s="282">
        <f t="shared" si="40"/>
        <v>0</v>
      </c>
      <c r="R80" s="282">
        <f t="shared" si="41"/>
        <v>0</v>
      </c>
    </row>
    <row r="81" spans="1:18">
      <c r="A81" s="186" cm="1">
        <f t="array" ref="A81">IF(INDEX(B:B,ROW()),COUNTIF(B$3:INDEX(B:B,ROW()), TRUE)," ")</f>
        <v>13</v>
      </c>
      <c r="B81" s="171" t="b">
        <f t="shared" si="43"/>
        <v>1</v>
      </c>
      <c r="C81" s="126" t="s">
        <v>68</v>
      </c>
      <c r="D81" s="126" t="s">
        <v>68</v>
      </c>
      <c r="E81" s="126" t="s">
        <v>68</v>
      </c>
      <c r="F81" s="126" t="s">
        <v>68</v>
      </c>
      <c r="G81" s="127" t="str" cm="1">
        <f t="array" ref="G81">IF(INDEX(H:H,ROW()),COUNTIF(H$77:INDEX(H:H,ROW()), TRUE)," ")</f>
        <v xml:space="preserve"> </v>
      </c>
      <c r="H81" s="127" t="b">
        <f t="shared" si="44"/>
        <v>0</v>
      </c>
      <c r="I81" s="129" t="str" cm="1">
        <f t="array" ref="I81">IF(INDEX(J:J,ROW()),COUNTIF(J$3:INDEX(J:J,ROW()), TRUE)," ")</f>
        <v xml:space="preserve"> </v>
      </c>
      <c r="J81" s="129" t="b">
        <f t="shared" si="38"/>
        <v>0</v>
      </c>
      <c r="K81" s="129" t="str" cm="1">
        <f t="array" ref="K81">IF(INDEX(L:L,ROW()),COUNTIF(L$3:INDEX(L:L,ROW()), TRUE)," ")</f>
        <v xml:space="preserve"> </v>
      </c>
      <c r="L81" s="129" t="b">
        <f t="shared" si="39"/>
        <v>0</v>
      </c>
      <c r="M81" s="195">
        <v>4400</v>
      </c>
      <c r="N81" s="169" t="s">
        <v>75</v>
      </c>
      <c r="O81" s="196" t="s">
        <v>253</v>
      </c>
      <c r="P81" s="169" t="s">
        <v>13</v>
      </c>
      <c r="Q81" s="282">
        <f t="shared" si="40"/>
        <v>0</v>
      </c>
      <c r="R81" s="282">
        <f t="shared" si="41"/>
        <v>0</v>
      </c>
    </row>
    <row r="82" spans="1:18">
      <c r="A82" s="186" cm="1">
        <f t="array" ref="A82">IF(INDEX(B:B,ROW()),COUNTIF(B$3:INDEX(B:B,ROW()), TRUE)," ")</f>
        <v>14</v>
      </c>
      <c r="B82" s="171" t="b">
        <f t="shared" ref="B82" si="45">N82="Y"</f>
        <v>1</v>
      </c>
      <c r="C82" s="126" t="s">
        <v>68</v>
      </c>
      <c r="D82" s="126" t="s">
        <v>68</v>
      </c>
      <c r="E82" s="126" t="s">
        <v>68</v>
      </c>
      <c r="F82" s="126" t="s">
        <v>68</v>
      </c>
      <c r="G82" s="127" t="str" cm="1">
        <f t="array" ref="G82">IF(INDEX(H:H,ROW()),COUNTIF(H$77:INDEX(H:H,ROW()), TRUE)," ")</f>
        <v xml:space="preserve"> </v>
      </c>
      <c r="H82" s="127" t="b">
        <f t="shared" ref="H82" si="46">R82&lt;&gt;0</f>
        <v>0</v>
      </c>
      <c r="I82" s="129" t="str" cm="1">
        <f t="array" ref="I82">IF(INDEX(J:J,ROW()),COUNTIF(J$3:INDEX(J:J,ROW()), TRUE)," ")</f>
        <v xml:space="preserve"> </v>
      </c>
      <c r="J82" s="129" t="b">
        <f t="shared" si="38"/>
        <v>0</v>
      </c>
      <c r="K82" s="129" t="str" cm="1">
        <f t="array" ref="K82">IF(INDEX(L:L,ROW()),COUNTIF(L$3:INDEX(L:L,ROW()), TRUE)," ")</f>
        <v xml:space="preserve"> </v>
      </c>
      <c r="L82" s="129" t="b">
        <f t="shared" si="39"/>
        <v>0</v>
      </c>
      <c r="M82" s="195">
        <v>4401</v>
      </c>
      <c r="N82" s="169" t="s">
        <v>75</v>
      </c>
      <c r="O82" s="196" t="s">
        <v>260</v>
      </c>
      <c r="P82" s="169" t="s">
        <v>13</v>
      </c>
      <c r="Q82" s="282">
        <f t="shared" si="40"/>
        <v>0</v>
      </c>
      <c r="R82" s="282">
        <f t="shared" si="41"/>
        <v>0</v>
      </c>
    </row>
    <row r="83" spans="1:18">
      <c r="A83" s="186" t="str" cm="1">
        <f t="array" ref="A83">IF(INDEX(B:B,ROW()),COUNTIF(B$3:INDEX(B:B,ROW()), TRUE)," ")</f>
        <v xml:space="preserve"> </v>
      </c>
      <c r="B83" s="171" t="b">
        <f t="shared" si="43"/>
        <v>0</v>
      </c>
      <c r="C83" s="126" t="s">
        <v>68</v>
      </c>
      <c r="D83" s="126" t="s">
        <v>68</v>
      </c>
      <c r="E83" s="126" t="s">
        <v>68</v>
      </c>
      <c r="F83" s="126" t="s">
        <v>68</v>
      </c>
      <c r="G83" s="127" t="str" cm="1">
        <f t="array" ref="G83">IF(INDEX(H:H,ROW()),COUNTIF(H$77:INDEX(H:H,ROW()), TRUE)," ")</f>
        <v xml:space="preserve"> </v>
      </c>
      <c r="H83" s="127" t="b">
        <f t="shared" si="44"/>
        <v>0</v>
      </c>
      <c r="I83" s="129" t="str" cm="1">
        <f t="array" ref="I83">IF(INDEX(J:J,ROW()),COUNTIF(J$3:INDEX(J:J,ROW()), TRUE)," ")</f>
        <v xml:space="preserve"> </v>
      </c>
      <c r="J83" s="129" t="b">
        <f t="shared" si="38"/>
        <v>0</v>
      </c>
      <c r="K83" s="129" t="str" cm="1">
        <f t="array" ref="K83">IF(INDEX(L:L,ROW()),COUNTIF(L$3:INDEX(L:L,ROW()), TRUE)," ")</f>
        <v xml:space="preserve"> </v>
      </c>
      <c r="L83" s="129" t="b">
        <f t="shared" si="39"/>
        <v>0</v>
      </c>
      <c r="M83" s="195">
        <v>4501</v>
      </c>
      <c r="N83" s="169"/>
      <c r="O83" s="196" t="s">
        <v>254</v>
      </c>
      <c r="P83" s="169" t="s">
        <v>13</v>
      </c>
      <c r="Q83" s="282">
        <f t="shared" si="40"/>
        <v>0</v>
      </c>
      <c r="R83" s="282">
        <f t="shared" si="41"/>
        <v>0</v>
      </c>
    </row>
    <row r="84" spans="1:18">
      <c r="A84" s="186" t="str" cm="1">
        <f t="array" ref="A84">IF(INDEX(B:B,ROW()),COUNTIF(B$3:INDEX(B:B,ROW()), TRUE)," ")</f>
        <v xml:space="preserve"> </v>
      </c>
      <c r="B84" s="171" t="b">
        <f t="shared" si="43"/>
        <v>0</v>
      </c>
      <c r="C84" s="126" t="s">
        <v>68</v>
      </c>
      <c r="D84" s="126" t="s">
        <v>68</v>
      </c>
      <c r="E84" s="126" t="s">
        <v>68</v>
      </c>
      <c r="F84" s="126" t="s">
        <v>68</v>
      </c>
      <c r="G84" s="127" t="str" cm="1">
        <f t="array" ref="G84">IF(INDEX(H:H,ROW()),COUNTIF(H$77:INDEX(H:H,ROW()), TRUE)," ")</f>
        <v xml:space="preserve"> </v>
      </c>
      <c r="H84" s="127" t="b">
        <f t="shared" si="44"/>
        <v>0</v>
      </c>
      <c r="I84" s="129" t="str" cm="1">
        <f t="array" ref="I84">IF(INDEX(J:J,ROW()),COUNTIF(J$3:INDEX(J:J,ROW()), TRUE)," ")</f>
        <v xml:space="preserve"> </v>
      </c>
      <c r="J84" s="129" t="b">
        <f t="shared" si="38"/>
        <v>0</v>
      </c>
      <c r="K84" s="129" t="str" cm="1">
        <f t="array" ref="K84">IF(INDEX(L:L,ROW()),COUNTIF(L$3:INDEX(L:L,ROW()), TRUE)," ")</f>
        <v xml:space="preserve"> </v>
      </c>
      <c r="L84" s="129" t="b">
        <f t="shared" si="39"/>
        <v>0</v>
      </c>
      <c r="M84" s="195">
        <v>4502</v>
      </c>
      <c r="N84" s="169"/>
      <c r="O84" s="196" t="s">
        <v>255</v>
      </c>
      <c r="P84" s="169" t="s">
        <v>13</v>
      </c>
      <c r="Q84" s="282">
        <f t="shared" si="40"/>
        <v>0</v>
      </c>
      <c r="R84" s="282">
        <f t="shared" si="41"/>
        <v>0</v>
      </c>
    </row>
    <row r="85" spans="1:18">
      <c r="A85" s="186" t="str" cm="1">
        <f t="array" ref="A85">IF(INDEX(B:B,ROW()),COUNTIF(B$3:INDEX(B:B,ROW()), TRUE)," ")</f>
        <v xml:space="preserve"> </v>
      </c>
      <c r="B85" s="171" t="b">
        <f t="shared" si="43"/>
        <v>0</v>
      </c>
      <c r="C85" s="126" t="s">
        <v>68</v>
      </c>
      <c r="D85" s="126" t="s">
        <v>68</v>
      </c>
      <c r="E85" s="126" t="s">
        <v>68</v>
      </c>
      <c r="F85" s="126" t="s">
        <v>68</v>
      </c>
      <c r="G85" s="127" t="str" cm="1">
        <f t="array" ref="G85">IF(INDEX(H:H,ROW()),COUNTIF(H$77:INDEX(H:H,ROW()), TRUE)," ")</f>
        <v xml:space="preserve"> </v>
      </c>
      <c r="H85" s="127" t="b">
        <f t="shared" si="44"/>
        <v>0</v>
      </c>
      <c r="I85" s="129" t="str" cm="1">
        <f t="array" ref="I85">IF(INDEX(J:J,ROW()),COUNTIF(J$3:INDEX(J:J,ROW()), TRUE)," ")</f>
        <v xml:space="preserve"> </v>
      </c>
      <c r="J85" s="129" t="b">
        <f t="shared" si="38"/>
        <v>0</v>
      </c>
      <c r="K85" s="129" t="str" cm="1">
        <f t="array" ref="K85">IF(INDEX(L:L,ROW()),COUNTIF(L$3:INDEX(L:L,ROW()), TRUE)," ")</f>
        <v xml:space="preserve"> </v>
      </c>
      <c r="L85" s="129" t="b">
        <f t="shared" si="39"/>
        <v>0</v>
      </c>
      <c r="M85" s="195">
        <v>4600</v>
      </c>
      <c r="N85" s="169"/>
      <c r="O85" s="196" t="s">
        <v>256</v>
      </c>
      <c r="P85" s="169" t="s">
        <v>13</v>
      </c>
      <c r="Q85" s="282">
        <f t="shared" si="40"/>
        <v>0</v>
      </c>
      <c r="R85" s="282">
        <f t="shared" si="41"/>
        <v>0</v>
      </c>
    </row>
    <row r="86" spans="1:18">
      <c r="A86" s="186" t="str" cm="1">
        <f t="array" ref="A86">IF(INDEX(B:B,ROW()),COUNTIF(B$3:INDEX(B:B,ROW()), TRUE)," ")</f>
        <v xml:space="preserve"> </v>
      </c>
      <c r="B86" s="171" t="b">
        <f t="shared" si="43"/>
        <v>0</v>
      </c>
      <c r="C86" s="126" t="s">
        <v>68</v>
      </c>
      <c r="D86" s="126" t="s">
        <v>68</v>
      </c>
      <c r="E86" s="126" t="s">
        <v>68</v>
      </c>
      <c r="F86" s="126" t="s">
        <v>68</v>
      </c>
      <c r="G86" s="127" t="str" cm="1">
        <f t="array" ref="G86">IF(INDEX(H:H,ROW()),COUNTIF(H$77:INDEX(H:H,ROW()), TRUE)," ")</f>
        <v xml:space="preserve"> </v>
      </c>
      <c r="H86" s="127" t="b">
        <f t="shared" si="44"/>
        <v>0</v>
      </c>
      <c r="I86" s="129" t="str" cm="1">
        <f t="array" ref="I86">IF(INDEX(J:J,ROW()),COUNTIF(J$3:INDEX(J:J,ROW()), TRUE)," ")</f>
        <v xml:space="preserve"> </v>
      </c>
      <c r="J86" s="129" t="b">
        <f t="shared" si="38"/>
        <v>0</v>
      </c>
      <c r="K86" s="129" t="str" cm="1">
        <f t="array" ref="K86">IF(INDEX(L:L,ROW()),COUNTIF(L$3:INDEX(L:L,ROW()), TRUE)," ")</f>
        <v xml:space="preserve"> </v>
      </c>
      <c r="L86" s="129" t="b">
        <f t="shared" si="39"/>
        <v>0</v>
      </c>
      <c r="M86" s="195">
        <v>4650</v>
      </c>
      <c r="N86" s="169"/>
      <c r="O86" s="196" t="s">
        <v>257</v>
      </c>
      <c r="P86" s="169" t="s">
        <v>13</v>
      </c>
      <c r="Q86" s="282">
        <f t="shared" si="40"/>
        <v>0</v>
      </c>
      <c r="R86" s="282">
        <f t="shared" si="41"/>
        <v>0</v>
      </c>
    </row>
    <row r="87" spans="1:18">
      <c r="A87" s="186" cm="1">
        <f t="array" ref="A87">IF(INDEX(B:B,ROW()),COUNTIF(B$3:INDEX(B:B,ROW()), TRUE)," ")</f>
        <v>15</v>
      </c>
      <c r="B87" s="171" t="b">
        <f t="shared" ref="B87:B88" si="47">N87="Y"</f>
        <v>1</v>
      </c>
      <c r="C87" s="126" t="s">
        <v>68</v>
      </c>
      <c r="D87" s="126" t="s">
        <v>68</v>
      </c>
      <c r="E87" s="126" t="s">
        <v>68</v>
      </c>
      <c r="F87" s="126" t="s">
        <v>68</v>
      </c>
      <c r="G87" s="127" t="str" cm="1">
        <f t="array" ref="G87">IF(INDEX(H:H,ROW()),COUNTIF(H$77:INDEX(H:H,ROW()), TRUE)," ")</f>
        <v xml:space="preserve"> </v>
      </c>
      <c r="H87" s="127" t="b">
        <f t="shared" ref="H87:H88" si="48">R87&lt;&gt;0</f>
        <v>0</v>
      </c>
      <c r="I87" s="129" t="str" cm="1">
        <f t="array" ref="I87">IF(INDEX(J:J,ROW()),COUNTIF(J$3:INDEX(J:J,ROW()), TRUE)," ")</f>
        <v xml:space="preserve"> </v>
      </c>
      <c r="J87" s="129" t="b">
        <f t="shared" si="38"/>
        <v>0</v>
      </c>
      <c r="K87" s="129" t="str" cm="1">
        <f t="array" ref="K87">IF(INDEX(L:L,ROW()),COUNTIF(L$3:INDEX(L:L,ROW()), TRUE)," ")</f>
        <v xml:space="preserve"> </v>
      </c>
      <c r="L87" s="129" t="b">
        <f t="shared" si="39"/>
        <v>0</v>
      </c>
      <c r="M87" s="195">
        <v>4700</v>
      </c>
      <c r="N87" s="169" t="s">
        <v>75</v>
      </c>
      <c r="O87" s="196" t="s">
        <v>261</v>
      </c>
      <c r="P87" s="169" t="s">
        <v>13</v>
      </c>
      <c r="Q87" s="282">
        <f t="shared" si="40"/>
        <v>0</v>
      </c>
      <c r="R87" s="282">
        <f t="shared" si="41"/>
        <v>0</v>
      </c>
    </row>
    <row r="88" spans="1:18">
      <c r="A88" s="186" t="str" cm="1">
        <f t="array" ref="A88">IF(INDEX(B:B,ROW()),COUNTIF(B$3:INDEX(B:B,ROW()), TRUE)," ")</f>
        <v xml:space="preserve"> </v>
      </c>
      <c r="B88" s="171" t="b">
        <f t="shared" si="47"/>
        <v>0</v>
      </c>
      <c r="C88" s="126" t="s">
        <v>68</v>
      </c>
      <c r="D88" s="126" t="s">
        <v>68</v>
      </c>
      <c r="E88" s="126" t="s">
        <v>68</v>
      </c>
      <c r="F88" s="126" t="s">
        <v>68</v>
      </c>
      <c r="G88" s="127" t="str" cm="1">
        <f t="array" ref="G88">IF(INDEX(H:H,ROW()),COUNTIF(H$77:INDEX(H:H,ROW()), TRUE)," ")</f>
        <v xml:space="preserve"> </v>
      </c>
      <c r="H88" s="127" t="b">
        <f t="shared" si="48"/>
        <v>0</v>
      </c>
      <c r="I88" s="129" t="str" cm="1">
        <f t="array" ref="I88">IF(INDEX(J:J,ROW()),COUNTIF(J$3:INDEX(J:J,ROW()), TRUE)," ")</f>
        <v xml:space="preserve"> </v>
      </c>
      <c r="J88" s="129" t="b">
        <f t="shared" si="38"/>
        <v>0</v>
      </c>
      <c r="K88" s="129" t="str" cm="1">
        <f t="array" ref="K88">IF(INDEX(L:L,ROW()),COUNTIF(L$3:INDEX(L:L,ROW()), TRUE)," ")</f>
        <v xml:space="preserve"> </v>
      </c>
      <c r="L88" s="129" t="b">
        <f t="shared" si="39"/>
        <v>0</v>
      </c>
      <c r="M88" s="195">
        <v>4950</v>
      </c>
      <c r="N88" s="169"/>
      <c r="O88" s="196" t="s">
        <v>262</v>
      </c>
      <c r="P88" s="169" t="s">
        <v>13</v>
      </c>
      <c r="Q88" s="282">
        <f t="shared" si="40"/>
        <v>0</v>
      </c>
      <c r="R88" s="282">
        <f t="shared" si="41"/>
        <v>0</v>
      </c>
    </row>
    <row r="89" spans="1:18">
      <c r="A89" s="186" cm="1">
        <f t="array" ref="A89">IF(INDEX(B:B,ROW()),COUNTIF(B$3:INDEX(B:B,ROW()), TRUE)," ")</f>
        <v>16</v>
      </c>
      <c r="B89" s="171" t="b">
        <f t="shared" si="43"/>
        <v>1</v>
      </c>
      <c r="C89" s="126" t="s">
        <v>68</v>
      </c>
      <c r="D89" s="126" t="s">
        <v>68</v>
      </c>
      <c r="E89" s="126" t="s">
        <v>68</v>
      </c>
      <c r="F89" s="126" t="s">
        <v>68</v>
      </c>
      <c r="G89" s="127" cm="1">
        <f t="array" ref="G89">IF(INDEX(H:H,ROW()),COUNTIF(H$77:INDEX(H:H,ROW()), TRUE)," ")</f>
        <v>4</v>
      </c>
      <c r="H89" s="127" t="b">
        <f t="shared" si="44"/>
        <v>1</v>
      </c>
      <c r="I89" s="129" t="str" cm="1">
        <f t="array" ref="I89">IF(INDEX(J:J,ROW()),COUNTIF(J$3:INDEX(J:J,ROW()), TRUE)," ")</f>
        <v xml:space="preserve"> </v>
      </c>
      <c r="J89" s="129" t="b">
        <f t="shared" si="38"/>
        <v>0</v>
      </c>
      <c r="K89" s="129" cm="1">
        <f t="array" ref="K89">IF(INDEX(L:L,ROW()),COUNTIF(L$3:INDEX(L:L,ROW()), TRUE)," ")</f>
        <v>6</v>
      </c>
      <c r="L89" s="129" t="b">
        <f t="shared" si="39"/>
        <v>1</v>
      </c>
      <c r="M89" s="195">
        <v>4800</v>
      </c>
      <c r="N89" s="169" t="s">
        <v>75</v>
      </c>
      <c r="O89" s="196" t="s">
        <v>258</v>
      </c>
      <c r="P89" s="169" t="s">
        <v>13</v>
      </c>
      <c r="Q89" s="282">
        <f t="shared" si="40"/>
        <v>100000</v>
      </c>
      <c r="R89" s="282">
        <f t="shared" si="41"/>
        <v>100000</v>
      </c>
    </row>
    <row r="90" spans="1:18">
      <c r="A90" s="186" t="str" cm="1">
        <f t="array" ref="A90">IF(INDEX(B:B,ROW()),COUNTIF(B$3:INDEX(B:B,ROW()), TRUE)," ")</f>
        <v xml:space="preserve"> </v>
      </c>
      <c r="B90" s="171" t="b">
        <f t="shared" ref="B90:B92" si="49">N90="Y"</f>
        <v>0</v>
      </c>
      <c r="C90" s="126" t="s">
        <v>68</v>
      </c>
      <c r="D90" s="126" t="s">
        <v>68</v>
      </c>
      <c r="E90" s="126" t="s">
        <v>68</v>
      </c>
      <c r="F90" s="126" t="s">
        <v>68</v>
      </c>
      <c r="G90" s="127" t="str" cm="1">
        <f t="array" ref="G90">IF(INDEX(H:H,ROW()),COUNTIF(H$77:INDEX(H:H,ROW()), TRUE)," ")</f>
        <v xml:space="preserve"> </v>
      </c>
      <c r="H90" s="127" t="b">
        <f t="shared" ref="H90:H92" si="50">R90&lt;&gt;0</f>
        <v>0</v>
      </c>
      <c r="I90" s="129" t="str" cm="1">
        <f t="array" ref="I90">IF(INDEX(J:J,ROW()),COUNTIF(J$3:INDEX(J:J,ROW()), TRUE)," ")</f>
        <v xml:space="preserve"> </v>
      </c>
      <c r="J90" s="129" t="b">
        <f t="shared" si="38"/>
        <v>0</v>
      </c>
      <c r="K90" s="129" t="str" cm="1">
        <f t="array" ref="K90">IF(INDEX(L:L,ROW()),COUNTIF(L$3:INDEX(L:L,ROW()), TRUE)," ")</f>
        <v xml:space="preserve"> </v>
      </c>
      <c r="L90" s="129" t="b">
        <f t="shared" si="39"/>
        <v>0</v>
      </c>
      <c r="M90" s="195">
        <v>4801</v>
      </c>
      <c r="N90" s="169"/>
      <c r="O90" s="196" t="s">
        <v>331</v>
      </c>
      <c r="P90" s="169" t="s">
        <v>13</v>
      </c>
      <c r="Q90" s="282">
        <f t="shared" si="40"/>
        <v>0</v>
      </c>
      <c r="R90" s="282">
        <f t="shared" si="41"/>
        <v>0</v>
      </c>
    </row>
    <row r="91" spans="1:18">
      <c r="A91" s="186" t="str" cm="1">
        <f t="array" ref="A91">IF(INDEX(B:B,ROW()),COUNTIF(B$3:INDEX(B:B,ROW()), TRUE)," ")</f>
        <v xml:space="preserve"> </v>
      </c>
      <c r="B91" s="171" t="b">
        <f t="shared" si="49"/>
        <v>0</v>
      </c>
      <c r="C91" s="126" t="s">
        <v>68</v>
      </c>
      <c r="D91" s="126" t="s">
        <v>68</v>
      </c>
      <c r="E91" s="126" t="s">
        <v>68</v>
      </c>
      <c r="F91" s="126" t="s">
        <v>68</v>
      </c>
      <c r="G91" s="127" t="str" cm="1">
        <f t="array" ref="G91">IF(INDEX(H:H,ROW()),COUNTIF(H$77:INDEX(H:H,ROW()), TRUE)," ")</f>
        <v xml:space="preserve"> </v>
      </c>
      <c r="H91" s="127" t="b">
        <f t="shared" si="50"/>
        <v>0</v>
      </c>
      <c r="I91" s="129" t="str" cm="1">
        <f t="array" ref="I91">IF(INDEX(J:J,ROW()),COUNTIF(J$3:INDEX(J:J,ROW()), TRUE)," ")</f>
        <v xml:space="preserve"> </v>
      </c>
      <c r="J91" s="129" t="b">
        <f t="shared" si="38"/>
        <v>0</v>
      </c>
      <c r="K91" s="129" t="str" cm="1">
        <f t="array" ref="K91">IF(INDEX(L:L,ROW()),COUNTIF(L$3:INDEX(L:L,ROW()), TRUE)," ")</f>
        <v xml:space="preserve"> </v>
      </c>
      <c r="L91" s="129" t="b">
        <f t="shared" si="39"/>
        <v>0</v>
      </c>
      <c r="M91" s="195">
        <v>4802</v>
      </c>
      <c r="N91" s="169"/>
      <c r="O91" s="196" t="s">
        <v>332</v>
      </c>
      <c r="P91" s="169" t="s">
        <v>13</v>
      </c>
      <c r="Q91" s="282">
        <f t="shared" si="40"/>
        <v>0</v>
      </c>
      <c r="R91" s="282">
        <f t="shared" si="41"/>
        <v>0</v>
      </c>
    </row>
    <row r="92" spans="1:18">
      <c r="A92" s="186" t="str" cm="1">
        <f t="array" ref="A92">IF(INDEX(B:B,ROW()),COUNTIF(B$3:INDEX(B:B,ROW()), TRUE)," ")</f>
        <v xml:space="preserve"> </v>
      </c>
      <c r="B92" s="171" t="b">
        <f t="shared" si="49"/>
        <v>0</v>
      </c>
      <c r="C92" s="126" t="s">
        <v>68</v>
      </c>
      <c r="D92" s="126" t="s">
        <v>68</v>
      </c>
      <c r="E92" s="126" t="s">
        <v>68</v>
      </c>
      <c r="F92" s="126" t="s">
        <v>68</v>
      </c>
      <c r="G92" s="127" t="str" cm="1">
        <f t="array" ref="G92">IF(INDEX(H:H,ROW()),COUNTIF(H$77:INDEX(H:H,ROW()), TRUE)," ")</f>
        <v xml:space="preserve"> </v>
      </c>
      <c r="H92" s="127" t="b">
        <f t="shared" si="50"/>
        <v>0</v>
      </c>
      <c r="I92" s="129" t="str" cm="1">
        <f t="array" ref="I92">IF(INDEX(J:J,ROW()),COUNTIF(J$3:INDEX(J:J,ROW()), TRUE)," ")</f>
        <v xml:space="preserve"> </v>
      </c>
      <c r="J92" s="129" t="b">
        <f t="shared" si="38"/>
        <v>0</v>
      </c>
      <c r="K92" s="129" t="str" cm="1">
        <f t="array" ref="K92">IF(INDEX(L:L,ROW()),COUNTIF(L$3:INDEX(L:L,ROW()), TRUE)," ")</f>
        <v xml:space="preserve"> </v>
      </c>
      <c r="L92" s="129" t="b">
        <f t="shared" si="39"/>
        <v>0</v>
      </c>
      <c r="M92" s="195">
        <v>4803</v>
      </c>
      <c r="N92" s="169"/>
      <c r="O92" s="196" t="s">
        <v>267</v>
      </c>
      <c r="P92" s="169" t="s">
        <v>13</v>
      </c>
      <c r="Q92" s="282">
        <f t="shared" si="40"/>
        <v>0</v>
      </c>
      <c r="R92" s="282">
        <f t="shared" si="41"/>
        <v>0</v>
      </c>
    </row>
    <row r="93" spans="1:18">
      <c r="A93" s="186" t="str" cm="1">
        <f t="array" ref="A93">IF(INDEX(B:B,ROW()),COUNTIF(B$3:INDEX(B:B,ROW()), TRUE)," ")</f>
        <v xml:space="preserve"> </v>
      </c>
      <c r="B93" s="171" t="b">
        <f t="shared" si="43"/>
        <v>0</v>
      </c>
      <c r="C93" s="126" t="s">
        <v>68</v>
      </c>
      <c r="D93" s="126" t="s">
        <v>68</v>
      </c>
      <c r="E93" s="126" t="s">
        <v>68</v>
      </c>
      <c r="F93" s="126" t="s">
        <v>68</v>
      </c>
      <c r="G93" s="127" t="str" cm="1">
        <f t="array" ref="G93">IF(INDEX(H:H,ROW()),COUNTIF(H$77:INDEX(H:H,ROW()), TRUE)," ")</f>
        <v xml:space="preserve"> </v>
      </c>
      <c r="H93" s="127" t="b">
        <f t="shared" si="44"/>
        <v>0</v>
      </c>
      <c r="I93" s="129" t="str" cm="1">
        <f t="array" ref="I93">IF(INDEX(J:J,ROW()),COUNTIF(J$3:INDEX(J:J,ROW()), TRUE)," ")</f>
        <v xml:space="preserve"> </v>
      </c>
      <c r="J93" s="129" t="b">
        <f t="shared" si="38"/>
        <v>0</v>
      </c>
      <c r="K93" s="129" t="str" cm="1">
        <f t="array" ref="K93">IF(INDEX(L:L,ROW()),COUNTIF(L$3:INDEX(L:L,ROW()), TRUE)," ")</f>
        <v xml:space="preserve"> </v>
      </c>
      <c r="L93" s="129" t="b">
        <f t="shared" si="39"/>
        <v>0</v>
      </c>
      <c r="M93" s="195">
        <v>4804</v>
      </c>
      <c r="N93" s="169"/>
      <c r="O93" s="196" t="s">
        <v>267</v>
      </c>
      <c r="P93" s="169" t="s">
        <v>13</v>
      </c>
      <c r="Q93" s="282">
        <f t="shared" si="40"/>
        <v>0</v>
      </c>
      <c r="R93" s="282">
        <f t="shared" si="41"/>
        <v>0</v>
      </c>
    </row>
    <row r="94" spans="1:18">
      <c r="A94" s="186" t="str" cm="1">
        <f t="array" ref="A94">IF(INDEX(B:B,ROW()),COUNTIF(B$3:INDEX(B:B,ROW()), TRUE)," ")</f>
        <v xml:space="preserve"> </v>
      </c>
      <c r="B94" s="171" t="b">
        <f t="shared" si="43"/>
        <v>0</v>
      </c>
      <c r="C94" s="126" t="s">
        <v>68</v>
      </c>
      <c r="D94" s="126" t="s">
        <v>68</v>
      </c>
      <c r="E94" s="126" t="s">
        <v>68</v>
      </c>
      <c r="F94" s="126" t="s">
        <v>68</v>
      </c>
      <c r="G94" s="127" t="str" cm="1">
        <f t="array" ref="G94">IF(INDEX(H:H,ROW()),COUNTIF(H$77:INDEX(H:H,ROW()), TRUE)," ")</f>
        <v xml:space="preserve"> </v>
      </c>
      <c r="H94" s="127" t="b">
        <f t="shared" si="44"/>
        <v>0</v>
      </c>
      <c r="I94" s="129" t="str" cm="1">
        <f t="array" ref="I94">IF(INDEX(J:J,ROW()),COUNTIF(J$3:INDEX(J:J,ROW()), TRUE)," ")</f>
        <v xml:space="preserve"> </v>
      </c>
      <c r="J94" s="129" t="b">
        <f t="shared" si="38"/>
        <v>0</v>
      </c>
      <c r="K94" s="129" t="str" cm="1">
        <f t="array" ref="K94">IF(INDEX(L:L,ROW()),COUNTIF(L$3:INDEX(L:L,ROW()), TRUE)," ")</f>
        <v xml:space="preserve"> </v>
      </c>
      <c r="L94" s="129" t="b">
        <f t="shared" si="39"/>
        <v>0</v>
      </c>
      <c r="M94" s="195">
        <v>4805</v>
      </c>
      <c r="N94" s="169"/>
      <c r="O94" s="196" t="s">
        <v>267</v>
      </c>
      <c r="P94" s="169" t="s">
        <v>13</v>
      </c>
      <c r="Q94" s="282">
        <f t="shared" si="40"/>
        <v>0</v>
      </c>
      <c r="R94" s="282">
        <f t="shared" si="41"/>
        <v>0</v>
      </c>
    </row>
    <row r="95" spans="1:18" ht="17" customHeight="1">
      <c r="A95" s="186" t="s">
        <v>96</v>
      </c>
      <c r="B95" s="171" t="s">
        <v>135</v>
      </c>
      <c r="C95" s="126" t="s">
        <v>68</v>
      </c>
      <c r="D95" s="126" t="s">
        <v>68</v>
      </c>
      <c r="E95" s="126" t="s">
        <v>68</v>
      </c>
      <c r="F95" s="126" t="s">
        <v>68</v>
      </c>
      <c r="G95" s="127" cm="1">
        <f t="array" ref="G95">IF(INDEX(H:H,ROW()),COUNTIF(H$77:INDEX(H:H,ROW()), TRUE)," ")</f>
        <v>5</v>
      </c>
      <c r="H95" s="127" t="b">
        <f>R95&lt;&gt;0</f>
        <v>1</v>
      </c>
      <c r="I95" s="129" t="s">
        <v>68</v>
      </c>
      <c r="J95" s="129" t="s">
        <v>68</v>
      </c>
      <c r="K95" s="129" t="s">
        <v>68</v>
      </c>
      <c r="L95" s="129" t="s">
        <v>68</v>
      </c>
      <c r="N95" s="95"/>
      <c r="O95" s="91" t="s">
        <v>265</v>
      </c>
      <c r="Q95" s="282">
        <f>SUMIF(P78:P94,"貸",Q78:Q94)-SUMIF(P78:P94,"借",Q78:Q94)</f>
        <v>103000</v>
      </c>
      <c r="R95" s="282">
        <f>SUMIF(P78:P94,"貸",R78:R94)-SUMIF(P78:P94,"借",R78:R94)</f>
        <v>103000</v>
      </c>
    </row>
    <row r="96" spans="1:18" ht="17" hidden="1" customHeight="1">
      <c r="A96" s="186" t="str" cm="1">
        <f t="array" ref="A96">IF(INDEX(B:B,ROW()),COUNTIF(B$3:INDEX(B:B,ROW()), TRUE)," ")</f>
        <v xml:space="preserve"> </v>
      </c>
      <c r="B96" s="171" t="b">
        <f t="shared" si="34"/>
        <v>0</v>
      </c>
      <c r="C96" s="126" t="s">
        <v>68</v>
      </c>
      <c r="D96" s="126" t="s">
        <v>68</v>
      </c>
      <c r="E96" s="126" t="s">
        <v>68</v>
      </c>
      <c r="F96" s="126" t="s">
        <v>68</v>
      </c>
      <c r="G96" s="127" cm="1">
        <f t="array" ref="G96">IF(INDEX(H:H,ROW()),COUNTIF(H$77:INDEX(H:H,ROW()), TRUE)," ")</f>
        <v>6</v>
      </c>
      <c r="H96" s="127" t="b">
        <f>H95</f>
        <v>1</v>
      </c>
      <c r="I96" s="129" t="s">
        <v>68</v>
      </c>
      <c r="J96" s="129" t="s">
        <v>68</v>
      </c>
      <c r="K96" s="129" t="s">
        <v>68</v>
      </c>
      <c r="L96" s="129" t="s">
        <v>68</v>
      </c>
      <c r="N96" s="95"/>
      <c r="O96" s="91" t="s">
        <v>94</v>
      </c>
      <c r="Q96" s="282"/>
      <c r="R96" s="282"/>
    </row>
    <row r="97" spans="1:18" ht="17" customHeight="1">
      <c r="A97" s="186" t="s">
        <v>68</v>
      </c>
      <c r="B97" s="171" t="s">
        <v>68</v>
      </c>
      <c r="C97" s="126" t="s">
        <v>68</v>
      </c>
      <c r="D97" s="126" t="s">
        <v>68</v>
      </c>
      <c r="E97" s="126" t="s">
        <v>68</v>
      </c>
      <c r="F97" s="126" t="s">
        <v>68</v>
      </c>
      <c r="G97" s="127" t="str" cm="1">
        <f t="array" ref="G97">IF(INDEX(H:H,ROW()),COUNTIF(H$77:INDEX(H:H,ROW()), TRUE)," ")</f>
        <v xml:space="preserve"> </v>
      </c>
      <c r="H97" s="127" t="b">
        <f>H165</f>
        <v>0</v>
      </c>
      <c r="I97" s="129" t="s">
        <v>68</v>
      </c>
      <c r="J97" s="129" t="s">
        <v>68</v>
      </c>
      <c r="K97" s="129" t="s">
        <v>68</v>
      </c>
      <c r="L97" s="129" t="s">
        <v>68</v>
      </c>
      <c r="N97" s="95"/>
      <c r="O97" s="91" t="s">
        <v>266</v>
      </c>
      <c r="Q97" s="282"/>
      <c r="R97" s="282"/>
    </row>
    <row r="98" spans="1:18" ht="17" customHeight="1">
      <c r="A98" s="186" t="s">
        <v>96</v>
      </c>
      <c r="B98" s="171" t="s">
        <v>135</v>
      </c>
      <c r="C98" s="126" t="s">
        <v>68</v>
      </c>
      <c r="D98" s="126" t="s">
        <v>68</v>
      </c>
      <c r="E98" s="126" t="s">
        <v>68</v>
      </c>
      <c r="F98" s="126" t="s">
        <v>68</v>
      </c>
      <c r="G98" s="127" t="str" cm="1">
        <f t="array" ref="G98">IF(INDEX(H:H,ROW()),COUNTIF(H$77:INDEX(H:H,ROW()), TRUE)," ")</f>
        <v xml:space="preserve"> </v>
      </c>
      <c r="H98" s="127" t="b">
        <f>H109</f>
        <v>0</v>
      </c>
      <c r="I98" s="129" t="s">
        <v>68</v>
      </c>
      <c r="J98" s="129" t="s">
        <v>68</v>
      </c>
      <c r="K98" s="129" t="s">
        <v>68</v>
      </c>
      <c r="L98" s="129" t="s">
        <v>68</v>
      </c>
      <c r="N98" s="95"/>
      <c r="O98" s="91" t="s">
        <v>271</v>
      </c>
      <c r="Q98" s="282"/>
      <c r="R98" s="282"/>
    </row>
    <row r="99" spans="1:18">
      <c r="A99" s="186" cm="1">
        <f t="array" ref="A99">IF(INDEX(B:B,ROW()),COUNTIF(B$3:INDEX(B:B,ROW()), TRUE)," ")</f>
        <v>17</v>
      </c>
      <c r="B99" s="171" t="b">
        <f t="shared" si="34"/>
        <v>1</v>
      </c>
      <c r="C99" s="126" t="s">
        <v>68</v>
      </c>
      <c r="D99" s="126" t="s">
        <v>68</v>
      </c>
      <c r="E99" s="126" t="s">
        <v>68</v>
      </c>
      <c r="F99" s="126" t="s">
        <v>68</v>
      </c>
      <c r="G99" s="127" t="str" cm="1">
        <f t="array" ref="G99">IF(INDEX(H:H,ROW()),COUNTIF(H$77:INDEX(H:H,ROW()), TRUE)," ")</f>
        <v xml:space="preserve"> </v>
      </c>
      <c r="H99" s="127" t="b">
        <f t="shared" si="42"/>
        <v>0</v>
      </c>
      <c r="I99" s="129" t="str" cm="1">
        <f t="array" ref="I99">IF(INDEX(J:J,ROW()),COUNTIF(J$3:INDEX(J:J,ROW()), TRUE)," ")</f>
        <v xml:space="preserve"> </v>
      </c>
      <c r="J99" s="129" t="b">
        <f t="shared" ref="J99:J108" si="51">AND(P99="借",Q99&lt;&gt;0)</f>
        <v>0</v>
      </c>
      <c r="K99" s="129" t="str" cm="1">
        <f t="array" ref="K99">IF(INDEX(L:L,ROW()),COUNTIF(L$3:INDEX(L:L,ROW()), TRUE)," ")</f>
        <v xml:space="preserve"> </v>
      </c>
      <c r="L99" s="129" t="b">
        <f t="shared" ref="L99:L108" si="52">AND(P99="貸",Q99&lt;&gt;0)</f>
        <v>0</v>
      </c>
      <c r="M99" s="195">
        <v>5101</v>
      </c>
      <c r="N99" s="169" t="s">
        <v>75</v>
      </c>
      <c r="O99" s="196" t="s">
        <v>272</v>
      </c>
      <c r="P99" s="169" t="s">
        <v>11</v>
      </c>
      <c r="Q99" s="282">
        <f t="shared" ref="Q99:Q108" si="53">IF(N99="Y",(SUMIFS(傳票借方,傳票日期,"&lt;="&amp;資產負債表日,傳票科目,M99)-SUMIFS(傳票貸方,傳票日期,"&lt;="&amp;資產負債表日,傳票科目,M99))*IF($P99="借",1,-1),0)</f>
        <v>0</v>
      </c>
      <c r="R99" s="282">
        <f t="shared" ref="R99:R108" si="54">IF(N99="Y",IF(損益表專案="全部",(SUMIFS(傳票借方,傳票日期,"&gt;="&amp;損益表起日,傳票日期,"&lt;="&amp;損益表訖日,傳票科目,M99)-SUMIFS(傳票貸方,傳票日期,"&gt;="&amp;損益表起日,傳票日期,"&lt;="&amp;損益表訖日,傳票科目,M99))*IF($P99="借",1,-1),(SUMIFS(傳票借方,傳票日期,"&gt;="&amp;損益表起日,傳票日期,"&lt;="&amp;損益表訖日,傳票科目,M99,傳票專案,損益表專案)-SUMIFS(傳票貸方,傳票日期,"&gt;="&amp;損益表起日,傳票日期,"&lt;="&amp;損益表訖日,傳票科目,M99,傳票專案,損益表專案))*IF($P99="借",1,-1)),0)</f>
        <v>0</v>
      </c>
    </row>
    <row r="100" spans="1:18">
      <c r="A100" s="186" t="str" cm="1">
        <f t="array" ref="A100">IF(INDEX(B:B,ROW()),COUNTIF(B$3:INDEX(B:B,ROW()), TRUE)," ")</f>
        <v xml:space="preserve"> </v>
      </c>
      <c r="B100" s="171" t="b">
        <f t="shared" si="34"/>
        <v>0</v>
      </c>
      <c r="C100" s="126" t="s">
        <v>68</v>
      </c>
      <c r="D100" s="126" t="s">
        <v>68</v>
      </c>
      <c r="E100" s="126" t="s">
        <v>68</v>
      </c>
      <c r="F100" s="126" t="s">
        <v>68</v>
      </c>
      <c r="G100" s="127" t="str" cm="1">
        <f t="array" ref="G100">IF(INDEX(H:H,ROW()),COUNTIF(H$77:INDEX(H:H,ROW()), TRUE)," ")</f>
        <v xml:space="preserve"> </v>
      </c>
      <c r="H100" s="127" t="b">
        <f t="shared" si="42"/>
        <v>0</v>
      </c>
      <c r="I100" s="129" t="str" cm="1">
        <f t="array" ref="I100">IF(INDEX(J:J,ROW()),COUNTIF(J$3:INDEX(J:J,ROW()), TRUE)," ")</f>
        <v xml:space="preserve"> </v>
      </c>
      <c r="J100" s="129" t="b">
        <f t="shared" si="51"/>
        <v>0</v>
      </c>
      <c r="K100" s="129" t="str" cm="1">
        <f t="array" ref="K100">IF(INDEX(L:L,ROW()),COUNTIF(L$3:INDEX(L:L,ROW()), TRUE)," ")</f>
        <v xml:space="preserve"> </v>
      </c>
      <c r="L100" s="129" t="b">
        <f t="shared" si="52"/>
        <v>0</v>
      </c>
      <c r="M100" s="195">
        <v>5102</v>
      </c>
      <c r="N100" s="169"/>
      <c r="O100" s="196" t="s">
        <v>273</v>
      </c>
      <c r="P100" s="169" t="s">
        <v>11</v>
      </c>
      <c r="Q100" s="282">
        <f t="shared" si="53"/>
        <v>0</v>
      </c>
      <c r="R100" s="282">
        <f t="shared" si="54"/>
        <v>0</v>
      </c>
    </row>
    <row r="101" spans="1:18">
      <c r="A101" s="186" cm="1">
        <f t="array" ref="A101">IF(INDEX(B:B,ROW()),COUNTIF(B$3:INDEX(B:B,ROW()), TRUE)," ")</f>
        <v>18</v>
      </c>
      <c r="B101" s="171" t="b">
        <f t="shared" ref="B101:B108" si="55">N101="Y"</f>
        <v>1</v>
      </c>
      <c r="C101" s="126" t="s">
        <v>68</v>
      </c>
      <c r="D101" s="126" t="s">
        <v>68</v>
      </c>
      <c r="E101" s="126" t="s">
        <v>68</v>
      </c>
      <c r="F101" s="126" t="s">
        <v>68</v>
      </c>
      <c r="G101" s="127" t="str" cm="1">
        <f t="array" ref="G101">IF(INDEX(H:H,ROW()),COUNTIF(H$77:INDEX(H:H,ROW()), TRUE)," ")</f>
        <v xml:space="preserve"> </v>
      </c>
      <c r="H101" s="127" t="b">
        <f t="shared" ref="H101:H108" si="56">R101&lt;&gt;0</f>
        <v>0</v>
      </c>
      <c r="I101" s="129" t="str" cm="1">
        <f t="array" ref="I101">IF(INDEX(J:J,ROW()),COUNTIF(J$3:INDEX(J:J,ROW()), TRUE)," ")</f>
        <v xml:space="preserve"> </v>
      </c>
      <c r="J101" s="129" t="b">
        <f t="shared" si="51"/>
        <v>0</v>
      </c>
      <c r="K101" s="129" t="str" cm="1">
        <f t="array" ref="K101">IF(INDEX(L:L,ROW()),COUNTIF(L$3:INDEX(L:L,ROW()), TRUE)," ")</f>
        <v xml:space="preserve"> </v>
      </c>
      <c r="L101" s="129" t="b">
        <f t="shared" si="52"/>
        <v>0</v>
      </c>
      <c r="M101" s="195">
        <v>5103</v>
      </c>
      <c r="N101" s="169" t="s">
        <v>75</v>
      </c>
      <c r="O101" s="196" t="s">
        <v>25</v>
      </c>
      <c r="P101" s="169" t="s">
        <v>11</v>
      </c>
      <c r="Q101" s="282">
        <f t="shared" si="53"/>
        <v>0</v>
      </c>
      <c r="R101" s="282">
        <f t="shared" si="54"/>
        <v>0</v>
      </c>
    </row>
    <row r="102" spans="1:18">
      <c r="A102" s="186" t="str" cm="1">
        <f t="array" ref="A102">IF(INDEX(B:B,ROW()),COUNTIF(B$3:INDEX(B:B,ROW()), TRUE)," ")</f>
        <v xml:space="preserve"> </v>
      </c>
      <c r="B102" s="171" t="b">
        <f t="shared" si="55"/>
        <v>0</v>
      </c>
      <c r="C102" s="126" t="s">
        <v>68</v>
      </c>
      <c r="D102" s="126" t="s">
        <v>68</v>
      </c>
      <c r="E102" s="126" t="s">
        <v>68</v>
      </c>
      <c r="F102" s="126" t="s">
        <v>68</v>
      </c>
      <c r="G102" s="127" t="str" cm="1">
        <f t="array" ref="G102">IF(INDEX(H:H,ROW()),COUNTIF(H$77:INDEX(H:H,ROW()), TRUE)," ")</f>
        <v xml:space="preserve"> </v>
      </c>
      <c r="H102" s="127" t="b">
        <f t="shared" si="56"/>
        <v>0</v>
      </c>
      <c r="I102" s="129" t="str" cm="1">
        <f t="array" ref="I102">IF(INDEX(J:J,ROW()),COUNTIF(J$3:INDEX(J:J,ROW()), TRUE)," ")</f>
        <v xml:space="preserve"> </v>
      </c>
      <c r="J102" s="129" t="b">
        <f t="shared" si="51"/>
        <v>0</v>
      </c>
      <c r="K102" s="129" t="str" cm="1">
        <f t="array" ref="K102">IF(INDEX(L:L,ROW()),COUNTIF(L$3:INDEX(L:L,ROW()), TRUE)," ")</f>
        <v xml:space="preserve"> </v>
      </c>
      <c r="L102" s="129" t="b">
        <f t="shared" si="52"/>
        <v>0</v>
      </c>
      <c r="M102" s="195">
        <v>5104</v>
      </c>
      <c r="N102" s="169"/>
      <c r="O102" s="196" t="s">
        <v>274</v>
      </c>
      <c r="P102" s="169" t="s">
        <v>11</v>
      </c>
      <c r="Q102" s="282">
        <f t="shared" si="53"/>
        <v>0</v>
      </c>
      <c r="R102" s="282">
        <f t="shared" si="54"/>
        <v>0</v>
      </c>
    </row>
    <row r="103" spans="1:18">
      <c r="A103" s="186" t="str" cm="1">
        <f t="array" ref="A103">IF(INDEX(B:B,ROW()),COUNTIF(B$3:INDEX(B:B,ROW()), TRUE)," ")</f>
        <v xml:space="preserve"> </v>
      </c>
      <c r="B103" s="171" t="b">
        <f t="shared" si="55"/>
        <v>0</v>
      </c>
      <c r="C103" s="126" t="s">
        <v>68</v>
      </c>
      <c r="D103" s="126" t="s">
        <v>68</v>
      </c>
      <c r="E103" s="126" t="s">
        <v>68</v>
      </c>
      <c r="F103" s="126" t="s">
        <v>68</v>
      </c>
      <c r="G103" s="127" t="str" cm="1">
        <f t="array" ref="G103">IF(INDEX(H:H,ROW()),COUNTIF(H$77:INDEX(H:H,ROW()), TRUE)," ")</f>
        <v xml:space="preserve"> </v>
      </c>
      <c r="H103" s="127" t="b">
        <f t="shared" si="56"/>
        <v>0</v>
      </c>
      <c r="I103" s="129" t="str" cm="1">
        <f t="array" ref="I103">IF(INDEX(J:J,ROW()),COUNTIF(J$3:INDEX(J:J,ROW()), TRUE)," ")</f>
        <v xml:space="preserve"> </v>
      </c>
      <c r="J103" s="129" t="b">
        <f t="shared" si="51"/>
        <v>0</v>
      </c>
      <c r="K103" s="129" t="str" cm="1">
        <f t="array" ref="K103">IF(INDEX(L:L,ROW()),COUNTIF(L$3:INDEX(L:L,ROW()), TRUE)," ")</f>
        <v xml:space="preserve"> </v>
      </c>
      <c r="L103" s="129" t="b">
        <f t="shared" si="52"/>
        <v>0</v>
      </c>
      <c r="M103" s="195">
        <v>5105</v>
      </c>
      <c r="N103" s="169"/>
      <c r="O103" s="196" t="s">
        <v>275</v>
      </c>
      <c r="P103" s="169" t="s">
        <v>11</v>
      </c>
      <c r="Q103" s="282">
        <f t="shared" si="53"/>
        <v>0</v>
      </c>
      <c r="R103" s="282">
        <f t="shared" si="54"/>
        <v>0</v>
      </c>
    </row>
    <row r="104" spans="1:18">
      <c r="A104" s="186" t="str" cm="1">
        <f t="array" ref="A104">IF(INDEX(B:B,ROW()),COUNTIF(B$3:INDEX(B:B,ROW()), TRUE)," ")</f>
        <v xml:space="preserve"> </v>
      </c>
      <c r="B104" s="171" t="b">
        <f t="shared" si="55"/>
        <v>0</v>
      </c>
      <c r="C104" s="126" t="s">
        <v>68</v>
      </c>
      <c r="D104" s="126" t="s">
        <v>68</v>
      </c>
      <c r="E104" s="126" t="s">
        <v>68</v>
      </c>
      <c r="F104" s="126" t="s">
        <v>68</v>
      </c>
      <c r="G104" s="127" t="str" cm="1">
        <f t="array" ref="G104">IF(INDEX(H:H,ROW()),COUNTIF(H$77:INDEX(H:H,ROW()), TRUE)," ")</f>
        <v xml:space="preserve"> </v>
      </c>
      <c r="H104" s="127" t="b">
        <f t="shared" si="56"/>
        <v>0</v>
      </c>
      <c r="I104" s="129" t="str" cm="1">
        <f t="array" ref="I104">IF(INDEX(J:J,ROW()),COUNTIF(J$3:INDEX(J:J,ROW()), TRUE)," ")</f>
        <v xml:space="preserve"> </v>
      </c>
      <c r="J104" s="129" t="b">
        <f t="shared" si="51"/>
        <v>0</v>
      </c>
      <c r="K104" s="129" t="str" cm="1">
        <f t="array" ref="K104">IF(INDEX(L:L,ROW()),COUNTIF(L$3:INDEX(L:L,ROW()), TRUE)," ")</f>
        <v xml:space="preserve"> </v>
      </c>
      <c r="L104" s="129" t="b">
        <f t="shared" si="52"/>
        <v>0</v>
      </c>
      <c r="M104" s="195">
        <v>5106</v>
      </c>
      <c r="N104" s="169"/>
      <c r="O104" s="196" t="s">
        <v>276</v>
      </c>
      <c r="P104" s="169" t="s">
        <v>11</v>
      </c>
      <c r="Q104" s="282">
        <f t="shared" si="53"/>
        <v>0</v>
      </c>
      <c r="R104" s="282">
        <f t="shared" si="54"/>
        <v>0</v>
      </c>
    </row>
    <row r="105" spans="1:18">
      <c r="A105" s="186" t="str" cm="1">
        <f t="array" ref="A105">IF(INDEX(B:B,ROW()),COUNTIF(B$3:INDEX(B:B,ROW()), TRUE)," ")</f>
        <v xml:space="preserve"> </v>
      </c>
      <c r="B105" s="171" t="b">
        <f t="shared" si="55"/>
        <v>0</v>
      </c>
      <c r="C105" s="126" t="s">
        <v>68</v>
      </c>
      <c r="D105" s="126" t="s">
        <v>68</v>
      </c>
      <c r="E105" s="126" t="s">
        <v>68</v>
      </c>
      <c r="F105" s="126" t="s">
        <v>68</v>
      </c>
      <c r="G105" s="127" t="str" cm="1">
        <f t="array" ref="G105">IF(INDEX(H:H,ROW()),COUNTIF(H$77:INDEX(H:H,ROW()), TRUE)," ")</f>
        <v xml:space="preserve"> </v>
      </c>
      <c r="H105" s="127" t="b">
        <f t="shared" si="56"/>
        <v>0</v>
      </c>
      <c r="I105" s="129" t="str" cm="1">
        <f t="array" ref="I105">IF(INDEX(J:J,ROW()),COUNTIF(J$3:INDEX(J:J,ROW()), TRUE)," ")</f>
        <v xml:space="preserve"> </v>
      </c>
      <c r="J105" s="129" t="b">
        <f t="shared" si="51"/>
        <v>0</v>
      </c>
      <c r="K105" s="129" t="str" cm="1">
        <f t="array" ref="K105">IF(INDEX(L:L,ROW()),COUNTIF(L$3:INDEX(L:L,ROW()), TRUE)," ")</f>
        <v xml:space="preserve"> </v>
      </c>
      <c r="L105" s="129" t="b">
        <f t="shared" si="52"/>
        <v>0</v>
      </c>
      <c r="M105" s="195">
        <v>5121</v>
      </c>
      <c r="N105" s="169"/>
      <c r="O105" s="196" t="s">
        <v>277</v>
      </c>
      <c r="P105" s="169" t="s">
        <v>11</v>
      </c>
      <c r="Q105" s="282">
        <f t="shared" si="53"/>
        <v>0</v>
      </c>
      <c r="R105" s="282">
        <f t="shared" si="54"/>
        <v>0</v>
      </c>
    </row>
    <row r="106" spans="1:18">
      <c r="A106" s="186" t="str" cm="1">
        <f t="array" ref="A106">IF(INDEX(B:B,ROW()),COUNTIF(B$3:INDEX(B:B,ROW()), TRUE)," ")</f>
        <v xml:space="preserve"> </v>
      </c>
      <c r="B106" s="171" t="b">
        <f t="shared" si="55"/>
        <v>0</v>
      </c>
      <c r="C106" s="126" t="s">
        <v>68</v>
      </c>
      <c r="D106" s="126" t="s">
        <v>68</v>
      </c>
      <c r="E106" s="126" t="s">
        <v>68</v>
      </c>
      <c r="F106" s="126" t="s">
        <v>68</v>
      </c>
      <c r="G106" s="127" t="str" cm="1">
        <f t="array" ref="G106">IF(INDEX(H:H,ROW()),COUNTIF(H$77:INDEX(H:H,ROW()), TRUE)," ")</f>
        <v xml:space="preserve"> </v>
      </c>
      <c r="H106" s="127" t="b">
        <f t="shared" si="56"/>
        <v>0</v>
      </c>
      <c r="I106" s="129" t="str" cm="1">
        <f t="array" ref="I106">IF(INDEX(J:J,ROW()),COUNTIF(J$3:INDEX(J:J,ROW()), TRUE)," ")</f>
        <v xml:space="preserve"> </v>
      </c>
      <c r="J106" s="129" t="b">
        <f t="shared" si="51"/>
        <v>0</v>
      </c>
      <c r="K106" s="129" t="str" cm="1">
        <f t="array" ref="K106">IF(INDEX(L:L,ROW()),COUNTIF(L$3:INDEX(L:L,ROW()), TRUE)," ")</f>
        <v xml:space="preserve"> </v>
      </c>
      <c r="L106" s="129" t="b">
        <f t="shared" si="52"/>
        <v>0</v>
      </c>
      <c r="M106" s="195">
        <v>5122</v>
      </c>
      <c r="N106" s="169"/>
      <c r="O106" s="196" t="s">
        <v>278</v>
      </c>
      <c r="P106" s="169" t="s">
        <v>11</v>
      </c>
      <c r="Q106" s="282">
        <f t="shared" si="53"/>
        <v>0</v>
      </c>
      <c r="R106" s="282">
        <f t="shared" si="54"/>
        <v>0</v>
      </c>
    </row>
    <row r="107" spans="1:18">
      <c r="A107" s="186" t="str" cm="1">
        <f t="array" ref="A107">IF(INDEX(B:B,ROW()),COUNTIF(B$3:INDEX(B:B,ROW()), TRUE)," ")</f>
        <v xml:space="preserve"> </v>
      </c>
      <c r="B107" s="171" t="b">
        <f t="shared" si="55"/>
        <v>0</v>
      </c>
      <c r="C107" s="126" t="s">
        <v>68</v>
      </c>
      <c r="D107" s="126" t="s">
        <v>68</v>
      </c>
      <c r="E107" s="126" t="s">
        <v>68</v>
      </c>
      <c r="F107" s="126" t="s">
        <v>68</v>
      </c>
      <c r="G107" s="127" t="str" cm="1">
        <f t="array" ref="G107">IF(INDEX(H:H,ROW()),COUNTIF(H$77:INDEX(H:H,ROW()), TRUE)," ")</f>
        <v xml:space="preserve"> </v>
      </c>
      <c r="H107" s="127" t="b">
        <f t="shared" si="56"/>
        <v>0</v>
      </c>
      <c r="I107" s="129" t="str" cm="1">
        <f t="array" ref="I107">IF(INDEX(J:J,ROW()),COUNTIF(J$3:INDEX(J:J,ROW()), TRUE)," ")</f>
        <v xml:space="preserve"> </v>
      </c>
      <c r="J107" s="129" t="b">
        <f t="shared" si="51"/>
        <v>0</v>
      </c>
      <c r="K107" s="129" t="str" cm="1">
        <f t="array" ref="K107">IF(INDEX(L:L,ROW()),COUNTIF(L$3:INDEX(L:L,ROW()), TRUE)," ")</f>
        <v xml:space="preserve"> </v>
      </c>
      <c r="L107" s="129" t="b">
        <f t="shared" si="52"/>
        <v>0</v>
      </c>
      <c r="M107" s="195">
        <v>5123</v>
      </c>
      <c r="N107" s="169"/>
      <c r="O107" s="196" t="s">
        <v>279</v>
      </c>
      <c r="P107" s="169" t="s">
        <v>11</v>
      </c>
      <c r="Q107" s="282">
        <f t="shared" si="53"/>
        <v>0</v>
      </c>
      <c r="R107" s="282">
        <f t="shared" si="54"/>
        <v>0</v>
      </c>
    </row>
    <row r="108" spans="1:18">
      <c r="A108" s="186" t="str" cm="1">
        <f t="array" ref="A108">IF(INDEX(B:B,ROW()),COUNTIF(B$3:INDEX(B:B,ROW()), TRUE)," ")</f>
        <v xml:space="preserve"> </v>
      </c>
      <c r="B108" s="171" t="b">
        <f t="shared" si="55"/>
        <v>0</v>
      </c>
      <c r="C108" s="126" t="s">
        <v>68</v>
      </c>
      <c r="D108" s="126" t="s">
        <v>68</v>
      </c>
      <c r="E108" s="126" t="s">
        <v>68</v>
      </c>
      <c r="F108" s="126" t="s">
        <v>68</v>
      </c>
      <c r="G108" s="127" t="str" cm="1">
        <f t="array" ref="G108">IF(INDEX(H:H,ROW()),COUNTIF(H$77:INDEX(H:H,ROW()), TRUE)," ")</f>
        <v xml:space="preserve"> </v>
      </c>
      <c r="H108" s="127" t="b">
        <f t="shared" si="56"/>
        <v>0</v>
      </c>
      <c r="I108" s="129" t="str" cm="1">
        <f t="array" ref="I108">IF(INDEX(J:J,ROW()),COUNTIF(J$3:INDEX(J:J,ROW()), TRUE)," ")</f>
        <v xml:space="preserve"> </v>
      </c>
      <c r="J108" s="129" t="b">
        <f t="shared" si="51"/>
        <v>0</v>
      </c>
      <c r="K108" s="129" t="str" cm="1">
        <f t="array" ref="K108">IF(INDEX(L:L,ROW()),COUNTIF(L$3:INDEX(L:L,ROW()), TRUE)," ")</f>
        <v xml:space="preserve"> </v>
      </c>
      <c r="L108" s="129" t="b">
        <f t="shared" si="52"/>
        <v>0</v>
      </c>
      <c r="M108" s="195">
        <v>5131</v>
      </c>
      <c r="N108" s="169"/>
      <c r="O108" s="196" t="s">
        <v>280</v>
      </c>
      <c r="P108" s="169" t="s">
        <v>11</v>
      </c>
      <c r="Q108" s="282">
        <f t="shared" si="53"/>
        <v>0</v>
      </c>
      <c r="R108" s="282">
        <f t="shared" si="54"/>
        <v>0</v>
      </c>
    </row>
    <row r="109" spans="1:18" ht="17" customHeight="1">
      <c r="A109" s="186" t="s">
        <v>96</v>
      </c>
      <c r="B109" s="171" t="s">
        <v>135</v>
      </c>
      <c r="C109" s="126" t="s">
        <v>68</v>
      </c>
      <c r="D109" s="126" t="s">
        <v>68</v>
      </c>
      <c r="E109" s="126" t="s">
        <v>68</v>
      </c>
      <c r="F109" s="126" t="s">
        <v>68</v>
      </c>
      <c r="G109" s="127" t="str" cm="1">
        <f t="array" ref="G109">IF(INDEX(H:H,ROW()),COUNTIF(H$77:INDEX(H:H,ROW()), TRUE)," ")</f>
        <v xml:space="preserve"> </v>
      </c>
      <c r="H109" s="127" t="b">
        <f t="shared" si="42"/>
        <v>0</v>
      </c>
      <c r="I109" s="129" t="s">
        <v>68</v>
      </c>
      <c r="J109" s="129" t="s">
        <v>68</v>
      </c>
      <c r="K109" s="129" t="s">
        <v>68</v>
      </c>
      <c r="L109" s="129" t="s">
        <v>68</v>
      </c>
      <c r="N109" s="95"/>
      <c r="O109" s="91" t="s">
        <v>281</v>
      </c>
      <c r="Q109" s="282">
        <f>SUMIF(P99:P108,"借",Q99:Q108)-SUMIF(P99:P108,"貸",Q99:Q108)</f>
        <v>0</v>
      </c>
      <c r="R109" s="282">
        <f>SUMIF(P99:P108,"借",R99:R108)-SUMIF(P99:P108,"貸",R99:R108)</f>
        <v>0</v>
      </c>
    </row>
    <row r="110" spans="1:18" ht="17" hidden="1" customHeight="1">
      <c r="A110" s="186" t="str" cm="1">
        <f t="array" ref="A110">IF(INDEX(B:B,ROW()),COUNTIF(B$3:INDEX(B:B,ROW()), TRUE)," ")</f>
        <v xml:space="preserve"> </v>
      </c>
      <c r="B110" s="171" t="b">
        <f t="shared" si="34"/>
        <v>0</v>
      </c>
      <c r="C110" s="126" t="s">
        <v>68</v>
      </c>
      <c r="D110" s="126" t="s">
        <v>68</v>
      </c>
      <c r="E110" s="126" t="s">
        <v>68</v>
      </c>
      <c r="F110" s="126" t="s">
        <v>68</v>
      </c>
      <c r="G110" s="127" t="str" cm="1">
        <f t="array" ref="G110">IF(INDEX(H:H,ROW()),COUNTIF(H$77:INDEX(H:H,ROW()), TRUE)," ")</f>
        <v xml:space="preserve"> </v>
      </c>
      <c r="H110" s="127" t="b">
        <f>H109</f>
        <v>0</v>
      </c>
      <c r="I110" s="129" t="s">
        <v>68</v>
      </c>
      <c r="J110" s="129" t="s">
        <v>68</v>
      </c>
      <c r="K110" s="129" t="s">
        <v>68</v>
      </c>
      <c r="L110" s="129" t="s">
        <v>68</v>
      </c>
      <c r="N110" s="95"/>
      <c r="O110" s="91" t="s">
        <v>94</v>
      </c>
      <c r="Q110" s="282"/>
      <c r="R110" s="282"/>
    </row>
    <row r="111" spans="1:18" ht="17" customHeight="1">
      <c r="A111" s="186" t="s">
        <v>68</v>
      </c>
      <c r="B111" s="171" t="s">
        <v>68</v>
      </c>
      <c r="C111" s="126" t="s">
        <v>68</v>
      </c>
      <c r="D111" s="126" t="s">
        <v>68</v>
      </c>
      <c r="E111" s="126" t="s">
        <v>68</v>
      </c>
      <c r="F111" s="126" t="s">
        <v>68</v>
      </c>
      <c r="G111" s="127" t="str" cm="1">
        <f t="array" ref="G111">IF(INDEX(H:H,ROW()),COUNTIF(H$77:INDEX(H:H,ROW()), TRUE)," ")</f>
        <v xml:space="preserve"> </v>
      </c>
      <c r="H111" s="127" t="b">
        <f>H124</f>
        <v>0</v>
      </c>
      <c r="I111" s="129" t="s">
        <v>68</v>
      </c>
      <c r="J111" s="129" t="s">
        <v>68</v>
      </c>
      <c r="K111" s="129" t="s">
        <v>68</v>
      </c>
      <c r="L111" s="129" t="s">
        <v>68</v>
      </c>
      <c r="N111" s="95"/>
      <c r="O111" s="91" t="s">
        <v>282</v>
      </c>
      <c r="Q111" s="282"/>
      <c r="R111" s="282"/>
    </row>
    <row r="112" spans="1:18">
      <c r="A112" s="186" cm="1">
        <f t="array" ref="A112">IF(INDEX(B:B,ROW()),COUNTIF(B$3:INDEX(B:B,ROW()), TRUE)," ")</f>
        <v>19</v>
      </c>
      <c r="B112" s="171" t="b">
        <f t="shared" ref="B112:B123" si="57">N112="Y"</f>
        <v>1</v>
      </c>
      <c r="C112" s="126" t="s">
        <v>68</v>
      </c>
      <c r="D112" s="126" t="s">
        <v>68</v>
      </c>
      <c r="E112" s="126" t="s">
        <v>68</v>
      </c>
      <c r="F112" s="126" t="s">
        <v>68</v>
      </c>
      <c r="G112" s="127" t="str" cm="1">
        <f t="array" ref="G112">IF(INDEX(H:H,ROW()),COUNTIF(H$77:INDEX(H:H,ROW()), TRUE)," ")</f>
        <v xml:space="preserve"> </v>
      </c>
      <c r="H112" s="127" t="b">
        <f t="shared" ref="H112:H124" si="58">R112&lt;&gt;0</f>
        <v>0</v>
      </c>
      <c r="I112" s="129" t="str" cm="1">
        <f t="array" ref="I112">IF(INDEX(J:J,ROW()),COUNTIF(J$3:INDEX(J:J,ROW()), TRUE)," ")</f>
        <v xml:space="preserve"> </v>
      </c>
      <c r="J112" s="129" t="b">
        <f t="shared" ref="J112:J123" si="59">AND(P112="借",Q112&lt;&gt;0)</f>
        <v>0</v>
      </c>
      <c r="K112" s="129" t="str" cm="1">
        <f t="array" ref="K112">IF(INDEX(L:L,ROW()),COUNTIF(L$3:INDEX(L:L,ROW()), TRUE)," ")</f>
        <v xml:space="preserve"> </v>
      </c>
      <c r="L112" s="129" t="b">
        <f t="shared" ref="L112:L123" si="60">AND(P112="貸",Q112&lt;&gt;0)</f>
        <v>0</v>
      </c>
      <c r="M112" s="195">
        <v>5201</v>
      </c>
      <c r="N112" s="169" t="s">
        <v>75</v>
      </c>
      <c r="O112" s="196" t="s">
        <v>284</v>
      </c>
      <c r="P112" s="169" t="s">
        <v>11</v>
      </c>
      <c r="Q112" s="282">
        <f t="shared" ref="Q112:Q123" si="61">IF(N112="Y",(SUMIFS(傳票借方,傳票日期,"&lt;="&amp;資產負債表日,傳票科目,M112)-SUMIFS(傳票貸方,傳票日期,"&lt;="&amp;資產負債表日,傳票科目,M112))*IF($P112="借",1,-1),0)</f>
        <v>0</v>
      </c>
      <c r="R112" s="282">
        <f t="shared" ref="R112:R123" si="62">IF(N112="Y",IF(損益表專案="全部",(SUMIFS(傳票借方,傳票日期,"&gt;="&amp;損益表起日,傳票日期,"&lt;="&amp;損益表訖日,傳票科目,M112)-SUMIFS(傳票貸方,傳票日期,"&gt;="&amp;損益表起日,傳票日期,"&lt;="&amp;損益表訖日,傳票科目,M112))*IF($P112="借",1,-1),(SUMIFS(傳票借方,傳票日期,"&gt;="&amp;損益表起日,傳票日期,"&lt;="&amp;損益表訖日,傳票科目,M112,傳票專案,損益表專案)-SUMIFS(傳票貸方,傳票日期,"&gt;="&amp;損益表起日,傳票日期,"&lt;="&amp;損益表訖日,傳票科目,M112,傳票專案,損益表專案))*IF($P112="借",1,-1)),0)</f>
        <v>0</v>
      </c>
    </row>
    <row r="113" spans="1:18">
      <c r="A113" s="186" cm="1">
        <f t="array" ref="A113">IF(INDEX(B:B,ROW()),COUNTIF(B$3:INDEX(B:B,ROW()), TRUE)," ")</f>
        <v>20</v>
      </c>
      <c r="B113" s="171" t="b">
        <f t="shared" si="57"/>
        <v>1</v>
      </c>
      <c r="C113" s="126" t="s">
        <v>68</v>
      </c>
      <c r="D113" s="126" t="s">
        <v>68</v>
      </c>
      <c r="E113" s="126" t="s">
        <v>68</v>
      </c>
      <c r="F113" s="126" t="s">
        <v>68</v>
      </c>
      <c r="G113" s="127" t="str" cm="1">
        <f t="array" ref="G113">IF(INDEX(H:H,ROW()),COUNTIF(H$77:INDEX(H:H,ROW()), TRUE)," ")</f>
        <v xml:space="preserve"> </v>
      </c>
      <c r="H113" s="127" t="b">
        <f t="shared" si="58"/>
        <v>0</v>
      </c>
      <c r="I113" s="129" t="str" cm="1">
        <f t="array" ref="I113">IF(INDEX(J:J,ROW()),COUNTIF(J$3:INDEX(J:J,ROW()), TRUE)," ")</f>
        <v xml:space="preserve"> </v>
      </c>
      <c r="J113" s="129" t="b">
        <f t="shared" si="59"/>
        <v>0</v>
      </c>
      <c r="K113" s="129" t="str" cm="1">
        <f t="array" ref="K113">IF(INDEX(L:L,ROW()),COUNTIF(L$3:INDEX(L:L,ROW()), TRUE)," ")</f>
        <v xml:space="preserve"> </v>
      </c>
      <c r="L113" s="129" t="b">
        <f t="shared" si="60"/>
        <v>0</v>
      </c>
      <c r="M113" s="195">
        <v>5202</v>
      </c>
      <c r="N113" s="169" t="s">
        <v>75</v>
      </c>
      <c r="O113" s="196" t="s">
        <v>285</v>
      </c>
      <c r="P113" s="169" t="s">
        <v>11</v>
      </c>
      <c r="Q113" s="282">
        <f t="shared" si="61"/>
        <v>0</v>
      </c>
      <c r="R113" s="282">
        <f t="shared" si="62"/>
        <v>0</v>
      </c>
    </row>
    <row r="114" spans="1:18">
      <c r="A114" s="186" cm="1">
        <f t="array" ref="A114">IF(INDEX(B:B,ROW()),COUNTIF(B$3:INDEX(B:B,ROW()), TRUE)," ")</f>
        <v>21</v>
      </c>
      <c r="B114" s="171" t="b">
        <f t="shared" si="57"/>
        <v>1</v>
      </c>
      <c r="C114" s="126" t="s">
        <v>68</v>
      </c>
      <c r="D114" s="126" t="s">
        <v>68</v>
      </c>
      <c r="E114" s="126" t="s">
        <v>68</v>
      </c>
      <c r="F114" s="126" t="s">
        <v>68</v>
      </c>
      <c r="G114" s="127" t="str" cm="1">
        <f t="array" ref="G114">IF(INDEX(H:H,ROW()),COUNTIF(H$77:INDEX(H:H,ROW()), TRUE)," ")</f>
        <v xml:space="preserve"> </v>
      </c>
      <c r="H114" s="127" t="b">
        <f t="shared" si="58"/>
        <v>0</v>
      </c>
      <c r="I114" s="129" t="str" cm="1">
        <f t="array" ref="I114">IF(INDEX(J:J,ROW()),COUNTIF(J$3:INDEX(J:J,ROW()), TRUE)," ")</f>
        <v xml:space="preserve"> </v>
      </c>
      <c r="J114" s="129" t="b">
        <f t="shared" si="59"/>
        <v>0</v>
      </c>
      <c r="K114" s="129" t="str" cm="1">
        <f t="array" ref="K114">IF(INDEX(L:L,ROW()),COUNTIF(L$3:INDEX(L:L,ROW()), TRUE)," ")</f>
        <v xml:space="preserve"> </v>
      </c>
      <c r="L114" s="129" t="b">
        <f t="shared" si="60"/>
        <v>0</v>
      </c>
      <c r="M114" s="195">
        <v>5203</v>
      </c>
      <c r="N114" s="169" t="s">
        <v>75</v>
      </c>
      <c r="O114" s="196" t="s">
        <v>286</v>
      </c>
      <c r="P114" s="169" t="s">
        <v>11</v>
      </c>
      <c r="Q114" s="282">
        <f t="shared" si="61"/>
        <v>0</v>
      </c>
      <c r="R114" s="282">
        <f t="shared" si="62"/>
        <v>0</v>
      </c>
    </row>
    <row r="115" spans="1:18">
      <c r="A115" s="186" cm="1">
        <f t="array" ref="A115">IF(INDEX(B:B,ROW()),COUNTIF(B$3:INDEX(B:B,ROW()), TRUE)," ")</f>
        <v>22</v>
      </c>
      <c r="B115" s="171" t="b">
        <f t="shared" si="57"/>
        <v>1</v>
      </c>
      <c r="C115" s="126" t="s">
        <v>68</v>
      </c>
      <c r="D115" s="126" t="s">
        <v>68</v>
      </c>
      <c r="E115" s="126" t="s">
        <v>68</v>
      </c>
      <c r="F115" s="126" t="s">
        <v>68</v>
      </c>
      <c r="G115" s="127" t="str" cm="1">
        <f t="array" ref="G115">IF(INDEX(H:H,ROW()),COUNTIF(H$77:INDEX(H:H,ROW()), TRUE)," ")</f>
        <v xml:space="preserve"> </v>
      </c>
      <c r="H115" s="127" t="b">
        <f t="shared" si="58"/>
        <v>0</v>
      </c>
      <c r="I115" s="129" t="str" cm="1">
        <f t="array" ref="I115">IF(INDEX(J:J,ROW()),COUNTIF(J$3:INDEX(J:J,ROW()), TRUE)," ")</f>
        <v xml:space="preserve"> </v>
      </c>
      <c r="J115" s="129" t="b">
        <f t="shared" si="59"/>
        <v>0</v>
      </c>
      <c r="K115" s="129" t="str" cm="1">
        <f t="array" ref="K115">IF(INDEX(L:L,ROW()),COUNTIF(L$3:INDEX(L:L,ROW()), TRUE)," ")</f>
        <v xml:space="preserve"> </v>
      </c>
      <c r="L115" s="129" t="b">
        <f t="shared" si="60"/>
        <v>0</v>
      </c>
      <c r="M115" s="195">
        <v>5204</v>
      </c>
      <c r="N115" s="169" t="s">
        <v>75</v>
      </c>
      <c r="O115" s="196" t="s">
        <v>287</v>
      </c>
      <c r="P115" s="169" t="s">
        <v>11</v>
      </c>
      <c r="Q115" s="282">
        <f t="shared" si="61"/>
        <v>0</v>
      </c>
      <c r="R115" s="282">
        <f t="shared" si="62"/>
        <v>0</v>
      </c>
    </row>
    <row r="116" spans="1:18">
      <c r="A116" s="186" cm="1">
        <f t="array" ref="A116">IF(INDEX(B:B,ROW()),COUNTIF(B$3:INDEX(B:B,ROW()), TRUE)," ")</f>
        <v>23</v>
      </c>
      <c r="B116" s="171" t="b">
        <f t="shared" ref="B116:B120" si="63">N116="Y"</f>
        <v>1</v>
      </c>
      <c r="C116" s="126" t="s">
        <v>68</v>
      </c>
      <c r="D116" s="126" t="s">
        <v>68</v>
      </c>
      <c r="E116" s="126" t="s">
        <v>68</v>
      </c>
      <c r="F116" s="126" t="s">
        <v>68</v>
      </c>
      <c r="G116" s="127" t="str" cm="1">
        <f t="array" ref="G116">IF(INDEX(H:H,ROW()),COUNTIF(H$77:INDEX(H:H,ROW()), TRUE)," ")</f>
        <v xml:space="preserve"> </v>
      </c>
      <c r="H116" s="127" t="b">
        <f t="shared" ref="H116:H120" si="64">R116&lt;&gt;0</f>
        <v>0</v>
      </c>
      <c r="I116" s="129" t="str" cm="1">
        <f t="array" ref="I116">IF(INDEX(J:J,ROW()),COUNTIF(J$3:INDEX(J:J,ROW()), TRUE)," ")</f>
        <v xml:space="preserve"> </v>
      </c>
      <c r="J116" s="129" t="b">
        <f t="shared" si="59"/>
        <v>0</v>
      </c>
      <c r="K116" s="129" t="str" cm="1">
        <f t="array" ref="K116">IF(INDEX(L:L,ROW()),COUNTIF(L$3:INDEX(L:L,ROW()), TRUE)," ")</f>
        <v xml:space="preserve"> </v>
      </c>
      <c r="L116" s="129" t="b">
        <f t="shared" si="60"/>
        <v>0</v>
      </c>
      <c r="M116" s="195">
        <v>5205</v>
      </c>
      <c r="N116" s="169" t="s">
        <v>75</v>
      </c>
      <c r="O116" s="196" t="s">
        <v>24</v>
      </c>
      <c r="P116" s="169" t="s">
        <v>11</v>
      </c>
      <c r="Q116" s="282">
        <f t="shared" si="61"/>
        <v>0</v>
      </c>
      <c r="R116" s="282">
        <f t="shared" si="62"/>
        <v>0</v>
      </c>
    </row>
    <row r="117" spans="1:18">
      <c r="A117" s="186" t="str" cm="1">
        <f t="array" ref="A117">IF(INDEX(B:B,ROW()),COUNTIF(B$3:INDEX(B:B,ROW()), TRUE)," ")</f>
        <v xml:space="preserve"> </v>
      </c>
      <c r="B117" s="171" t="b">
        <f t="shared" si="63"/>
        <v>0</v>
      </c>
      <c r="C117" s="126" t="s">
        <v>68</v>
      </c>
      <c r="D117" s="126" t="s">
        <v>68</v>
      </c>
      <c r="E117" s="126" t="s">
        <v>68</v>
      </c>
      <c r="F117" s="126" t="s">
        <v>68</v>
      </c>
      <c r="G117" s="127" t="str" cm="1">
        <f t="array" ref="G117">IF(INDEX(H:H,ROW()),COUNTIF(H$77:INDEX(H:H,ROW()), TRUE)," ")</f>
        <v xml:space="preserve"> </v>
      </c>
      <c r="H117" s="127" t="b">
        <f t="shared" si="64"/>
        <v>0</v>
      </c>
      <c r="I117" s="129" t="str" cm="1">
        <f t="array" ref="I117">IF(INDEX(J:J,ROW()),COUNTIF(J$3:INDEX(J:J,ROW()), TRUE)," ")</f>
        <v xml:space="preserve"> </v>
      </c>
      <c r="J117" s="129" t="b">
        <f t="shared" si="59"/>
        <v>0</v>
      </c>
      <c r="K117" s="129" t="str" cm="1">
        <f t="array" ref="K117">IF(INDEX(L:L,ROW()),COUNTIF(L$3:INDEX(L:L,ROW()), TRUE)," ")</f>
        <v xml:space="preserve"> </v>
      </c>
      <c r="L117" s="129" t="b">
        <f t="shared" si="60"/>
        <v>0</v>
      </c>
      <c r="M117" s="195">
        <v>5206</v>
      </c>
      <c r="N117" s="169"/>
      <c r="O117" s="196" t="s">
        <v>288</v>
      </c>
      <c r="P117" s="169" t="s">
        <v>11</v>
      </c>
      <c r="Q117" s="282">
        <f t="shared" si="61"/>
        <v>0</v>
      </c>
      <c r="R117" s="282">
        <f t="shared" si="62"/>
        <v>0</v>
      </c>
    </row>
    <row r="118" spans="1:18">
      <c r="A118" s="186" cm="1">
        <f t="array" ref="A118">IF(INDEX(B:B,ROW()),COUNTIF(B$3:INDEX(B:B,ROW()), TRUE)," ")</f>
        <v>24</v>
      </c>
      <c r="B118" s="171" t="b">
        <f t="shared" si="63"/>
        <v>1</v>
      </c>
      <c r="C118" s="126" t="s">
        <v>68</v>
      </c>
      <c r="D118" s="126" t="s">
        <v>68</v>
      </c>
      <c r="E118" s="126" t="s">
        <v>68</v>
      </c>
      <c r="F118" s="126" t="s">
        <v>68</v>
      </c>
      <c r="G118" s="127" t="str" cm="1">
        <f t="array" ref="G118">IF(INDEX(H:H,ROW()),COUNTIF(H$77:INDEX(H:H,ROW()), TRUE)," ")</f>
        <v xml:space="preserve"> </v>
      </c>
      <c r="H118" s="127" t="b">
        <f t="shared" si="64"/>
        <v>0</v>
      </c>
      <c r="I118" s="129" t="str" cm="1">
        <f t="array" ref="I118">IF(INDEX(J:J,ROW()),COUNTIF(J$3:INDEX(J:J,ROW()), TRUE)," ")</f>
        <v xml:space="preserve"> </v>
      </c>
      <c r="J118" s="129" t="b">
        <f t="shared" si="59"/>
        <v>0</v>
      </c>
      <c r="K118" s="129" t="str" cm="1">
        <f t="array" ref="K118">IF(INDEX(L:L,ROW()),COUNTIF(L$3:INDEX(L:L,ROW()), TRUE)," ")</f>
        <v xml:space="preserve"> </v>
      </c>
      <c r="L118" s="129" t="b">
        <f t="shared" si="60"/>
        <v>0</v>
      </c>
      <c r="M118" s="195">
        <v>5207</v>
      </c>
      <c r="N118" s="169" t="s">
        <v>75</v>
      </c>
      <c r="O118" s="196" t="s">
        <v>289</v>
      </c>
      <c r="P118" s="169" t="s">
        <v>11</v>
      </c>
      <c r="Q118" s="282">
        <f t="shared" si="61"/>
        <v>0</v>
      </c>
      <c r="R118" s="282">
        <f t="shared" si="62"/>
        <v>0</v>
      </c>
    </row>
    <row r="119" spans="1:18">
      <c r="A119" s="186" t="str" cm="1">
        <f t="array" ref="A119">IF(INDEX(B:B,ROW()),COUNTIF(B$3:INDEX(B:B,ROW()), TRUE)," ")</f>
        <v xml:space="preserve"> </v>
      </c>
      <c r="B119" s="171" t="b">
        <f t="shared" si="63"/>
        <v>0</v>
      </c>
      <c r="C119" s="126" t="s">
        <v>68</v>
      </c>
      <c r="D119" s="126" t="s">
        <v>68</v>
      </c>
      <c r="E119" s="126" t="s">
        <v>68</v>
      </c>
      <c r="F119" s="126" t="s">
        <v>68</v>
      </c>
      <c r="G119" s="127" t="str" cm="1">
        <f t="array" ref="G119">IF(INDEX(H:H,ROW()),COUNTIF(H$77:INDEX(H:H,ROW()), TRUE)," ")</f>
        <v xml:space="preserve"> </v>
      </c>
      <c r="H119" s="127" t="b">
        <f t="shared" si="64"/>
        <v>0</v>
      </c>
      <c r="I119" s="129" t="str" cm="1">
        <f t="array" ref="I119">IF(INDEX(J:J,ROW()),COUNTIF(J$3:INDEX(J:J,ROW()), TRUE)," ")</f>
        <v xml:space="preserve"> </v>
      </c>
      <c r="J119" s="129" t="b">
        <f t="shared" si="59"/>
        <v>0</v>
      </c>
      <c r="K119" s="129" t="str" cm="1">
        <f t="array" ref="K119">IF(INDEX(L:L,ROW()),COUNTIF(L$3:INDEX(L:L,ROW()), TRUE)," ")</f>
        <v xml:space="preserve"> </v>
      </c>
      <c r="L119" s="129" t="b">
        <f t="shared" si="60"/>
        <v>0</v>
      </c>
      <c r="M119" s="195">
        <v>5208</v>
      </c>
      <c r="N119" s="169"/>
      <c r="O119" s="196" t="s">
        <v>290</v>
      </c>
      <c r="P119" s="169" t="s">
        <v>11</v>
      </c>
      <c r="Q119" s="282">
        <f t="shared" si="61"/>
        <v>0</v>
      </c>
      <c r="R119" s="282">
        <f t="shared" si="62"/>
        <v>0</v>
      </c>
    </row>
    <row r="120" spans="1:18">
      <c r="A120" s="186" t="str" cm="1">
        <f t="array" ref="A120">IF(INDEX(B:B,ROW()),COUNTIF(B$3:INDEX(B:B,ROW()), TRUE)," ")</f>
        <v xml:space="preserve"> </v>
      </c>
      <c r="B120" s="171" t="b">
        <f t="shared" si="63"/>
        <v>0</v>
      </c>
      <c r="C120" s="126" t="s">
        <v>68</v>
      </c>
      <c r="D120" s="126" t="s">
        <v>68</v>
      </c>
      <c r="E120" s="126" t="s">
        <v>68</v>
      </c>
      <c r="F120" s="126" t="s">
        <v>68</v>
      </c>
      <c r="G120" s="127" t="str" cm="1">
        <f t="array" ref="G120">IF(INDEX(H:H,ROW()),COUNTIF(H$77:INDEX(H:H,ROW()), TRUE)," ")</f>
        <v xml:space="preserve"> </v>
      </c>
      <c r="H120" s="127" t="b">
        <f t="shared" si="64"/>
        <v>0</v>
      </c>
      <c r="I120" s="129" t="str" cm="1">
        <f t="array" ref="I120">IF(INDEX(J:J,ROW()),COUNTIF(J$3:INDEX(J:J,ROW()), TRUE)," ")</f>
        <v xml:space="preserve"> </v>
      </c>
      <c r="J120" s="129" t="b">
        <f t="shared" si="59"/>
        <v>0</v>
      </c>
      <c r="K120" s="129" t="str" cm="1">
        <f t="array" ref="K120">IF(INDEX(L:L,ROW()),COUNTIF(L$3:INDEX(L:L,ROW()), TRUE)," ")</f>
        <v xml:space="preserve"> </v>
      </c>
      <c r="L120" s="129" t="b">
        <f t="shared" si="60"/>
        <v>0</v>
      </c>
      <c r="M120" s="195">
        <v>5209</v>
      </c>
      <c r="N120" s="169"/>
      <c r="O120" s="196" t="s">
        <v>291</v>
      </c>
      <c r="P120" s="169" t="s">
        <v>11</v>
      </c>
      <c r="Q120" s="282">
        <f t="shared" si="61"/>
        <v>0</v>
      </c>
      <c r="R120" s="282">
        <f t="shared" si="62"/>
        <v>0</v>
      </c>
    </row>
    <row r="121" spans="1:18">
      <c r="A121" s="186" t="str" cm="1">
        <f t="array" ref="A121">IF(INDEX(B:B,ROW()),COUNTIF(B$3:INDEX(B:B,ROW()), TRUE)," ")</f>
        <v xml:space="preserve"> </v>
      </c>
      <c r="B121" s="171" t="b">
        <f t="shared" si="57"/>
        <v>0</v>
      </c>
      <c r="C121" s="126" t="s">
        <v>68</v>
      </c>
      <c r="D121" s="126" t="s">
        <v>68</v>
      </c>
      <c r="E121" s="126" t="s">
        <v>68</v>
      </c>
      <c r="F121" s="126" t="s">
        <v>68</v>
      </c>
      <c r="G121" s="127" t="str" cm="1">
        <f t="array" ref="G121">IF(INDEX(H:H,ROW()),COUNTIF(H$77:INDEX(H:H,ROW()), TRUE)," ")</f>
        <v xml:space="preserve"> </v>
      </c>
      <c r="H121" s="127" t="b">
        <f t="shared" si="58"/>
        <v>0</v>
      </c>
      <c r="I121" s="129" t="str" cm="1">
        <f t="array" ref="I121">IF(INDEX(J:J,ROW()),COUNTIF(J$3:INDEX(J:J,ROW()), TRUE)," ")</f>
        <v xml:space="preserve"> </v>
      </c>
      <c r="J121" s="129" t="b">
        <f t="shared" si="59"/>
        <v>0</v>
      </c>
      <c r="K121" s="129" t="str" cm="1">
        <f t="array" ref="K121">IF(INDEX(L:L,ROW()),COUNTIF(L$3:INDEX(L:L,ROW()), TRUE)," ")</f>
        <v xml:space="preserve"> </v>
      </c>
      <c r="L121" s="129" t="b">
        <f t="shared" si="60"/>
        <v>0</v>
      </c>
      <c r="M121" s="195">
        <v>5210</v>
      </c>
      <c r="N121" s="169"/>
      <c r="O121" s="196" t="s">
        <v>292</v>
      </c>
      <c r="P121" s="169" t="s">
        <v>11</v>
      </c>
      <c r="Q121" s="282">
        <f t="shared" si="61"/>
        <v>0</v>
      </c>
      <c r="R121" s="282">
        <f t="shared" si="62"/>
        <v>0</v>
      </c>
    </row>
    <row r="122" spans="1:18">
      <c r="A122" s="186" t="str" cm="1">
        <f t="array" ref="A122">IF(INDEX(B:B,ROW()),COUNTIF(B$3:INDEX(B:B,ROW()), TRUE)," ")</f>
        <v xml:space="preserve"> </v>
      </c>
      <c r="B122" s="171" t="b">
        <f t="shared" si="57"/>
        <v>0</v>
      </c>
      <c r="C122" s="126" t="s">
        <v>68</v>
      </c>
      <c r="D122" s="126" t="s">
        <v>68</v>
      </c>
      <c r="E122" s="126" t="s">
        <v>68</v>
      </c>
      <c r="F122" s="126" t="s">
        <v>68</v>
      </c>
      <c r="G122" s="127" t="str" cm="1">
        <f t="array" ref="G122">IF(INDEX(H:H,ROW()),COUNTIF(H$77:INDEX(H:H,ROW()), TRUE)," ")</f>
        <v xml:space="preserve"> </v>
      </c>
      <c r="H122" s="127" t="b">
        <f t="shared" si="58"/>
        <v>0</v>
      </c>
      <c r="I122" s="129" t="str" cm="1">
        <f t="array" ref="I122">IF(INDEX(J:J,ROW()),COUNTIF(J$3:INDEX(J:J,ROW()), TRUE)," ")</f>
        <v xml:space="preserve"> </v>
      </c>
      <c r="J122" s="129" t="b">
        <f t="shared" si="59"/>
        <v>0</v>
      </c>
      <c r="K122" s="129" t="str" cm="1">
        <f t="array" ref="K122">IF(INDEX(L:L,ROW()),COUNTIF(L$3:INDEX(L:L,ROW()), TRUE)," ")</f>
        <v xml:space="preserve"> </v>
      </c>
      <c r="L122" s="129" t="b">
        <f t="shared" si="60"/>
        <v>0</v>
      </c>
      <c r="M122" s="195">
        <v>5211</v>
      </c>
      <c r="N122" s="169"/>
      <c r="O122" s="196" t="s">
        <v>293</v>
      </c>
      <c r="P122" s="169" t="s">
        <v>11</v>
      </c>
      <c r="Q122" s="282">
        <f t="shared" si="61"/>
        <v>0</v>
      </c>
      <c r="R122" s="282">
        <f t="shared" si="62"/>
        <v>0</v>
      </c>
    </row>
    <row r="123" spans="1:18">
      <c r="A123" s="186" t="str" cm="1">
        <f t="array" ref="A123">IF(INDEX(B:B,ROW()),COUNTIF(B$3:INDEX(B:B,ROW()), TRUE)," ")</f>
        <v xml:space="preserve"> </v>
      </c>
      <c r="B123" s="171" t="b">
        <f t="shared" si="57"/>
        <v>0</v>
      </c>
      <c r="C123" s="126" t="s">
        <v>68</v>
      </c>
      <c r="D123" s="126" t="s">
        <v>68</v>
      </c>
      <c r="E123" s="126" t="s">
        <v>68</v>
      </c>
      <c r="F123" s="126" t="s">
        <v>68</v>
      </c>
      <c r="G123" s="127" t="str" cm="1">
        <f t="array" ref="G123">IF(INDEX(H:H,ROW()),COUNTIF(H$77:INDEX(H:H,ROW()), TRUE)," ")</f>
        <v xml:space="preserve"> </v>
      </c>
      <c r="H123" s="127" t="b">
        <f t="shared" si="58"/>
        <v>0</v>
      </c>
      <c r="I123" s="129" t="str" cm="1">
        <f t="array" ref="I123">IF(INDEX(J:J,ROW()),COUNTIF(J$3:INDEX(J:J,ROW()), TRUE)," ")</f>
        <v xml:space="preserve"> </v>
      </c>
      <c r="J123" s="129" t="b">
        <f t="shared" si="59"/>
        <v>0</v>
      </c>
      <c r="K123" s="129" t="str" cm="1">
        <f t="array" ref="K123">IF(INDEX(L:L,ROW()),COUNTIF(L$3:INDEX(L:L,ROW()), TRUE)," ")</f>
        <v xml:space="preserve"> </v>
      </c>
      <c r="L123" s="129" t="b">
        <f t="shared" si="60"/>
        <v>0</v>
      </c>
      <c r="M123" s="195">
        <v>5212</v>
      </c>
      <c r="N123" s="169"/>
      <c r="O123" s="196" t="s">
        <v>294</v>
      </c>
      <c r="P123" s="169" t="s">
        <v>11</v>
      </c>
      <c r="Q123" s="282">
        <f t="shared" si="61"/>
        <v>0</v>
      </c>
      <c r="R123" s="282">
        <f t="shared" si="62"/>
        <v>0</v>
      </c>
    </row>
    <row r="124" spans="1:18" ht="17" customHeight="1">
      <c r="A124" s="186" t="s">
        <v>68</v>
      </c>
      <c r="B124" s="171" t="s">
        <v>68</v>
      </c>
      <c r="C124" s="126" t="s">
        <v>68</v>
      </c>
      <c r="D124" s="126" t="s">
        <v>68</v>
      </c>
      <c r="E124" s="126" t="s">
        <v>68</v>
      </c>
      <c r="F124" s="126" t="s">
        <v>68</v>
      </c>
      <c r="G124" s="127" t="str" cm="1">
        <f t="array" ref="G124">IF(INDEX(H:H,ROW()),COUNTIF(H$77:INDEX(H:H,ROW()), TRUE)," ")</f>
        <v xml:space="preserve"> </v>
      </c>
      <c r="H124" s="127" t="b">
        <f t="shared" si="58"/>
        <v>0</v>
      </c>
      <c r="I124" s="129" t="s">
        <v>68</v>
      </c>
      <c r="J124" s="129" t="s">
        <v>68</v>
      </c>
      <c r="K124" s="129" t="s">
        <v>68</v>
      </c>
      <c r="L124" s="129" t="s">
        <v>68</v>
      </c>
      <c r="N124" s="95"/>
      <c r="O124" s="91" t="s">
        <v>283</v>
      </c>
      <c r="Q124" s="282">
        <f>SUMIF(P112:P123,"借",Q112:Q123)-SUMIF(P112:P123,"貸",Q112:Q123)</f>
        <v>0</v>
      </c>
      <c r="R124" s="282">
        <f>SUMIF(P112:P123,"借",R112:R123)-SUMIF(P112:P123,"貸",R112:R123)</f>
        <v>0</v>
      </c>
    </row>
    <row r="125" spans="1:18" ht="17" hidden="1" customHeight="1">
      <c r="A125" s="186" t="s">
        <v>68</v>
      </c>
      <c r="B125" s="171"/>
      <c r="C125" s="126" t="s">
        <v>68</v>
      </c>
      <c r="D125" s="126" t="s">
        <v>68</v>
      </c>
      <c r="E125" s="126" t="s">
        <v>68</v>
      </c>
      <c r="F125" s="126" t="s">
        <v>68</v>
      </c>
      <c r="G125" s="127" t="str" cm="1">
        <f t="array" ref="G125">IF(INDEX(H:H,ROW()),COUNTIF(H$77:INDEX(H:H,ROW()), TRUE)," ")</f>
        <v xml:space="preserve"> </v>
      </c>
      <c r="H125" s="127" t="b">
        <f>H124</f>
        <v>0</v>
      </c>
      <c r="I125" s="129" t="s">
        <v>68</v>
      </c>
      <c r="J125" s="129" t="s">
        <v>68</v>
      </c>
      <c r="K125" s="129" t="s">
        <v>68</v>
      </c>
      <c r="L125" s="129" t="s">
        <v>68</v>
      </c>
      <c r="N125" s="95"/>
      <c r="O125" s="91" t="s">
        <v>68</v>
      </c>
      <c r="Q125" s="282"/>
      <c r="R125" s="282"/>
    </row>
    <row r="126" spans="1:18" ht="17" customHeight="1">
      <c r="A126" s="186" t="s">
        <v>68</v>
      </c>
      <c r="B126" s="171" t="s">
        <v>68</v>
      </c>
      <c r="C126" s="126" t="s">
        <v>68</v>
      </c>
      <c r="D126" s="126" t="s">
        <v>68</v>
      </c>
      <c r="E126" s="126" t="s">
        <v>68</v>
      </c>
      <c r="F126" s="126" t="s">
        <v>68</v>
      </c>
      <c r="G126" s="127" t="str" cm="1">
        <f t="array" ref="G126">IF(INDEX(H:H,ROW()),COUNTIF(H$77:INDEX(H:H,ROW()), TRUE)," ")</f>
        <v xml:space="preserve"> </v>
      </c>
      <c r="H126" s="127" t="b">
        <f>H139</f>
        <v>0</v>
      </c>
      <c r="I126" s="129" t="s">
        <v>68</v>
      </c>
      <c r="J126" s="129" t="s">
        <v>68</v>
      </c>
      <c r="K126" s="129" t="s">
        <v>68</v>
      </c>
      <c r="L126" s="129" t="s">
        <v>68</v>
      </c>
      <c r="N126" s="95"/>
      <c r="O126" s="91" t="s">
        <v>295</v>
      </c>
      <c r="Q126" s="282"/>
      <c r="R126" s="282"/>
    </row>
    <row r="127" spans="1:18">
      <c r="A127" s="186" cm="1">
        <f t="array" ref="A127">IF(INDEX(B:B,ROW()),COUNTIF(B$3:INDEX(B:B,ROW()), TRUE)," ")</f>
        <v>25</v>
      </c>
      <c r="B127" s="171" t="b">
        <f t="shared" ref="B127:B138" si="65">N127="Y"</f>
        <v>1</v>
      </c>
      <c r="C127" s="126" t="s">
        <v>68</v>
      </c>
      <c r="D127" s="126" t="s">
        <v>68</v>
      </c>
      <c r="E127" s="126" t="s">
        <v>68</v>
      </c>
      <c r="F127" s="126" t="s">
        <v>68</v>
      </c>
      <c r="G127" s="127" t="str" cm="1">
        <f t="array" ref="G127">IF(INDEX(H:H,ROW()),COUNTIF(H$77:INDEX(H:H,ROW()), TRUE)," ")</f>
        <v xml:space="preserve"> </v>
      </c>
      <c r="H127" s="127" t="b">
        <f t="shared" ref="H127:H139" si="66">R127&lt;&gt;0</f>
        <v>0</v>
      </c>
      <c r="I127" s="129" t="str" cm="1">
        <f t="array" ref="I127">IF(INDEX(J:J,ROW()),COUNTIF(J$3:INDEX(J:J,ROW()), TRUE)," ")</f>
        <v xml:space="preserve"> </v>
      </c>
      <c r="J127" s="129" t="b">
        <f t="shared" ref="J127:J138" si="67">AND(P127="借",Q127&lt;&gt;0)</f>
        <v>0</v>
      </c>
      <c r="K127" s="129" t="str" cm="1">
        <f t="array" ref="K127">IF(INDEX(L:L,ROW()),COUNTIF(L$3:INDEX(L:L,ROW()), TRUE)," ")</f>
        <v xml:space="preserve"> </v>
      </c>
      <c r="L127" s="129" t="b">
        <f t="shared" ref="L127:L138" si="68">AND(P127="貸",Q127&lt;&gt;0)</f>
        <v>0</v>
      </c>
      <c r="M127" s="195">
        <v>5301</v>
      </c>
      <c r="N127" s="169" t="s">
        <v>75</v>
      </c>
      <c r="O127" s="196" t="s">
        <v>297</v>
      </c>
      <c r="P127" s="169" t="s">
        <v>11</v>
      </c>
      <c r="Q127" s="282">
        <f t="shared" ref="Q127:Q138" si="69">IF(N127="Y",(SUMIFS(傳票借方,傳票日期,"&lt;="&amp;資產負債表日,傳票科目,M127)-SUMIFS(傳票貸方,傳票日期,"&lt;="&amp;資產負債表日,傳票科目,M127))*IF($P127="借",1,-1),0)</f>
        <v>0</v>
      </c>
      <c r="R127" s="282">
        <f t="shared" ref="R127:R138" si="70">IF(N127="Y",IF(損益表專案="全部",(SUMIFS(傳票借方,傳票日期,"&gt;="&amp;損益表起日,傳票日期,"&lt;="&amp;損益表訖日,傳票科目,M127)-SUMIFS(傳票貸方,傳票日期,"&gt;="&amp;損益表起日,傳票日期,"&lt;="&amp;損益表訖日,傳票科目,M127))*IF($P127="借",1,-1),(SUMIFS(傳票借方,傳票日期,"&gt;="&amp;損益表起日,傳票日期,"&lt;="&amp;損益表訖日,傳票科目,M127,傳票專案,損益表專案)-SUMIFS(傳票貸方,傳票日期,"&gt;="&amp;損益表起日,傳票日期,"&lt;="&amp;損益表訖日,傳票科目,M127,傳票專案,損益表專案))*IF($P127="借",1,-1)),0)</f>
        <v>0</v>
      </c>
    </row>
    <row r="128" spans="1:18">
      <c r="A128" s="186" t="str" cm="1">
        <f t="array" ref="A128">IF(INDEX(B:B,ROW()),COUNTIF(B$3:INDEX(B:B,ROW()), TRUE)," ")</f>
        <v xml:space="preserve"> </v>
      </c>
      <c r="B128" s="171" t="b">
        <f t="shared" si="65"/>
        <v>0</v>
      </c>
      <c r="C128" s="126" t="s">
        <v>68</v>
      </c>
      <c r="D128" s="126" t="s">
        <v>68</v>
      </c>
      <c r="E128" s="126" t="s">
        <v>68</v>
      </c>
      <c r="F128" s="126" t="s">
        <v>68</v>
      </c>
      <c r="G128" s="127" t="str" cm="1">
        <f t="array" ref="G128">IF(INDEX(H:H,ROW()),COUNTIF(H$77:INDEX(H:H,ROW()), TRUE)," ")</f>
        <v xml:space="preserve"> </v>
      </c>
      <c r="H128" s="127" t="b">
        <f t="shared" si="66"/>
        <v>0</v>
      </c>
      <c r="I128" s="129" t="str" cm="1">
        <f t="array" ref="I128">IF(INDEX(J:J,ROW()),COUNTIF(J$3:INDEX(J:J,ROW()), TRUE)," ")</f>
        <v xml:space="preserve"> </v>
      </c>
      <c r="J128" s="129" t="b">
        <f t="shared" si="67"/>
        <v>0</v>
      </c>
      <c r="K128" s="129" t="str" cm="1">
        <f t="array" ref="K128">IF(INDEX(L:L,ROW()),COUNTIF(L$3:INDEX(L:L,ROW()), TRUE)," ")</f>
        <v xml:space="preserve"> </v>
      </c>
      <c r="L128" s="129" t="b">
        <f t="shared" si="68"/>
        <v>0</v>
      </c>
      <c r="M128" s="195">
        <v>5302</v>
      </c>
      <c r="N128" s="169"/>
      <c r="O128" s="196" t="s">
        <v>298</v>
      </c>
      <c r="P128" s="169" t="s">
        <v>11</v>
      </c>
      <c r="Q128" s="282">
        <f t="shared" si="69"/>
        <v>0</v>
      </c>
      <c r="R128" s="282">
        <f t="shared" si="70"/>
        <v>0</v>
      </c>
    </row>
    <row r="129" spans="1:18">
      <c r="A129" s="186" cm="1">
        <f t="array" ref="A129">IF(INDEX(B:B,ROW()),COUNTIF(B$3:INDEX(B:B,ROW()), TRUE)," ")</f>
        <v>26</v>
      </c>
      <c r="B129" s="171" t="b">
        <f t="shared" si="65"/>
        <v>1</v>
      </c>
      <c r="C129" s="126" t="s">
        <v>68</v>
      </c>
      <c r="D129" s="126" t="s">
        <v>68</v>
      </c>
      <c r="E129" s="126" t="s">
        <v>68</v>
      </c>
      <c r="F129" s="126" t="s">
        <v>68</v>
      </c>
      <c r="G129" s="127" t="str" cm="1">
        <f t="array" ref="G129">IF(INDEX(H:H,ROW()),COUNTIF(H$77:INDEX(H:H,ROW()), TRUE)," ")</f>
        <v xml:space="preserve"> </v>
      </c>
      <c r="H129" s="127" t="b">
        <f t="shared" si="66"/>
        <v>0</v>
      </c>
      <c r="I129" s="129" t="str" cm="1">
        <f t="array" ref="I129">IF(INDEX(J:J,ROW()),COUNTIF(J$3:INDEX(J:J,ROW()), TRUE)," ")</f>
        <v xml:space="preserve"> </v>
      </c>
      <c r="J129" s="129" t="b">
        <f t="shared" si="67"/>
        <v>0</v>
      </c>
      <c r="K129" s="129" t="str" cm="1">
        <f t="array" ref="K129">IF(INDEX(L:L,ROW()),COUNTIF(L$3:INDEX(L:L,ROW()), TRUE)," ")</f>
        <v xml:space="preserve"> </v>
      </c>
      <c r="L129" s="129" t="b">
        <f t="shared" si="68"/>
        <v>0</v>
      </c>
      <c r="M129" s="195">
        <v>5303</v>
      </c>
      <c r="N129" s="169" t="s">
        <v>75</v>
      </c>
      <c r="O129" s="196" t="s">
        <v>299</v>
      </c>
      <c r="P129" s="169" t="s">
        <v>11</v>
      </c>
      <c r="Q129" s="282">
        <f t="shared" si="69"/>
        <v>0</v>
      </c>
      <c r="R129" s="282">
        <f t="shared" si="70"/>
        <v>0</v>
      </c>
    </row>
    <row r="130" spans="1:18">
      <c r="A130" s="186" t="str" cm="1">
        <f t="array" ref="A130">IF(INDEX(B:B,ROW()),COUNTIF(B$3:INDEX(B:B,ROW()), TRUE)," ")</f>
        <v xml:space="preserve"> </v>
      </c>
      <c r="B130" s="171" t="b">
        <f t="shared" si="65"/>
        <v>0</v>
      </c>
      <c r="C130" s="126" t="s">
        <v>68</v>
      </c>
      <c r="D130" s="126" t="s">
        <v>68</v>
      </c>
      <c r="E130" s="126" t="s">
        <v>68</v>
      </c>
      <c r="F130" s="126" t="s">
        <v>68</v>
      </c>
      <c r="G130" s="127" t="str" cm="1">
        <f t="array" ref="G130">IF(INDEX(H:H,ROW()),COUNTIF(H$77:INDEX(H:H,ROW()), TRUE)," ")</f>
        <v xml:space="preserve"> </v>
      </c>
      <c r="H130" s="127" t="b">
        <f t="shared" si="66"/>
        <v>0</v>
      </c>
      <c r="I130" s="129" t="str" cm="1">
        <f t="array" ref="I130">IF(INDEX(J:J,ROW()),COUNTIF(J$3:INDEX(J:J,ROW()), TRUE)," ")</f>
        <v xml:space="preserve"> </v>
      </c>
      <c r="J130" s="129" t="b">
        <f t="shared" si="67"/>
        <v>0</v>
      </c>
      <c r="K130" s="129" t="str" cm="1">
        <f t="array" ref="K130">IF(INDEX(L:L,ROW()),COUNTIF(L$3:INDEX(L:L,ROW()), TRUE)," ")</f>
        <v xml:space="preserve"> </v>
      </c>
      <c r="L130" s="129" t="b">
        <f t="shared" si="68"/>
        <v>0</v>
      </c>
      <c r="M130" s="195">
        <v>5304</v>
      </c>
      <c r="N130" s="169"/>
      <c r="O130" s="196" t="s">
        <v>300</v>
      </c>
      <c r="P130" s="169" t="s">
        <v>11</v>
      </c>
      <c r="Q130" s="282">
        <f t="shared" si="69"/>
        <v>0</v>
      </c>
      <c r="R130" s="282">
        <f t="shared" si="70"/>
        <v>0</v>
      </c>
    </row>
    <row r="131" spans="1:18">
      <c r="A131" s="186" t="str" cm="1">
        <f t="array" ref="A131">IF(INDEX(B:B,ROW()),COUNTIF(B$3:INDEX(B:B,ROW()), TRUE)," ")</f>
        <v xml:space="preserve"> </v>
      </c>
      <c r="B131" s="171" t="b">
        <f t="shared" ref="B131:B136" si="71">N131="Y"</f>
        <v>0</v>
      </c>
      <c r="C131" s="126" t="s">
        <v>68</v>
      </c>
      <c r="D131" s="126" t="s">
        <v>68</v>
      </c>
      <c r="E131" s="126" t="s">
        <v>68</v>
      </c>
      <c r="F131" s="126" t="s">
        <v>68</v>
      </c>
      <c r="G131" s="127" t="str" cm="1">
        <f t="array" ref="G131">IF(INDEX(H:H,ROW()),COUNTIF(H$77:INDEX(H:H,ROW()), TRUE)," ")</f>
        <v xml:space="preserve"> </v>
      </c>
      <c r="H131" s="127" t="b">
        <f t="shared" ref="H131:H136" si="72">R131&lt;&gt;0</f>
        <v>0</v>
      </c>
      <c r="I131" s="129" t="str" cm="1">
        <f t="array" ref="I131">IF(INDEX(J:J,ROW()),COUNTIF(J$3:INDEX(J:J,ROW()), TRUE)," ")</f>
        <v xml:space="preserve"> </v>
      </c>
      <c r="J131" s="129" t="b">
        <f t="shared" si="67"/>
        <v>0</v>
      </c>
      <c r="K131" s="129" t="str" cm="1">
        <f t="array" ref="K131">IF(INDEX(L:L,ROW()),COUNTIF(L$3:INDEX(L:L,ROW()), TRUE)," ")</f>
        <v xml:space="preserve"> </v>
      </c>
      <c r="L131" s="129" t="b">
        <f t="shared" si="68"/>
        <v>0</v>
      </c>
      <c r="M131" s="195">
        <v>5305</v>
      </c>
      <c r="N131" s="169"/>
      <c r="O131" s="196" t="s">
        <v>301</v>
      </c>
      <c r="P131" s="169" t="s">
        <v>11</v>
      </c>
      <c r="Q131" s="282">
        <f t="shared" si="69"/>
        <v>0</v>
      </c>
      <c r="R131" s="282">
        <f t="shared" si="70"/>
        <v>0</v>
      </c>
    </row>
    <row r="132" spans="1:18">
      <c r="A132" s="186" t="str" cm="1">
        <f t="array" ref="A132">IF(INDEX(B:B,ROW()),COUNTIF(B$3:INDEX(B:B,ROW()), TRUE)," ")</f>
        <v xml:space="preserve"> </v>
      </c>
      <c r="B132" s="171" t="b">
        <f t="shared" si="71"/>
        <v>0</v>
      </c>
      <c r="C132" s="126" t="s">
        <v>68</v>
      </c>
      <c r="D132" s="126" t="s">
        <v>68</v>
      </c>
      <c r="E132" s="126" t="s">
        <v>68</v>
      </c>
      <c r="F132" s="126" t="s">
        <v>68</v>
      </c>
      <c r="G132" s="127" t="str" cm="1">
        <f t="array" ref="G132">IF(INDEX(H:H,ROW()),COUNTIF(H$77:INDEX(H:H,ROW()), TRUE)," ")</f>
        <v xml:space="preserve"> </v>
      </c>
      <c r="H132" s="127" t="b">
        <f t="shared" si="72"/>
        <v>0</v>
      </c>
      <c r="I132" s="129" t="str" cm="1">
        <f t="array" ref="I132">IF(INDEX(J:J,ROW()),COUNTIF(J$3:INDEX(J:J,ROW()), TRUE)," ")</f>
        <v xml:space="preserve"> </v>
      </c>
      <c r="J132" s="129" t="b">
        <f t="shared" si="67"/>
        <v>0</v>
      </c>
      <c r="K132" s="129" t="str" cm="1">
        <f t="array" ref="K132">IF(INDEX(L:L,ROW()),COUNTIF(L$3:INDEX(L:L,ROW()), TRUE)," ")</f>
        <v xml:space="preserve"> </v>
      </c>
      <c r="L132" s="129" t="b">
        <f t="shared" si="68"/>
        <v>0</v>
      </c>
      <c r="M132" s="195">
        <v>5306</v>
      </c>
      <c r="N132" s="169"/>
      <c r="O132" s="196" t="s">
        <v>308</v>
      </c>
      <c r="P132" s="169" t="s">
        <v>11</v>
      </c>
      <c r="Q132" s="282">
        <f t="shared" si="69"/>
        <v>0</v>
      </c>
      <c r="R132" s="282">
        <f t="shared" si="70"/>
        <v>0</v>
      </c>
    </row>
    <row r="133" spans="1:18">
      <c r="A133" s="186" t="str" cm="1">
        <f t="array" ref="A133">IF(INDEX(B:B,ROW()),COUNTIF(B$3:INDEX(B:B,ROW()), TRUE)," ")</f>
        <v xml:space="preserve"> </v>
      </c>
      <c r="B133" s="171" t="b">
        <f t="shared" si="71"/>
        <v>0</v>
      </c>
      <c r="C133" s="126" t="s">
        <v>68</v>
      </c>
      <c r="D133" s="126" t="s">
        <v>68</v>
      </c>
      <c r="E133" s="126" t="s">
        <v>68</v>
      </c>
      <c r="F133" s="126" t="s">
        <v>68</v>
      </c>
      <c r="G133" s="127" t="str" cm="1">
        <f t="array" ref="G133">IF(INDEX(H:H,ROW()),COUNTIF(H$77:INDEX(H:H,ROW()), TRUE)," ")</f>
        <v xml:space="preserve"> </v>
      </c>
      <c r="H133" s="127" t="b">
        <f t="shared" si="72"/>
        <v>0</v>
      </c>
      <c r="I133" s="129" t="str" cm="1">
        <f t="array" ref="I133">IF(INDEX(J:J,ROW()),COUNTIF(J$3:INDEX(J:J,ROW()), TRUE)," ")</f>
        <v xml:space="preserve"> </v>
      </c>
      <c r="J133" s="129" t="b">
        <f t="shared" si="67"/>
        <v>0</v>
      </c>
      <c r="K133" s="129" t="str" cm="1">
        <f t="array" ref="K133">IF(INDEX(L:L,ROW()),COUNTIF(L$3:INDEX(L:L,ROW()), TRUE)," ")</f>
        <v xml:space="preserve"> </v>
      </c>
      <c r="L133" s="129" t="b">
        <f t="shared" si="68"/>
        <v>0</v>
      </c>
      <c r="M133" s="195">
        <v>5307</v>
      </c>
      <c r="N133" s="169"/>
      <c r="O133" s="196" t="s">
        <v>302</v>
      </c>
      <c r="P133" s="169" t="s">
        <v>11</v>
      </c>
      <c r="Q133" s="282">
        <f t="shared" si="69"/>
        <v>0</v>
      </c>
      <c r="R133" s="282">
        <f t="shared" si="70"/>
        <v>0</v>
      </c>
    </row>
    <row r="134" spans="1:18">
      <c r="A134" s="186" t="str" cm="1">
        <f t="array" ref="A134">IF(INDEX(B:B,ROW()),COUNTIF(B$3:INDEX(B:B,ROW()), TRUE)," ")</f>
        <v xml:space="preserve"> </v>
      </c>
      <c r="B134" s="171" t="b">
        <f t="shared" si="71"/>
        <v>0</v>
      </c>
      <c r="C134" s="126" t="s">
        <v>68</v>
      </c>
      <c r="D134" s="126" t="s">
        <v>68</v>
      </c>
      <c r="E134" s="126" t="s">
        <v>68</v>
      </c>
      <c r="F134" s="126" t="s">
        <v>68</v>
      </c>
      <c r="G134" s="127" t="str" cm="1">
        <f t="array" ref="G134">IF(INDEX(H:H,ROW()),COUNTIF(H$77:INDEX(H:H,ROW()), TRUE)," ")</f>
        <v xml:space="preserve"> </v>
      </c>
      <c r="H134" s="127" t="b">
        <f t="shared" si="72"/>
        <v>0</v>
      </c>
      <c r="I134" s="129" t="str" cm="1">
        <f t="array" ref="I134">IF(INDEX(J:J,ROW()),COUNTIF(J$3:INDEX(J:J,ROW()), TRUE)," ")</f>
        <v xml:space="preserve"> </v>
      </c>
      <c r="J134" s="129" t="b">
        <f t="shared" si="67"/>
        <v>0</v>
      </c>
      <c r="K134" s="129" t="str" cm="1">
        <f t="array" ref="K134">IF(INDEX(L:L,ROW()),COUNTIF(L$3:INDEX(L:L,ROW()), TRUE)," ")</f>
        <v xml:space="preserve"> </v>
      </c>
      <c r="L134" s="129" t="b">
        <f t="shared" si="68"/>
        <v>0</v>
      </c>
      <c r="M134" s="195">
        <v>5308</v>
      </c>
      <c r="N134" s="169"/>
      <c r="O134" s="196" t="s">
        <v>303</v>
      </c>
      <c r="P134" s="169" t="s">
        <v>11</v>
      </c>
      <c r="Q134" s="282">
        <f t="shared" si="69"/>
        <v>0</v>
      </c>
      <c r="R134" s="282">
        <f t="shared" si="70"/>
        <v>0</v>
      </c>
    </row>
    <row r="135" spans="1:18">
      <c r="A135" s="186" t="str" cm="1">
        <f t="array" ref="A135">IF(INDEX(B:B,ROW()),COUNTIF(B$3:INDEX(B:B,ROW()), TRUE)," ")</f>
        <v xml:space="preserve"> </v>
      </c>
      <c r="B135" s="171" t="b">
        <f t="shared" si="71"/>
        <v>0</v>
      </c>
      <c r="C135" s="126" t="s">
        <v>68</v>
      </c>
      <c r="D135" s="126" t="s">
        <v>68</v>
      </c>
      <c r="E135" s="126" t="s">
        <v>68</v>
      </c>
      <c r="F135" s="126" t="s">
        <v>68</v>
      </c>
      <c r="G135" s="127" t="str" cm="1">
        <f t="array" ref="G135">IF(INDEX(H:H,ROW()),COUNTIF(H$77:INDEX(H:H,ROW()), TRUE)," ")</f>
        <v xml:space="preserve"> </v>
      </c>
      <c r="H135" s="127" t="b">
        <f t="shared" si="72"/>
        <v>0</v>
      </c>
      <c r="I135" s="129" t="str" cm="1">
        <f t="array" ref="I135">IF(INDEX(J:J,ROW()),COUNTIF(J$3:INDEX(J:J,ROW()), TRUE)," ")</f>
        <v xml:space="preserve"> </v>
      </c>
      <c r="J135" s="129" t="b">
        <f t="shared" si="67"/>
        <v>0</v>
      </c>
      <c r="K135" s="129" t="str" cm="1">
        <f t="array" ref="K135">IF(INDEX(L:L,ROW()),COUNTIF(L$3:INDEX(L:L,ROW()), TRUE)," ")</f>
        <v xml:space="preserve"> </v>
      </c>
      <c r="L135" s="129" t="b">
        <f t="shared" si="68"/>
        <v>0</v>
      </c>
      <c r="M135" s="195">
        <v>5309</v>
      </c>
      <c r="N135" s="169"/>
      <c r="O135" s="196" t="s">
        <v>304</v>
      </c>
      <c r="P135" s="169" t="s">
        <v>11</v>
      </c>
      <c r="Q135" s="282">
        <f t="shared" si="69"/>
        <v>0</v>
      </c>
      <c r="R135" s="282">
        <f t="shared" si="70"/>
        <v>0</v>
      </c>
    </row>
    <row r="136" spans="1:18">
      <c r="A136" s="186" t="str" cm="1">
        <f t="array" ref="A136">IF(INDEX(B:B,ROW()),COUNTIF(B$3:INDEX(B:B,ROW()), TRUE)," ")</f>
        <v xml:space="preserve"> </v>
      </c>
      <c r="B136" s="171" t="b">
        <f t="shared" si="71"/>
        <v>0</v>
      </c>
      <c r="C136" s="126" t="s">
        <v>68</v>
      </c>
      <c r="D136" s="126" t="s">
        <v>68</v>
      </c>
      <c r="E136" s="126" t="s">
        <v>68</v>
      </c>
      <c r="F136" s="126" t="s">
        <v>68</v>
      </c>
      <c r="G136" s="127" t="str" cm="1">
        <f t="array" ref="G136">IF(INDEX(H:H,ROW()),COUNTIF(H$77:INDEX(H:H,ROW()), TRUE)," ")</f>
        <v xml:space="preserve"> </v>
      </c>
      <c r="H136" s="127" t="b">
        <f t="shared" si="72"/>
        <v>0</v>
      </c>
      <c r="I136" s="129" t="str" cm="1">
        <f t="array" ref="I136">IF(INDEX(J:J,ROW()),COUNTIF(J$3:INDEX(J:J,ROW()), TRUE)," ")</f>
        <v xml:space="preserve"> </v>
      </c>
      <c r="J136" s="129" t="b">
        <f t="shared" si="67"/>
        <v>0</v>
      </c>
      <c r="K136" s="129" t="str" cm="1">
        <f t="array" ref="K136">IF(INDEX(L:L,ROW()),COUNTIF(L$3:INDEX(L:L,ROW()), TRUE)," ")</f>
        <v xml:space="preserve"> </v>
      </c>
      <c r="L136" s="129" t="b">
        <f t="shared" si="68"/>
        <v>0</v>
      </c>
      <c r="M136" s="195">
        <v>5310</v>
      </c>
      <c r="N136" s="169"/>
      <c r="O136" s="196" t="s">
        <v>305</v>
      </c>
      <c r="P136" s="169" t="s">
        <v>11</v>
      </c>
      <c r="Q136" s="282">
        <f t="shared" si="69"/>
        <v>0</v>
      </c>
      <c r="R136" s="282">
        <f t="shared" si="70"/>
        <v>0</v>
      </c>
    </row>
    <row r="137" spans="1:18">
      <c r="A137" s="186" t="str" cm="1">
        <f t="array" ref="A137">IF(INDEX(B:B,ROW()),COUNTIF(B$3:INDEX(B:B,ROW()), TRUE)," ")</f>
        <v xml:space="preserve"> </v>
      </c>
      <c r="B137" s="171" t="b">
        <f t="shared" si="65"/>
        <v>0</v>
      </c>
      <c r="C137" s="126" t="s">
        <v>68</v>
      </c>
      <c r="D137" s="126" t="s">
        <v>68</v>
      </c>
      <c r="E137" s="126" t="s">
        <v>68</v>
      </c>
      <c r="F137" s="126" t="s">
        <v>68</v>
      </c>
      <c r="G137" s="127" t="str" cm="1">
        <f t="array" ref="G137">IF(INDEX(H:H,ROW()),COUNTIF(H$77:INDEX(H:H,ROW()), TRUE)," ")</f>
        <v xml:space="preserve"> </v>
      </c>
      <c r="H137" s="127" t="b">
        <f t="shared" si="66"/>
        <v>0</v>
      </c>
      <c r="I137" s="129" t="str" cm="1">
        <f t="array" ref="I137">IF(INDEX(J:J,ROW()),COUNTIF(J$3:INDEX(J:J,ROW()), TRUE)," ")</f>
        <v xml:space="preserve"> </v>
      </c>
      <c r="J137" s="129" t="b">
        <f t="shared" si="67"/>
        <v>0</v>
      </c>
      <c r="K137" s="129" t="str" cm="1">
        <f t="array" ref="K137">IF(INDEX(L:L,ROW()),COUNTIF(L$3:INDEX(L:L,ROW()), TRUE)," ")</f>
        <v xml:space="preserve"> </v>
      </c>
      <c r="L137" s="129" t="b">
        <f t="shared" si="68"/>
        <v>0</v>
      </c>
      <c r="M137" s="195">
        <v>5311</v>
      </c>
      <c r="N137" s="169"/>
      <c r="O137" s="196" t="s">
        <v>306</v>
      </c>
      <c r="P137" s="169" t="s">
        <v>11</v>
      </c>
      <c r="Q137" s="282">
        <f t="shared" si="69"/>
        <v>0</v>
      </c>
      <c r="R137" s="282">
        <f t="shared" si="70"/>
        <v>0</v>
      </c>
    </row>
    <row r="138" spans="1:18">
      <c r="A138" s="186" cm="1">
        <f t="array" ref="A138">IF(INDEX(B:B,ROW()),COUNTIF(B$3:INDEX(B:B,ROW()), TRUE)," ")</f>
        <v>27</v>
      </c>
      <c r="B138" s="171" t="b">
        <f t="shared" si="65"/>
        <v>1</v>
      </c>
      <c r="C138" s="126" t="s">
        <v>68</v>
      </c>
      <c r="D138" s="126" t="s">
        <v>68</v>
      </c>
      <c r="E138" s="126" t="s">
        <v>68</v>
      </c>
      <c r="F138" s="126" t="s">
        <v>68</v>
      </c>
      <c r="G138" s="127" t="str" cm="1">
        <f t="array" ref="G138">IF(INDEX(H:H,ROW()),COUNTIF(H$77:INDEX(H:H,ROW()), TRUE)," ")</f>
        <v xml:space="preserve"> </v>
      </c>
      <c r="H138" s="127" t="b">
        <f t="shared" si="66"/>
        <v>0</v>
      </c>
      <c r="I138" s="129" t="str" cm="1">
        <f t="array" ref="I138">IF(INDEX(J:J,ROW()),COUNTIF(J$3:INDEX(J:J,ROW()), TRUE)," ")</f>
        <v xml:space="preserve"> </v>
      </c>
      <c r="J138" s="129" t="b">
        <f t="shared" si="67"/>
        <v>0</v>
      </c>
      <c r="K138" s="129" t="str" cm="1">
        <f t="array" ref="K138">IF(INDEX(L:L,ROW()),COUNTIF(L$3:INDEX(L:L,ROW()), TRUE)," ")</f>
        <v xml:space="preserve"> </v>
      </c>
      <c r="L138" s="129" t="b">
        <f t="shared" si="68"/>
        <v>0</v>
      </c>
      <c r="M138" s="195">
        <v>5312</v>
      </c>
      <c r="N138" s="169" t="s">
        <v>75</v>
      </c>
      <c r="O138" s="196" t="s">
        <v>307</v>
      </c>
      <c r="P138" s="169" t="s">
        <v>11</v>
      </c>
      <c r="Q138" s="282">
        <f t="shared" si="69"/>
        <v>0</v>
      </c>
      <c r="R138" s="282">
        <f t="shared" si="70"/>
        <v>0</v>
      </c>
    </row>
    <row r="139" spans="1:18" ht="17" customHeight="1">
      <c r="A139" s="186" t="s">
        <v>68</v>
      </c>
      <c r="B139" s="171" t="s">
        <v>68</v>
      </c>
      <c r="C139" s="126" t="s">
        <v>68</v>
      </c>
      <c r="D139" s="126" t="s">
        <v>68</v>
      </c>
      <c r="E139" s="126" t="s">
        <v>68</v>
      </c>
      <c r="F139" s="126" t="s">
        <v>68</v>
      </c>
      <c r="G139" s="127" t="str" cm="1">
        <f t="array" ref="G139">IF(INDEX(H:H,ROW()),COUNTIF(H$77:INDEX(H:H,ROW()), TRUE)," ")</f>
        <v xml:space="preserve"> </v>
      </c>
      <c r="H139" s="127" t="b">
        <f t="shared" si="66"/>
        <v>0</v>
      </c>
      <c r="I139" s="129" t="s">
        <v>68</v>
      </c>
      <c r="J139" s="129" t="s">
        <v>68</v>
      </c>
      <c r="K139" s="129" t="s">
        <v>68</v>
      </c>
      <c r="L139" s="129" t="s">
        <v>68</v>
      </c>
      <c r="N139" s="95"/>
      <c r="O139" s="91" t="s">
        <v>296</v>
      </c>
      <c r="Q139" s="282">
        <f>SUMIF(P127:P138,"借",Q127:Q138)-SUMIF(P127:P138,"貸",Q127:Q138)</f>
        <v>0</v>
      </c>
      <c r="R139" s="282">
        <f>SUMIF(P127:P138,"借",R127:R138)-SUMIF(P127:P138,"貸",R127:R138)</f>
        <v>0</v>
      </c>
    </row>
    <row r="140" spans="1:18" ht="17" hidden="1" customHeight="1">
      <c r="A140" s="186" t="s">
        <v>68</v>
      </c>
      <c r="B140" s="171" t="s">
        <v>68</v>
      </c>
      <c r="C140" s="126" t="s">
        <v>68</v>
      </c>
      <c r="D140" s="126" t="s">
        <v>68</v>
      </c>
      <c r="E140" s="126" t="s">
        <v>68</v>
      </c>
      <c r="F140" s="126" t="s">
        <v>68</v>
      </c>
      <c r="G140" s="127" t="str" cm="1">
        <f t="array" ref="G140">IF(INDEX(H:H,ROW()),COUNTIF(H$77:INDEX(H:H,ROW()), TRUE)," ")</f>
        <v xml:space="preserve"> </v>
      </c>
      <c r="H140" s="127" t="b">
        <f>H139</f>
        <v>0</v>
      </c>
      <c r="I140" s="129" t="s">
        <v>68</v>
      </c>
      <c r="J140" s="129" t="s">
        <v>68</v>
      </c>
      <c r="K140" s="129" t="s">
        <v>68</v>
      </c>
      <c r="L140" s="129" t="s">
        <v>68</v>
      </c>
      <c r="N140" s="95"/>
      <c r="O140" s="91" t="s">
        <v>68</v>
      </c>
      <c r="Q140" s="282"/>
      <c r="R140" s="282"/>
    </row>
    <row r="141" spans="1:18" ht="17" customHeight="1">
      <c r="A141" s="186" t="s">
        <v>68</v>
      </c>
      <c r="B141" s="171" t="s">
        <v>68</v>
      </c>
      <c r="C141" s="126" t="s">
        <v>68</v>
      </c>
      <c r="D141" s="126" t="s">
        <v>68</v>
      </c>
      <c r="E141" s="126" t="s">
        <v>68</v>
      </c>
      <c r="F141" s="126" t="s">
        <v>68</v>
      </c>
      <c r="G141" s="127" t="str" cm="1">
        <f t="array" ref="G141">IF(INDEX(H:H,ROW()),COUNTIF(H$77:INDEX(H:H,ROW()), TRUE)," ")</f>
        <v xml:space="preserve"> </v>
      </c>
      <c r="H141" s="127" t="b">
        <f>H150</f>
        <v>0</v>
      </c>
      <c r="I141" s="129" t="s">
        <v>68</v>
      </c>
      <c r="J141" s="129" t="s">
        <v>68</v>
      </c>
      <c r="K141" s="129" t="s">
        <v>68</v>
      </c>
      <c r="L141" s="129" t="s">
        <v>68</v>
      </c>
      <c r="N141" s="95"/>
      <c r="O141" s="91" t="s">
        <v>312</v>
      </c>
      <c r="Q141" s="282"/>
      <c r="R141" s="282"/>
    </row>
    <row r="142" spans="1:18">
      <c r="A142" s="186" cm="1">
        <f t="array" ref="A142">IF(INDEX(B:B,ROW()),COUNTIF(B$3:INDEX(B:B,ROW()), TRUE)," ")</f>
        <v>28</v>
      </c>
      <c r="B142" s="171" t="b">
        <f t="shared" ref="B142:B149" si="73">N142="Y"</f>
        <v>1</v>
      </c>
      <c r="C142" s="126" t="s">
        <v>68</v>
      </c>
      <c r="D142" s="126" t="s">
        <v>68</v>
      </c>
      <c r="E142" s="126" t="s">
        <v>68</v>
      </c>
      <c r="F142" s="126" t="s">
        <v>68</v>
      </c>
      <c r="G142" s="127" t="str" cm="1">
        <f t="array" ref="G142">IF(INDEX(H:H,ROW()),COUNTIF(H$77:INDEX(H:H,ROW()), TRUE)," ")</f>
        <v xml:space="preserve"> </v>
      </c>
      <c r="H142" s="127" t="b">
        <f t="shared" ref="H142:H150" si="74">R142&lt;&gt;0</f>
        <v>0</v>
      </c>
      <c r="I142" s="129" t="str" cm="1">
        <f t="array" ref="I142">IF(INDEX(J:J,ROW()),COUNTIF(J$3:INDEX(J:J,ROW()), TRUE)," ")</f>
        <v xml:space="preserve"> </v>
      </c>
      <c r="J142" s="129" t="b">
        <f t="shared" ref="J142:J149" si="75">AND(P142="借",Q142&lt;&gt;0)</f>
        <v>0</v>
      </c>
      <c r="K142" s="129" t="str" cm="1">
        <f t="array" ref="K142">IF(INDEX(L:L,ROW()),COUNTIF(L$3:INDEX(L:L,ROW()), TRUE)," ")</f>
        <v xml:space="preserve"> </v>
      </c>
      <c r="L142" s="129" t="b">
        <f t="shared" ref="L142:L149" si="76">AND(P142="貸",Q142&lt;&gt;0)</f>
        <v>0</v>
      </c>
      <c r="M142" s="195">
        <v>5401</v>
      </c>
      <c r="N142" s="169" t="s">
        <v>75</v>
      </c>
      <c r="O142" s="196" t="s">
        <v>314</v>
      </c>
      <c r="P142" s="169" t="s">
        <v>11</v>
      </c>
      <c r="Q142" s="282">
        <f t="shared" ref="Q142:Q149" si="77">IF(N142="Y",(SUMIFS(傳票借方,傳票日期,"&lt;="&amp;資產負債表日,傳票科目,M142)-SUMIFS(傳票貸方,傳票日期,"&lt;="&amp;資產負債表日,傳票科目,M142))*IF($P142="借",1,-1),0)</f>
        <v>0</v>
      </c>
      <c r="R142" s="282">
        <f t="shared" ref="R142:R149" si="78">IF(N142="Y",IF(損益表專案="全部",(SUMIFS(傳票借方,傳票日期,"&gt;="&amp;損益表起日,傳票日期,"&lt;="&amp;損益表訖日,傳票科目,M142)-SUMIFS(傳票貸方,傳票日期,"&gt;="&amp;損益表起日,傳票日期,"&lt;="&amp;損益表訖日,傳票科目,M142))*IF($P142="借",1,-1),(SUMIFS(傳票借方,傳票日期,"&gt;="&amp;損益表起日,傳票日期,"&lt;="&amp;損益表訖日,傳票科目,M142,傳票專案,損益表專案)-SUMIFS(傳票貸方,傳票日期,"&gt;="&amp;損益表起日,傳票日期,"&lt;="&amp;損益表訖日,傳票科目,M142,傳票專案,損益表專案))*IF($P142="借",1,-1)),0)</f>
        <v>0</v>
      </c>
    </row>
    <row r="143" spans="1:18">
      <c r="A143" s="186" t="str" cm="1">
        <f t="array" ref="A143">IF(INDEX(B:B,ROW()),COUNTIF(B$3:INDEX(B:B,ROW()), TRUE)," ")</f>
        <v xml:space="preserve"> </v>
      </c>
      <c r="B143" s="171" t="b">
        <f t="shared" si="73"/>
        <v>0</v>
      </c>
      <c r="C143" s="126" t="s">
        <v>68</v>
      </c>
      <c r="D143" s="126" t="s">
        <v>68</v>
      </c>
      <c r="E143" s="126" t="s">
        <v>68</v>
      </c>
      <c r="F143" s="126" t="s">
        <v>68</v>
      </c>
      <c r="G143" s="127" t="str" cm="1">
        <f t="array" ref="G143">IF(INDEX(H:H,ROW()),COUNTIF(H$77:INDEX(H:H,ROW()), TRUE)," ")</f>
        <v xml:space="preserve"> </v>
      </c>
      <c r="H143" s="127" t="b">
        <f t="shared" si="74"/>
        <v>0</v>
      </c>
      <c r="I143" s="129" t="str" cm="1">
        <f t="array" ref="I143">IF(INDEX(J:J,ROW()),COUNTIF(J$3:INDEX(J:J,ROW()), TRUE)," ")</f>
        <v xml:space="preserve"> </v>
      </c>
      <c r="J143" s="129" t="b">
        <f t="shared" si="75"/>
        <v>0</v>
      </c>
      <c r="K143" s="129" t="str" cm="1">
        <f t="array" ref="K143">IF(INDEX(L:L,ROW()),COUNTIF(L$3:INDEX(L:L,ROW()), TRUE)," ")</f>
        <v xml:space="preserve"> </v>
      </c>
      <c r="L143" s="129" t="b">
        <f t="shared" si="76"/>
        <v>0</v>
      </c>
      <c r="M143" s="195">
        <v>5402</v>
      </c>
      <c r="N143" s="169"/>
      <c r="O143" s="196" t="s">
        <v>315</v>
      </c>
      <c r="P143" s="169" t="s">
        <v>11</v>
      </c>
      <c r="Q143" s="282">
        <f t="shared" si="77"/>
        <v>0</v>
      </c>
      <c r="R143" s="282">
        <f t="shared" si="78"/>
        <v>0</v>
      </c>
    </row>
    <row r="144" spans="1:18">
      <c r="A144" s="186" cm="1">
        <f t="array" ref="A144">IF(INDEX(B:B,ROW()),COUNTIF(B$3:INDEX(B:B,ROW()), TRUE)," ")</f>
        <v>29</v>
      </c>
      <c r="B144" s="171" t="b">
        <f t="shared" si="73"/>
        <v>1</v>
      </c>
      <c r="C144" s="126" t="s">
        <v>68</v>
      </c>
      <c r="D144" s="126" t="s">
        <v>68</v>
      </c>
      <c r="E144" s="126" t="s">
        <v>68</v>
      </c>
      <c r="F144" s="126" t="s">
        <v>68</v>
      </c>
      <c r="G144" s="127" t="str" cm="1">
        <f t="array" ref="G144">IF(INDEX(H:H,ROW()),COUNTIF(H$77:INDEX(H:H,ROW()), TRUE)," ")</f>
        <v xml:space="preserve"> </v>
      </c>
      <c r="H144" s="127" t="b">
        <f t="shared" si="74"/>
        <v>0</v>
      </c>
      <c r="I144" s="129" t="str" cm="1">
        <f t="array" ref="I144">IF(INDEX(J:J,ROW()),COUNTIF(J$3:INDEX(J:J,ROW()), TRUE)," ")</f>
        <v xml:space="preserve"> </v>
      </c>
      <c r="J144" s="129" t="b">
        <f t="shared" si="75"/>
        <v>0</v>
      </c>
      <c r="K144" s="129" t="str" cm="1">
        <f t="array" ref="K144">IF(INDEX(L:L,ROW()),COUNTIF(L$3:INDEX(L:L,ROW()), TRUE)," ")</f>
        <v xml:space="preserve"> </v>
      </c>
      <c r="L144" s="129" t="b">
        <f t="shared" si="76"/>
        <v>0</v>
      </c>
      <c r="M144" s="195">
        <v>5403</v>
      </c>
      <c r="N144" s="169" t="s">
        <v>75</v>
      </c>
      <c r="O144" s="196" t="s">
        <v>316</v>
      </c>
      <c r="P144" s="169" t="s">
        <v>11</v>
      </c>
      <c r="Q144" s="282">
        <f t="shared" si="77"/>
        <v>0</v>
      </c>
      <c r="R144" s="282">
        <f t="shared" si="78"/>
        <v>0</v>
      </c>
    </row>
    <row r="145" spans="1:18">
      <c r="A145" s="186" t="str" cm="1">
        <f t="array" ref="A145">IF(INDEX(B:B,ROW()),COUNTIF(B$3:INDEX(B:B,ROW()), TRUE)," ")</f>
        <v xml:space="preserve"> </v>
      </c>
      <c r="B145" s="171" t="b">
        <f t="shared" si="73"/>
        <v>0</v>
      </c>
      <c r="C145" s="126" t="s">
        <v>68</v>
      </c>
      <c r="D145" s="126" t="s">
        <v>68</v>
      </c>
      <c r="E145" s="126" t="s">
        <v>68</v>
      </c>
      <c r="F145" s="126" t="s">
        <v>68</v>
      </c>
      <c r="G145" s="127" t="str" cm="1">
        <f t="array" ref="G145">IF(INDEX(H:H,ROW()),COUNTIF(H$77:INDEX(H:H,ROW()), TRUE)," ")</f>
        <v xml:space="preserve"> </v>
      </c>
      <c r="H145" s="127" t="b">
        <f t="shared" si="74"/>
        <v>0</v>
      </c>
      <c r="I145" s="129" t="str" cm="1">
        <f t="array" ref="I145">IF(INDEX(J:J,ROW()),COUNTIF(J$3:INDEX(J:J,ROW()), TRUE)," ")</f>
        <v xml:space="preserve"> </v>
      </c>
      <c r="J145" s="129" t="b">
        <f t="shared" si="75"/>
        <v>0</v>
      </c>
      <c r="K145" s="129" t="str" cm="1">
        <f t="array" ref="K145">IF(INDEX(L:L,ROW()),COUNTIF(L$3:INDEX(L:L,ROW()), TRUE)," ")</f>
        <v xml:space="preserve"> </v>
      </c>
      <c r="L145" s="129" t="b">
        <f t="shared" si="76"/>
        <v>0</v>
      </c>
      <c r="M145" s="195">
        <v>5404</v>
      </c>
      <c r="N145" s="169"/>
      <c r="O145" s="196" t="s">
        <v>317</v>
      </c>
      <c r="P145" s="169" t="s">
        <v>11</v>
      </c>
      <c r="Q145" s="282">
        <f t="shared" si="77"/>
        <v>0</v>
      </c>
      <c r="R145" s="282">
        <f t="shared" si="78"/>
        <v>0</v>
      </c>
    </row>
    <row r="146" spans="1:18">
      <c r="A146" s="186" t="str" cm="1">
        <f t="array" ref="A146">IF(INDEX(B:B,ROW()),COUNTIF(B$3:INDEX(B:B,ROW()), TRUE)," ")</f>
        <v xml:space="preserve"> </v>
      </c>
      <c r="B146" s="171" t="b">
        <f t="shared" si="73"/>
        <v>0</v>
      </c>
      <c r="C146" s="126" t="s">
        <v>68</v>
      </c>
      <c r="D146" s="126" t="s">
        <v>68</v>
      </c>
      <c r="E146" s="126" t="s">
        <v>68</v>
      </c>
      <c r="F146" s="126" t="s">
        <v>68</v>
      </c>
      <c r="G146" s="127" t="str" cm="1">
        <f t="array" ref="G146">IF(INDEX(H:H,ROW()),COUNTIF(H$77:INDEX(H:H,ROW()), TRUE)," ")</f>
        <v xml:space="preserve"> </v>
      </c>
      <c r="H146" s="127" t="b">
        <f t="shared" si="74"/>
        <v>0</v>
      </c>
      <c r="I146" s="129" t="str" cm="1">
        <f t="array" ref="I146">IF(INDEX(J:J,ROW()),COUNTIF(J$3:INDEX(J:J,ROW()), TRUE)," ")</f>
        <v xml:space="preserve"> </v>
      </c>
      <c r="J146" s="129" t="b">
        <f t="shared" si="75"/>
        <v>0</v>
      </c>
      <c r="K146" s="129" t="str" cm="1">
        <f t="array" ref="K146">IF(INDEX(L:L,ROW()),COUNTIF(L$3:INDEX(L:L,ROW()), TRUE)," ")</f>
        <v xml:space="preserve"> </v>
      </c>
      <c r="L146" s="129" t="b">
        <f t="shared" si="76"/>
        <v>0</v>
      </c>
      <c r="M146" s="195">
        <v>5405</v>
      </c>
      <c r="N146" s="169"/>
      <c r="O146" s="196" t="s">
        <v>318</v>
      </c>
      <c r="P146" s="169" t="s">
        <v>11</v>
      </c>
      <c r="Q146" s="282">
        <f t="shared" si="77"/>
        <v>0</v>
      </c>
      <c r="R146" s="282">
        <f t="shared" si="78"/>
        <v>0</v>
      </c>
    </row>
    <row r="147" spans="1:18">
      <c r="A147" s="186" cm="1">
        <f t="array" ref="A147">IF(INDEX(B:B,ROW()),COUNTIF(B$3:INDEX(B:B,ROW()), TRUE)," ")</f>
        <v>30</v>
      </c>
      <c r="B147" s="171" t="b">
        <f t="shared" si="73"/>
        <v>1</v>
      </c>
      <c r="C147" s="126" t="s">
        <v>68</v>
      </c>
      <c r="D147" s="126" t="s">
        <v>68</v>
      </c>
      <c r="E147" s="126" t="s">
        <v>68</v>
      </c>
      <c r="F147" s="126" t="s">
        <v>68</v>
      </c>
      <c r="G147" s="127" t="str" cm="1">
        <f t="array" ref="G147">IF(INDEX(H:H,ROW()),COUNTIF(H$77:INDEX(H:H,ROW()), TRUE)," ")</f>
        <v xml:space="preserve"> </v>
      </c>
      <c r="H147" s="127" t="b">
        <f t="shared" si="74"/>
        <v>0</v>
      </c>
      <c r="I147" s="129" t="str" cm="1">
        <f t="array" ref="I147">IF(INDEX(J:J,ROW()),COUNTIF(J$3:INDEX(J:J,ROW()), TRUE)," ")</f>
        <v xml:space="preserve"> </v>
      </c>
      <c r="J147" s="129" t="b">
        <f t="shared" si="75"/>
        <v>0</v>
      </c>
      <c r="K147" s="129" t="str" cm="1">
        <f t="array" ref="K147">IF(INDEX(L:L,ROW()),COUNTIF(L$3:INDEX(L:L,ROW()), TRUE)," ")</f>
        <v xml:space="preserve"> </v>
      </c>
      <c r="L147" s="129" t="b">
        <f t="shared" si="76"/>
        <v>0</v>
      </c>
      <c r="M147" s="195">
        <v>5407</v>
      </c>
      <c r="N147" s="169" t="s">
        <v>75</v>
      </c>
      <c r="O147" s="196" t="s">
        <v>319</v>
      </c>
      <c r="P147" s="169" t="s">
        <v>11</v>
      </c>
      <c r="Q147" s="282">
        <f t="shared" si="77"/>
        <v>0</v>
      </c>
      <c r="R147" s="282">
        <f t="shared" si="78"/>
        <v>0</v>
      </c>
    </row>
    <row r="148" spans="1:18">
      <c r="A148" s="186" t="str" cm="1">
        <f t="array" ref="A148">IF(INDEX(B:B,ROW()),COUNTIF(B$3:INDEX(B:B,ROW()), TRUE)," ")</f>
        <v xml:space="preserve"> </v>
      </c>
      <c r="B148" s="171" t="b">
        <f t="shared" si="73"/>
        <v>0</v>
      </c>
      <c r="C148" s="126" t="s">
        <v>68</v>
      </c>
      <c r="D148" s="126" t="s">
        <v>68</v>
      </c>
      <c r="E148" s="126" t="s">
        <v>68</v>
      </c>
      <c r="F148" s="126" t="s">
        <v>68</v>
      </c>
      <c r="G148" s="127" t="str" cm="1">
        <f t="array" ref="G148">IF(INDEX(H:H,ROW()),COUNTIF(H$77:INDEX(H:H,ROW()), TRUE)," ")</f>
        <v xml:space="preserve"> </v>
      </c>
      <c r="H148" s="127" t="b">
        <f t="shared" si="74"/>
        <v>0</v>
      </c>
      <c r="I148" s="129" t="str" cm="1">
        <f t="array" ref="I148">IF(INDEX(J:J,ROW()),COUNTIF(J$3:INDEX(J:J,ROW()), TRUE)," ")</f>
        <v xml:space="preserve"> </v>
      </c>
      <c r="J148" s="129" t="b">
        <f t="shared" si="75"/>
        <v>0</v>
      </c>
      <c r="K148" s="129" t="str" cm="1">
        <f t="array" ref="K148">IF(INDEX(L:L,ROW()),COUNTIF(L$3:INDEX(L:L,ROW()), TRUE)," ")</f>
        <v xml:space="preserve"> </v>
      </c>
      <c r="L148" s="129" t="b">
        <f t="shared" si="76"/>
        <v>0</v>
      </c>
      <c r="M148" s="195">
        <v>5408</v>
      </c>
      <c r="N148" s="169"/>
      <c r="O148" s="196" t="s">
        <v>320</v>
      </c>
      <c r="P148" s="169" t="s">
        <v>11</v>
      </c>
      <c r="Q148" s="282">
        <f t="shared" si="77"/>
        <v>0</v>
      </c>
      <c r="R148" s="282">
        <f t="shared" si="78"/>
        <v>0</v>
      </c>
    </row>
    <row r="149" spans="1:18">
      <c r="A149" s="186" t="str" cm="1">
        <f t="array" ref="A149">IF(INDEX(B:B,ROW()),COUNTIF(B$3:INDEX(B:B,ROW()), TRUE)," ")</f>
        <v xml:space="preserve"> </v>
      </c>
      <c r="B149" s="171" t="b">
        <f t="shared" si="73"/>
        <v>0</v>
      </c>
      <c r="C149" s="126" t="s">
        <v>68</v>
      </c>
      <c r="D149" s="126" t="s">
        <v>68</v>
      </c>
      <c r="E149" s="126" t="s">
        <v>68</v>
      </c>
      <c r="F149" s="126" t="s">
        <v>68</v>
      </c>
      <c r="G149" s="127" t="str" cm="1">
        <f t="array" ref="G149">IF(INDEX(H:H,ROW()),COUNTIF(H$77:INDEX(H:H,ROW()), TRUE)," ")</f>
        <v xml:space="preserve"> </v>
      </c>
      <c r="H149" s="127" t="b">
        <f t="shared" si="74"/>
        <v>0</v>
      </c>
      <c r="I149" s="129" t="str" cm="1">
        <f t="array" ref="I149">IF(INDEX(J:J,ROW()),COUNTIF(J$3:INDEX(J:J,ROW()), TRUE)," ")</f>
        <v xml:space="preserve"> </v>
      </c>
      <c r="J149" s="129" t="b">
        <f t="shared" si="75"/>
        <v>0</v>
      </c>
      <c r="K149" s="129" t="str" cm="1">
        <f t="array" ref="K149">IF(INDEX(L:L,ROW()),COUNTIF(L$3:INDEX(L:L,ROW()), TRUE)," ")</f>
        <v xml:space="preserve"> </v>
      </c>
      <c r="L149" s="129" t="b">
        <f t="shared" si="76"/>
        <v>0</v>
      </c>
      <c r="M149" s="195">
        <v>5409</v>
      </c>
      <c r="N149" s="169"/>
      <c r="O149" s="196" t="s">
        <v>321</v>
      </c>
      <c r="P149" s="169" t="s">
        <v>11</v>
      </c>
      <c r="Q149" s="282">
        <f t="shared" si="77"/>
        <v>0</v>
      </c>
      <c r="R149" s="282">
        <f t="shared" si="78"/>
        <v>0</v>
      </c>
    </row>
    <row r="150" spans="1:18" ht="17" customHeight="1">
      <c r="A150" s="186" t="s">
        <v>68</v>
      </c>
      <c r="B150" s="171" t="s">
        <v>68</v>
      </c>
      <c r="C150" s="126" t="s">
        <v>68</v>
      </c>
      <c r="D150" s="126" t="s">
        <v>68</v>
      </c>
      <c r="E150" s="126" t="s">
        <v>68</v>
      </c>
      <c r="F150" s="126" t="s">
        <v>68</v>
      </c>
      <c r="G150" s="127" t="str" cm="1">
        <f t="array" ref="G150">IF(INDEX(H:H,ROW()),COUNTIF(H$77:INDEX(H:H,ROW()), TRUE)," ")</f>
        <v xml:space="preserve"> </v>
      </c>
      <c r="H150" s="127" t="b">
        <f t="shared" si="74"/>
        <v>0</v>
      </c>
      <c r="I150" s="129" t="s">
        <v>68</v>
      </c>
      <c r="J150" s="129" t="s">
        <v>68</v>
      </c>
      <c r="K150" s="129" t="s">
        <v>68</v>
      </c>
      <c r="L150" s="129" t="s">
        <v>68</v>
      </c>
      <c r="N150" s="95"/>
      <c r="O150" s="91" t="s">
        <v>313</v>
      </c>
      <c r="Q150" s="282">
        <f>SUMIF(P142:P149,"借",Q142:Q149)-SUMIF(P142:P149,"貸",Q142:Q149)</f>
        <v>0</v>
      </c>
      <c r="R150" s="282">
        <f>SUMIF(P142:P149,"借",R142:R149)-SUMIF(P142:P149,"貸",R142:R149)</f>
        <v>0</v>
      </c>
    </row>
    <row r="151" spans="1:18" ht="17" hidden="1" customHeight="1">
      <c r="A151" s="186" t="s">
        <v>68</v>
      </c>
      <c r="B151" s="171" t="s">
        <v>68</v>
      </c>
      <c r="C151" s="126" t="s">
        <v>68</v>
      </c>
      <c r="D151" s="126" t="s">
        <v>68</v>
      </c>
      <c r="E151" s="126" t="s">
        <v>68</v>
      </c>
      <c r="F151" s="126" t="s">
        <v>68</v>
      </c>
      <c r="G151" s="127" t="str" cm="1">
        <f t="array" ref="G151">IF(INDEX(H:H,ROW()),COUNTIF(H$77:INDEX(H:H,ROW()), TRUE)," ")</f>
        <v xml:space="preserve"> </v>
      </c>
      <c r="H151" s="127" t="b">
        <f>H150</f>
        <v>0</v>
      </c>
      <c r="I151" s="129" t="s">
        <v>68</v>
      </c>
      <c r="J151" s="129" t="s">
        <v>68</v>
      </c>
      <c r="K151" s="129" t="s">
        <v>68</v>
      </c>
      <c r="L151" s="129" t="s">
        <v>68</v>
      </c>
      <c r="N151" s="95"/>
      <c r="O151" s="91" t="s">
        <v>68</v>
      </c>
      <c r="Q151" s="282"/>
      <c r="R151" s="282"/>
    </row>
    <row r="152" spans="1:18" ht="17" customHeight="1">
      <c r="A152" s="186" t="s">
        <v>68</v>
      </c>
      <c r="B152" s="171" t="s">
        <v>68</v>
      </c>
      <c r="C152" s="126" t="s">
        <v>68</v>
      </c>
      <c r="D152" s="126" t="s">
        <v>68</v>
      </c>
      <c r="E152" s="126" t="s">
        <v>68</v>
      </c>
      <c r="F152" s="126" t="s">
        <v>68</v>
      </c>
      <c r="G152" s="127" t="str" cm="1">
        <f t="array" ref="G152">IF(INDEX(H:H,ROW()),COUNTIF(H$77:INDEX(H:H,ROW()), TRUE)," ")</f>
        <v xml:space="preserve"> </v>
      </c>
      <c r="H152" s="127" t="b">
        <f>H163</f>
        <v>0</v>
      </c>
      <c r="I152" s="129" t="s">
        <v>68</v>
      </c>
      <c r="J152" s="129" t="s">
        <v>68</v>
      </c>
      <c r="K152" s="129" t="s">
        <v>68</v>
      </c>
      <c r="L152" s="129" t="s">
        <v>68</v>
      </c>
      <c r="N152" s="95"/>
      <c r="O152" s="91" t="s">
        <v>310</v>
      </c>
      <c r="Q152" s="282"/>
      <c r="R152" s="282"/>
    </row>
    <row r="153" spans="1:18">
      <c r="A153" s="186" t="str" cm="1">
        <f t="array" ref="A153">IF(INDEX(B:B,ROW()),COUNTIF(B$3:INDEX(B:B,ROW()), TRUE)," ")</f>
        <v xml:space="preserve"> </v>
      </c>
      <c r="B153" s="171" t="b">
        <f t="shared" ref="B153:B162" si="79">N153="Y"</f>
        <v>0</v>
      </c>
      <c r="C153" s="126" t="s">
        <v>68</v>
      </c>
      <c r="D153" s="126" t="s">
        <v>68</v>
      </c>
      <c r="E153" s="126" t="s">
        <v>68</v>
      </c>
      <c r="F153" s="126" t="s">
        <v>68</v>
      </c>
      <c r="G153" s="127" t="str" cm="1">
        <f t="array" ref="G153">IF(INDEX(H:H,ROW()),COUNTIF(H$77:INDEX(H:H,ROW()), TRUE)," ")</f>
        <v xml:space="preserve"> </v>
      </c>
      <c r="H153" s="127" t="b">
        <f t="shared" ref="H153:H167" si="80">R153&lt;&gt;0</f>
        <v>0</v>
      </c>
      <c r="I153" s="129" t="str" cm="1">
        <f t="array" ref="I153">IF(INDEX(J:J,ROW()),COUNTIF(J$3:INDEX(J:J,ROW()), TRUE)," ")</f>
        <v xml:space="preserve"> </v>
      </c>
      <c r="J153" s="129" t="b">
        <f t="shared" ref="J153:J162" si="81">AND(P153="借",Q153&lt;&gt;0)</f>
        <v>0</v>
      </c>
      <c r="K153" s="129" t="str" cm="1">
        <f t="array" ref="K153">IF(INDEX(L:L,ROW()),COUNTIF(L$3:INDEX(L:L,ROW()), TRUE)," ")</f>
        <v xml:space="preserve"> </v>
      </c>
      <c r="L153" s="129" t="b">
        <f t="shared" ref="L153:L162" si="82">AND(P153="貸",Q153&lt;&gt;0)</f>
        <v>0</v>
      </c>
      <c r="M153" s="195">
        <v>5801</v>
      </c>
      <c r="N153" s="169"/>
      <c r="O153" s="196" t="s">
        <v>309</v>
      </c>
      <c r="P153" s="169" t="s">
        <v>11</v>
      </c>
      <c r="Q153" s="282">
        <f t="shared" ref="Q153:Q162" si="83">IF(N153="Y",(SUMIFS(傳票借方,傳票日期,"&lt;="&amp;資產負債表日,傳票科目,M153)-SUMIFS(傳票貸方,傳票日期,"&lt;="&amp;資產負債表日,傳票科目,M153))*IF($P153="借",1,-1),0)</f>
        <v>0</v>
      </c>
      <c r="R153" s="282">
        <f t="shared" ref="R153:R162" si="84">IF(N153="Y",IF(損益表專案="全部",(SUMIFS(傳票借方,傳票日期,"&gt;="&amp;損益表起日,傳票日期,"&lt;="&amp;損益表訖日,傳票科目,M153)-SUMIFS(傳票貸方,傳票日期,"&gt;="&amp;損益表起日,傳票日期,"&lt;="&amp;損益表訖日,傳票科目,M153))*IF($P153="借",1,-1),(SUMIFS(傳票借方,傳票日期,"&gt;="&amp;損益表起日,傳票日期,"&lt;="&amp;損益表訖日,傳票科目,M153,傳票專案,損益表專案)-SUMIFS(傳票貸方,傳票日期,"&gt;="&amp;損益表起日,傳票日期,"&lt;="&amp;損益表訖日,傳票科目,M153,傳票專案,損益表專案))*IF($P153="借",1,-1)),0)</f>
        <v>0</v>
      </c>
    </row>
    <row r="154" spans="1:18">
      <c r="A154" s="186" cm="1">
        <f t="array" ref="A154">IF(INDEX(B:B,ROW()),COUNTIF(B$3:INDEX(B:B,ROW()), TRUE)," ")</f>
        <v>31</v>
      </c>
      <c r="B154" s="171" t="b">
        <f t="shared" si="79"/>
        <v>1</v>
      </c>
      <c r="C154" s="126" t="s">
        <v>68</v>
      </c>
      <c r="D154" s="126" t="s">
        <v>68</v>
      </c>
      <c r="E154" s="126" t="s">
        <v>68</v>
      </c>
      <c r="F154" s="126" t="s">
        <v>68</v>
      </c>
      <c r="G154" s="127" t="str" cm="1">
        <f t="array" ref="G154">IF(INDEX(H:H,ROW()),COUNTIF(H$77:INDEX(H:H,ROW()), TRUE)," ")</f>
        <v xml:space="preserve"> </v>
      </c>
      <c r="H154" s="127" t="b">
        <f t="shared" si="80"/>
        <v>0</v>
      </c>
      <c r="I154" s="129" t="str" cm="1">
        <f t="array" ref="I154">IF(INDEX(J:J,ROW()),COUNTIF(J$3:INDEX(J:J,ROW()), TRUE)," ")</f>
        <v xml:space="preserve"> </v>
      </c>
      <c r="J154" s="129" t="b">
        <f t="shared" si="81"/>
        <v>0</v>
      </c>
      <c r="K154" s="129" t="str" cm="1">
        <f t="array" ref="K154">IF(INDEX(L:L,ROW()),COUNTIF(L$3:INDEX(L:L,ROW()), TRUE)," ")</f>
        <v xml:space="preserve"> </v>
      </c>
      <c r="L154" s="129" t="b">
        <f t="shared" si="82"/>
        <v>0</v>
      </c>
      <c r="M154" s="195">
        <v>5802</v>
      </c>
      <c r="N154" s="169" t="s">
        <v>75</v>
      </c>
      <c r="O154" s="196" t="s">
        <v>322</v>
      </c>
      <c r="P154" s="169" t="s">
        <v>11</v>
      </c>
      <c r="Q154" s="282">
        <f t="shared" si="83"/>
        <v>0</v>
      </c>
      <c r="R154" s="282">
        <f t="shared" si="84"/>
        <v>0</v>
      </c>
    </row>
    <row r="155" spans="1:18">
      <c r="A155" s="186" cm="1">
        <f t="array" ref="A155">IF(INDEX(B:B,ROW()),COUNTIF(B$3:INDEX(B:B,ROW()), TRUE)," ")</f>
        <v>32</v>
      </c>
      <c r="B155" s="171" t="b">
        <f t="shared" si="79"/>
        <v>1</v>
      </c>
      <c r="C155" s="126" t="s">
        <v>68</v>
      </c>
      <c r="D155" s="126" t="s">
        <v>68</v>
      </c>
      <c r="E155" s="126" t="s">
        <v>68</v>
      </c>
      <c r="F155" s="126" t="s">
        <v>68</v>
      </c>
      <c r="G155" s="127" t="str" cm="1">
        <f t="array" ref="G155">IF(INDEX(H:H,ROW()),COUNTIF(H$77:INDEX(H:H,ROW()), TRUE)," ")</f>
        <v xml:space="preserve"> </v>
      </c>
      <c r="H155" s="127" t="b">
        <f t="shared" si="80"/>
        <v>0</v>
      </c>
      <c r="I155" s="129" t="str" cm="1">
        <f t="array" ref="I155">IF(INDEX(J:J,ROW()),COUNTIF(J$3:INDEX(J:J,ROW()), TRUE)," ")</f>
        <v xml:space="preserve"> </v>
      </c>
      <c r="J155" s="129" t="b">
        <f t="shared" si="81"/>
        <v>0</v>
      </c>
      <c r="K155" s="129" t="str" cm="1">
        <f t="array" ref="K155">IF(INDEX(L:L,ROW()),COUNTIF(L$3:INDEX(L:L,ROW()), TRUE)," ")</f>
        <v xml:space="preserve"> </v>
      </c>
      <c r="L155" s="129" t="b">
        <f t="shared" si="82"/>
        <v>0</v>
      </c>
      <c r="M155" s="195">
        <v>5803</v>
      </c>
      <c r="N155" s="169" t="s">
        <v>75</v>
      </c>
      <c r="O155" s="196" t="s">
        <v>323</v>
      </c>
      <c r="P155" s="169" t="s">
        <v>11</v>
      </c>
      <c r="Q155" s="282">
        <f t="shared" si="83"/>
        <v>0</v>
      </c>
      <c r="R155" s="282">
        <f t="shared" si="84"/>
        <v>0</v>
      </c>
    </row>
    <row r="156" spans="1:18">
      <c r="A156" s="186" cm="1">
        <f t="array" ref="A156">IF(INDEX(B:B,ROW()),COUNTIF(B$3:INDEX(B:B,ROW()), TRUE)," ")</f>
        <v>33</v>
      </c>
      <c r="B156" s="171" t="b">
        <f t="shared" si="79"/>
        <v>1</v>
      </c>
      <c r="C156" s="126" t="s">
        <v>68</v>
      </c>
      <c r="D156" s="126" t="s">
        <v>68</v>
      </c>
      <c r="E156" s="126" t="s">
        <v>68</v>
      </c>
      <c r="F156" s="126" t="s">
        <v>68</v>
      </c>
      <c r="G156" s="127" t="str" cm="1">
        <f t="array" ref="G156">IF(INDEX(H:H,ROW()),COUNTIF(H$77:INDEX(H:H,ROW()), TRUE)," ")</f>
        <v xml:space="preserve"> </v>
      </c>
      <c r="H156" s="127" t="b">
        <f t="shared" si="80"/>
        <v>0</v>
      </c>
      <c r="I156" s="129" t="str" cm="1">
        <f t="array" ref="I156">IF(INDEX(J:J,ROW()),COUNTIF(J$3:INDEX(J:J,ROW()), TRUE)," ")</f>
        <v xml:space="preserve"> </v>
      </c>
      <c r="J156" s="129" t="b">
        <f t="shared" si="81"/>
        <v>0</v>
      </c>
      <c r="K156" s="129" t="str" cm="1">
        <f t="array" ref="K156">IF(INDEX(L:L,ROW()),COUNTIF(L$3:INDEX(L:L,ROW()), TRUE)," ")</f>
        <v xml:space="preserve"> </v>
      </c>
      <c r="L156" s="129" t="b">
        <f t="shared" si="82"/>
        <v>0</v>
      </c>
      <c r="M156" s="195">
        <v>5804</v>
      </c>
      <c r="N156" s="169" t="s">
        <v>75</v>
      </c>
      <c r="O156" s="196" t="s">
        <v>324</v>
      </c>
      <c r="P156" s="169" t="s">
        <v>11</v>
      </c>
      <c r="Q156" s="282">
        <f t="shared" si="83"/>
        <v>0</v>
      </c>
      <c r="R156" s="282">
        <f t="shared" si="84"/>
        <v>0</v>
      </c>
    </row>
    <row r="157" spans="1:18">
      <c r="A157" s="186" cm="1">
        <f t="array" ref="A157">IF(INDEX(B:B,ROW()),COUNTIF(B$3:INDEX(B:B,ROW()), TRUE)," ")</f>
        <v>34</v>
      </c>
      <c r="B157" s="171" t="b">
        <f t="shared" si="79"/>
        <v>1</v>
      </c>
      <c r="C157" s="126" t="s">
        <v>68</v>
      </c>
      <c r="D157" s="126" t="s">
        <v>68</v>
      </c>
      <c r="E157" s="126" t="s">
        <v>68</v>
      </c>
      <c r="F157" s="126" t="s">
        <v>68</v>
      </c>
      <c r="G157" s="127" t="str" cm="1">
        <f t="array" ref="G157">IF(INDEX(H:H,ROW()),COUNTIF(H$77:INDEX(H:H,ROW()), TRUE)," ")</f>
        <v xml:space="preserve"> </v>
      </c>
      <c r="H157" s="127" t="b">
        <f t="shared" si="80"/>
        <v>0</v>
      </c>
      <c r="I157" s="129" t="str" cm="1">
        <f t="array" ref="I157">IF(INDEX(J:J,ROW()),COUNTIF(J$3:INDEX(J:J,ROW()), TRUE)," ")</f>
        <v xml:space="preserve"> </v>
      </c>
      <c r="J157" s="129" t="b">
        <f t="shared" si="81"/>
        <v>0</v>
      </c>
      <c r="K157" s="129" t="str" cm="1">
        <f t="array" ref="K157">IF(INDEX(L:L,ROW()),COUNTIF(L$3:INDEX(L:L,ROW()), TRUE)," ")</f>
        <v xml:space="preserve"> </v>
      </c>
      <c r="L157" s="129" t="b">
        <f t="shared" si="82"/>
        <v>0</v>
      </c>
      <c r="M157" s="195">
        <v>5805</v>
      </c>
      <c r="N157" s="169" t="s">
        <v>75</v>
      </c>
      <c r="O157" s="196" t="s">
        <v>325</v>
      </c>
      <c r="P157" s="169" t="s">
        <v>11</v>
      </c>
      <c r="Q157" s="282">
        <f t="shared" si="83"/>
        <v>0</v>
      </c>
      <c r="R157" s="282">
        <f t="shared" si="84"/>
        <v>0</v>
      </c>
    </row>
    <row r="158" spans="1:18">
      <c r="A158" s="186" cm="1">
        <f t="array" ref="A158">IF(INDEX(B:B,ROW()),COUNTIF(B$3:INDEX(B:B,ROW()), TRUE)," ")</f>
        <v>35</v>
      </c>
      <c r="B158" s="171" t="b">
        <f t="shared" si="79"/>
        <v>1</v>
      </c>
      <c r="C158" s="126" t="s">
        <v>68</v>
      </c>
      <c r="D158" s="126" t="s">
        <v>68</v>
      </c>
      <c r="E158" s="126" t="s">
        <v>68</v>
      </c>
      <c r="F158" s="126" t="s">
        <v>68</v>
      </c>
      <c r="G158" s="127" t="str" cm="1">
        <f t="array" ref="G158">IF(INDEX(H:H,ROW()),COUNTIF(H$77:INDEX(H:H,ROW()), TRUE)," ")</f>
        <v xml:space="preserve"> </v>
      </c>
      <c r="H158" s="127" t="b">
        <f t="shared" si="80"/>
        <v>0</v>
      </c>
      <c r="I158" s="129" t="str" cm="1">
        <f t="array" ref="I158">IF(INDEX(J:J,ROW()),COUNTIF(J$3:INDEX(J:J,ROW()), TRUE)," ")</f>
        <v xml:space="preserve"> </v>
      </c>
      <c r="J158" s="129" t="b">
        <f t="shared" si="81"/>
        <v>0</v>
      </c>
      <c r="K158" s="129" t="str" cm="1">
        <f t="array" ref="K158">IF(INDEX(L:L,ROW()),COUNTIF(L$3:INDEX(L:L,ROW()), TRUE)," ")</f>
        <v xml:space="preserve"> </v>
      </c>
      <c r="L158" s="129" t="b">
        <f t="shared" si="82"/>
        <v>0</v>
      </c>
      <c r="M158" s="195">
        <v>5806</v>
      </c>
      <c r="N158" s="169" t="s">
        <v>75</v>
      </c>
      <c r="O158" s="196" t="s">
        <v>326</v>
      </c>
      <c r="P158" s="169" t="s">
        <v>11</v>
      </c>
      <c r="Q158" s="282">
        <f t="shared" si="83"/>
        <v>0</v>
      </c>
      <c r="R158" s="282">
        <f t="shared" si="84"/>
        <v>0</v>
      </c>
    </row>
    <row r="159" spans="1:18">
      <c r="A159" s="186" cm="1">
        <f t="array" ref="A159">IF(INDEX(B:B,ROW()),COUNTIF(B$3:INDEX(B:B,ROW()), TRUE)," ")</f>
        <v>36</v>
      </c>
      <c r="B159" s="171" t="b">
        <f t="shared" si="79"/>
        <v>1</v>
      </c>
      <c r="C159" s="126" t="s">
        <v>68</v>
      </c>
      <c r="D159" s="126" t="s">
        <v>68</v>
      </c>
      <c r="E159" s="126" t="s">
        <v>68</v>
      </c>
      <c r="F159" s="126" t="s">
        <v>68</v>
      </c>
      <c r="G159" s="127" t="str" cm="1">
        <f t="array" ref="G159">IF(INDEX(H:H,ROW()),COUNTIF(H$77:INDEX(H:H,ROW()), TRUE)," ")</f>
        <v xml:space="preserve"> </v>
      </c>
      <c r="H159" s="127" t="b">
        <f t="shared" si="80"/>
        <v>0</v>
      </c>
      <c r="I159" s="129" t="str" cm="1">
        <f t="array" ref="I159">IF(INDEX(J:J,ROW()),COUNTIF(J$3:INDEX(J:J,ROW()), TRUE)," ")</f>
        <v xml:space="preserve"> </v>
      </c>
      <c r="J159" s="129" t="b">
        <f t="shared" si="81"/>
        <v>0</v>
      </c>
      <c r="K159" s="129" t="str" cm="1">
        <f t="array" ref="K159">IF(INDEX(L:L,ROW()),COUNTIF(L$3:INDEX(L:L,ROW()), TRUE)," ")</f>
        <v xml:space="preserve"> </v>
      </c>
      <c r="L159" s="129" t="b">
        <f t="shared" si="82"/>
        <v>0</v>
      </c>
      <c r="M159" s="195">
        <v>5807</v>
      </c>
      <c r="N159" s="169" t="s">
        <v>75</v>
      </c>
      <c r="O159" s="196" t="s">
        <v>327</v>
      </c>
      <c r="P159" s="169" t="s">
        <v>11</v>
      </c>
      <c r="Q159" s="282">
        <f t="shared" si="83"/>
        <v>0</v>
      </c>
      <c r="R159" s="282">
        <f t="shared" si="84"/>
        <v>0</v>
      </c>
    </row>
    <row r="160" spans="1:18">
      <c r="A160" s="186" t="str" cm="1">
        <f t="array" ref="A160">IF(INDEX(B:B,ROW()),COUNTIF(B$3:INDEX(B:B,ROW()), TRUE)," ")</f>
        <v xml:space="preserve"> </v>
      </c>
      <c r="B160" s="171" t="b">
        <f t="shared" si="79"/>
        <v>0</v>
      </c>
      <c r="C160" s="126" t="s">
        <v>68</v>
      </c>
      <c r="D160" s="126" t="s">
        <v>68</v>
      </c>
      <c r="E160" s="126" t="s">
        <v>68</v>
      </c>
      <c r="F160" s="126" t="s">
        <v>68</v>
      </c>
      <c r="G160" s="127" t="str" cm="1">
        <f t="array" ref="G160">IF(INDEX(H:H,ROW()),COUNTIF(H$77:INDEX(H:H,ROW()), TRUE)," ")</f>
        <v xml:space="preserve"> </v>
      </c>
      <c r="H160" s="127" t="b">
        <f t="shared" si="80"/>
        <v>0</v>
      </c>
      <c r="I160" s="129" t="str" cm="1">
        <f t="array" ref="I160">IF(INDEX(J:J,ROW()),COUNTIF(J$3:INDEX(J:J,ROW()), TRUE)," ")</f>
        <v xml:space="preserve"> </v>
      </c>
      <c r="J160" s="129" t="b">
        <f t="shared" si="81"/>
        <v>0</v>
      </c>
      <c r="K160" s="129" t="str" cm="1">
        <f t="array" ref="K160">IF(INDEX(L:L,ROW()),COUNTIF(L$3:INDEX(L:L,ROW()), TRUE)," ")</f>
        <v xml:space="preserve"> </v>
      </c>
      <c r="L160" s="129" t="b">
        <f t="shared" si="82"/>
        <v>0</v>
      </c>
      <c r="M160" s="195">
        <v>5808</v>
      </c>
      <c r="N160" s="169"/>
      <c r="O160" s="196" t="s">
        <v>329</v>
      </c>
      <c r="P160" s="169" t="s">
        <v>11</v>
      </c>
      <c r="Q160" s="282">
        <f t="shared" si="83"/>
        <v>0</v>
      </c>
      <c r="R160" s="282">
        <f t="shared" si="84"/>
        <v>0</v>
      </c>
    </row>
    <row r="161" spans="1:18">
      <c r="A161" s="186" t="str" cm="1">
        <f t="array" ref="A161">IF(INDEX(B:B,ROW()),COUNTIF(B$3:INDEX(B:B,ROW()), TRUE)," ")</f>
        <v xml:space="preserve"> </v>
      </c>
      <c r="B161" s="171" t="b">
        <f t="shared" si="79"/>
        <v>0</v>
      </c>
      <c r="C161" s="126" t="s">
        <v>68</v>
      </c>
      <c r="D161" s="126" t="s">
        <v>68</v>
      </c>
      <c r="E161" s="126" t="s">
        <v>68</v>
      </c>
      <c r="F161" s="126" t="s">
        <v>68</v>
      </c>
      <c r="G161" s="127" t="str" cm="1">
        <f t="array" ref="G161">IF(INDEX(H:H,ROW()),COUNTIF(H$77:INDEX(H:H,ROW()), TRUE)," ")</f>
        <v xml:space="preserve"> </v>
      </c>
      <c r="H161" s="127" t="b">
        <f t="shared" si="80"/>
        <v>0</v>
      </c>
      <c r="I161" s="129" t="str" cm="1">
        <f t="array" ref="I161">IF(INDEX(J:J,ROW()),COUNTIF(J$3:INDEX(J:J,ROW()), TRUE)," ")</f>
        <v xml:space="preserve"> </v>
      </c>
      <c r="J161" s="129" t="b">
        <f t="shared" si="81"/>
        <v>0</v>
      </c>
      <c r="K161" s="129" t="str" cm="1">
        <f t="array" ref="K161">IF(INDEX(L:L,ROW()),COUNTIF(L$3:INDEX(L:L,ROW()), TRUE)," ")</f>
        <v xml:space="preserve"> </v>
      </c>
      <c r="L161" s="129" t="b">
        <f t="shared" si="82"/>
        <v>0</v>
      </c>
      <c r="M161" s="195">
        <v>5809</v>
      </c>
      <c r="N161" s="169"/>
      <c r="O161" s="196" t="s">
        <v>330</v>
      </c>
      <c r="P161" s="169" t="s">
        <v>11</v>
      </c>
      <c r="Q161" s="282">
        <f t="shared" si="83"/>
        <v>0</v>
      </c>
      <c r="R161" s="282">
        <f t="shared" si="84"/>
        <v>0</v>
      </c>
    </row>
    <row r="162" spans="1:18">
      <c r="A162" s="186" t="str" cm="1">
        <f t="array" ref="A162">IF(INDEX(B:B,ROW()),COUNTIF(B$3:INDEX(B:B,ROW()), TRUE)," ")</f>
        <v xml:space="preserve"> </v>
      </c>
      <c r="B162" s="171" t="b">
        <f t="shared" si="79"/>
        <v>0</v>
      </c>
      <c r="C162" s="126" t="s">
        <v>68</v>
      </c>
      <c r="D162" s="126" t="s">
        <v>68</v>
      </c>
      <c r="E162" s="126" t="s">
        <v>68</v>
      </c>
      <c r="F162" s="126" t="s">
        <v>68</v>
      </c>
      <c r="G162" s="127" t="str" cm="1">
        <f t="array" ref="G162">IF(INDEX(H:H,ROW()),COUNTIF(H$77:INDEX(H:H,ROW()), TRUE)," ")</f>
        <v xml:space="preserve"> </v>
      </c>
      <c r="H162" s="127" t="b">
        <f t="shared" si="80"/>
        <v>0</v>
      </c>
      <c r="I162" s="129" t="str" cm="1">
        <f t="array" ref="I162">IF(INDEX(J:J,ROW()),COUNTIF(J$3:INDEX(J:J,ROW()), TRUE)," ")</f>
        <v xml:space="preserve"> </v>
      </c>
      <c r="J162" s="129" t="b">
        <f t="shared" si="81"/>
        <v>0</v>
      </c>
      <c r="K162" s="129" t="str" cm="1">
        <f t="array" ref="K162">IF(INDEX(L:L,ROW()),COUNTIF(L$3:INDEX(L:L,ROW()), TRUE)," ")</f>
        <v xml:space="preserve"> </v>
      </c>
      <c r="L162" s="129" t="b">
        <f t="shared" si="82"/>
        <v>0</v>
      </c>
      <c r="M162" s="195">
        <v>5810</v>
      </c>
      <c r="N162" s="169"/>
      <c r="O162" s="196" t="s">
        <v>330</v>
      </c>
      <c r="P162" s="169" t="s">
        <v>11</v>
      </c>
      <c r="Q162" s="282">
        <f t="shared" si="83"/>
        <v>0</v>
      </c>
      <c r="R162" s="282">
        <f t="shared" si="84"/>
        <v>0</v>
      </c>
    </row>
    <row r="163" spans="1:18" ht="17" customHeight="1">
      <c r="A163" s="186" t="s">
        <v>68</v>
      </c>
      <c r="B163" s="171" t="s">
        <v>68</v>
      </c>
      <c r="C163" s="126" t="s">
        <v>68</v>
      </c>
      <c r="D163" s="126" t="s">
        <v>68</v>
      </c>
      <c r="E163" s="126" t="s">
        <v>68</v>
      </c>
      <c r="F163" s="126" t="s">
        <v>68</v>
      </c>
      <c r="G163" s="127" t="str" cm="1">
        <f t="array" ref="G163">IF(INDEX(H:H,ROW()),COUNTIF(H$77:INDEX(H:H,ROW()), TRUE)," ")</f>
        <v xml:space="preserve"> </v>
      </c>
      <c r="H163" s="127" t="b">
        <f t="shared" si="80"/>
        <v>0</v>
      </c>
      <c r="I163" s="129" t="s">
        <v>68</v>
      </c>
      <c r="J163" s="129" t="s">
        <v>68</v>
      </c>
      <c r="K163" s="129" t="s">
        <v>68</v>
      </c>
      <c r="L163" s="129" t="s">
        <v>68</v>
      </c>
      <c r="N163" s="95"/>
      <c r="O163" s="91" t="s">
        <v>311</v>
      </c>
      <c r="Q163" s="282">
        <f>SUMIF(P153:P162,"借",Q153:Q162)-SUMIF(P153:P162,"貸",Q153:Q162)</f>
        <v>0</v>
      </c>
      <c r="R163" s="282">
        <f>SUMIF(P153:P162,"借",R153:R162)-SUMIF(P153:P162,"貸",R153:R162)</f>
        <v>0</v>
      </c>
    </row>
    <row r="164" spans="1:18" ht="17" hidden="1" customHeight="1">
      <c r="A164" s="186" t="s">
        <v>68</v>
      </c>
      <c r="B164" s="171" t="s">
        <v>68</v>
      </c>
      <c r="C164" s="126" t="s">
        <v>68</v>
      </c>
      <c r="D164" s="126" t="s">
        <v>68</v>
      </c>
      <c r="E164" s="126" t="s">
        <v>68</v>
      </c>
      <c r="F164" s="126" t="s">
        <v>68</v>
      </c>
      <c r="G164" s="127" t="str" cm="1">
        <f t="array" ref="G164">IF(INDEX(H:H,ROW()),COUNTIF(H$77:INDEX(H:H,ROW()), TRUE)," ")</f>
        <v xml:space="preserve"> </v>
      </c>
      <c r="H164" s="127" t="b">
        <f>H163</f>
        <v>0</v>
      </c>
      <c r="I164" s="129" t="s">
        <v>68</v>
      </c>
      <c r="J164" s="129" t="s">
        <v>68</v>
      </c>
      <c r="K164" s="129" t="s">
        <v>68</v>
      </c>
      <c r="L164" s="129" t="s">
        <v>68</v>
      </c>
      <c r="N164" s="95"/>
      <c r="O164" s="91" t="s">
        <v>68</v>
      </c>
      <c r="Q164" s="282"/>
      <c r="R164" s="282"/>
    </row>
    <row r="165" spans="1:18" ht="17" customHeight="1">
      <c r="A165" s="186" t="s">
        <v>68</v>
      </c>
      <c r="B165" s="171" t="s">
        <v>68</v>
      </c>
      <c r="C165" s="126" t="s">
        <v>68</v>
      </c>
      <c r="D165" s="126" t="s">
        <v>68</v>
      </c>
      <c r="E165" s="126" t="s">
        <v>68</v>
      </c>
      <c r="F165" s="126" t="s">
        <v>68</v>
      </c>
      <c r="G165" s="127" t="str" cm="1">
        <f t="array" ref="G165">IF(INDEX(H:H,ROW()),COUNTIF(H$77:INDEX(H:H,ROW()), TRUE)," ")</f>
        <v xml:space="preserve"> </v>
      </c>
      <c r="H165" s="127" t="b">
        <f t="shared" si="80"/>
        <v>0</v>
      </c>
      <c r="I165" s="129" t="s">
        <v>68</v>
      </c>
      <c r="J165" s="129" t="s">
        <v>68</v>
      </c>
      <c r="K165" s="129" t="s">
        <v>68</v>
      </c>
      <c r="L165" s="129" t="s">
        <v>68</v>
      </c>
      <c r="N165" s="95"/>
      <c r="O165" s="91" t="s">
        <v>328</v>
      </c>
      <c r="Q165" s="282">
        <f>Q109+Q124+Q139+Q150+Q163</f>
        <v>0</v>
      </c>
      <c r="R165" s="282">
        <f>R109+R124+R139+R150+R163</f>
        <v>0</v>
      </c>
    </row>
    <row r="166" spans="1:18" ht="17" hidden="1" customHeight="1">
      <c r="A166" s="186" t="s">
        <v>68</v>
      </c>
      <c r="B166" s="171" t="s">
        <v>68</v>
      </c>
      <c r="C166" s="126" t="s">
        <v>68</v>
      </c>
      <c r="D166" s="126" t="s">
        <v>68</v>
      </c>
      <c r="E166" s="126" t="s">
        <v>68</v>
      </c>
      <c r="F166" s="126" t="s">
        <v>68</v>
      </c>
      <c r="G166" s="127" t="str" cm="1">
        <f t="array" ref="G166">IF(INDEX(H:H,ROW()),COUNTIF(H$77:INDEX(H:H,ROW()), TRUE)," ")</f>
        <v xml:space="preserve"> </v>
      </c>
      <c r="H166" s="127" t="b">
        <f>H165</f>
        <v>0</v>
      </c>
      <c r="I166" s="129" t="s">
        <v>68</v>
      </c>
      <c r="J166" s="129" t="s">
        <v>68</v>
      </c>
      <c r="K166" s="129" t="s">
        <v>68</v>
      </c>
      <c r="L166" s="129" t="s">
        <v>68</v>
      </c>
      <c r="N166" s="95"/>
      <c r="O166" s="91" t="s">
        <v>68</v>
      </c>
      <c r="Q166" s="282"/>
      <c r="R166" s="282"/>
    </row>
    <row r="167" spans="1:18">
      <c r="A167" s="186" t="s">
        <v>68</v>
      </c>
      <c r="B167" s="171" t="s">
        <v>68</v>
      </c>
      <c r="C167" s="126" t="s">
        <v>68</v>
      </c>
      <c r="D167" s="126" t="s">
        <v>68</v>
      </c>
      <c r="E167" s="126" t="s">
        <v>68</v>
      </c>
      <c r="F167" s="126" t="s">
        <v>68</v>
      </c>
      <c r="G167" s="127" cm="1">
        <f t="array" ref="G167">IF(INDEX(H:H,ROW()),COUNTIF(H$77:INDEX(H:H,ROW()), TRUE)," ")</f>
        <v>7</v>
      </c>
      <c r="H167" s="127" t="b">
        <f t="shared" si="80"/>
        <v>1</v>
      </c>
      <c r="I167" s="129" t="s">
        <v>68</v>
      </c>
      <c r="J167" s="129" t="s">
        <v>68</v>
      </c>
      <c r="K167" s="129" t="s">
        <v>68</v>
      </c>
      <c r="L167" s="129" t="s">
        <v>68</v>
      </c>
      <c r="O167" s="23" t="s">
        <v>246</v>
      </c>
      <c r="Q167" s="282">
        <f>Q95-Q165</f>
        <v>103000</v>
      </c>
      <c r="R167" s="282">
        <f>R95-R165</f>
        <v>103000</v>
      </c>
    </row>
  </sheetData>
  <sheetProtection sheet="1" objects="1" scenarios="1"/>
  <phoneticPr fontId="2" type="noConversion"/>
  <conditionalFormatting sqref="M14:M21">
    <cfRule type="duplicateValues" dxfId="22" priority="199"/>
  </conditionalFormatting>
  <conditionalFormatting sqref="M25:M35">
    <cfRule type="duplicateValues" dxfId="21" priority="6"/>
  </conditionalFormatting>
  <conditionalFormatting sqref="M58:M59">
    <cfRule type="duplicateValues" dxfId="20" priority="5"/>
  </conditionalFormatting>
  <conditionalFormatting sqref="M70:M73 M63:M64 M45:M54 M39:M40 M99:M108 M78:M94 M4:M12">
    <cfRule type="duplicateValues" dxfId="19" priority="196"/>
  </conditionalFormatting>
  <conditionalFormatting sqref="M112:M123">
    <cfRule type="duplicateValues" dxfId="18" priority="171"/>
  </conditionalFormatting>
  <conditionalFormatting sqref="M127:M138">
    <cfRule type="duplicateValues" dxfId="17" priority="183"/>
  </conditionalFormatting>
  <conditionalFormatting sqref="M142:M149">
    <cfRule type="duplicateValues" dxfId="16" priority="195"/>
  </conditionalFormatting>
  <conditionalFormatting sqref="M153:M162">
    <cfRule type="duplicateValues" dxfId="15" priority="1"/>
  </conditionalFormatting>
  <dataValidations count="3">
    <dataValidation type="list" allowBlank="1" showInputMessage="1" showErrorMessage="1" sqref="P39:P40 P45:P54 P63:P64 P127:P138 P70:P73 P14:P21 P78:P94 P25:P35 P58:P59 P99:P108 P153:P162 P112:P123 P142:P149 P4:P12" xr:uid="{00C5A5E0-73BF-49B8-93B8-4A0083B07529}">
      <formula1>"借,貸"</formula1>
    </dataValidation>
    <dataValidation type="list" allowBlank="1" showInputMessage="1" showErrorMessage="1" sqref="N39:N40 N45:N54 N70:N73 N127:N138 N63:N64 N14:N21 N78:N94 N25:N35 N58:N59 N99:N108 N153:N162 N112:N123 N142:N149 N4:N12" xr:uid="{F1B6C731-B8A9-49AD-8008-3D8F87EE9115}">
      <formula1>"Y,　"</formula1>
    </dataValidation>
    <dataValidation type="textLength" operator="lessThanOrEqual" allowBlank="1" showInputMessage="1" showErrorMessage="1" error="會計項目代號最多6碼" sqref="M39:M40 M45:M54 M63:M64 M70:M73 M127:M138 M14:M21 M78:M94 M25:M35 M58:M59 M99:M108 M153:M162 M112:M123 M142:M149 M4:M12" xr:uid="{3130284C-1361-46BD-897D-2CA13CE7B14F}">
      <formula1>6</formula1>
    </dataValidation>
  </dataValidations>
  <printOptions horizontalCentered="1"/>
  <pageMargins left="0.59055118110236227" right="0.59055118110236227" top="0.78740157480314965" bottom="0.98425196850393704" header="0.39370078740157483" footer="0"/>
  <pageSetup paperSize="9" fitToHeight="0" orientation="portrait" horizontalDpi="180" verticalDpi="180" r:id="rId1"/>
  <headerFooter alignWithMargins="0">
    <oddFooter>&amp;C&amp;"細明體,標準"第&amp;"Times New Roman,標準" &amp;P &amp;"細明體,標準"頁</oddFooter>
  </headerFooter>
  <legacyDrawing r:id="rId2"/>
  <picture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83D2B-FA55-42BC-B2F5-E6C987B228AE}">
  <sheetPr codeName="工作表11">
    <tabColor theme="7" tint="-0.249977111117893"/>
    <pageSetUpPr autoPageBreaks="0" fitToPage="1"/>
  </sheetPr>
  <dimension ref="A1:G50"/>
  <sheetViews>
    <sheetView showGridLines="0" showZeros="0" zoomScale="90" zoomScaleNormal="90" workbookViewId="0">
      <pane ySplit="1" topLeftCell="A2" activePane="bottomLeft" state="frozen"/>
      <selection activeCell="K6" sqref="K6"/>
      <selection pane="bottomLeft" activeCell="B6" sqref="B6"/>
    </sheetView>
  </sheetViews>
  <sheetFormatPr defaultColWidth="9" defaultRowHeight="17"/>
  <cols>
    <col min="1" max="1" width="2.6328125" style="134" customWidth="1"/>
    <col min="2" max="2" width="10.6328125" style="50" customWidth="1"/>
    <col min="3" max="3" width="60.6328125" style="50" customWidth="1"/>
    <col min="4" max="4" width="9" style="51" customWidth="1"/>
    <col min="5" max="5" width="9" style="48" customWidth="1"/>
    <col min="6" max="7" width="9" style="52" customWidth="1"/>
    <col min="8" max="16384" width="9" style="48"/>
  </cols>
  <sheetData>
    <row r="1" spans="1:6" s="139" customFormat="1" ht="17" customHeight="1">
      <c r="A1" s="144" t="str">
        <f>日記簿!F1</f>
        <v/>
      </c>
      <c r="B1" s="145"/>
      <c r="C1" s="145"/>
      <c r="D1" s="144"/>
      <c r="E1" s="243">
        <f>COUNTA(B5:B50)</f>
        <v>1</v>
      </c>
      <c r="F1" s="146"/>
    </row>
    <row r="2" spans="1:6" ht="17.5" thickBot="1"/>
    <row r="3" spans="1:6" ht="17.5" thickBot="1">
      <c r="B3" s="226" t="s">
        <v>152</v>
      </c>
      <c r="C3" s="227" t="s">
        <v>153</v>
      </c>
    </row>
    <row r="4" spans="1:6" hidden="1">
      <c r="B4" s="228" t="s">
        <v>154</v>
      </c>
      <c r="C4" s="229" t="s">
        <v>155</v>
      </c>
    </row>
    <row r="5" spans="1:6">
      <c r="B5" s="267" t="s">
        <v>270</v>
      </c>
      <c r="C5" s="270" t="s">
        <v>181</v>
      </c>
    </row>
    <row r="6" spans="1:6">
      <c r="B6" s="266"/>
      <c r="C6" s="270"/>
    </row>
    <row r="7" spans="1:6">
      <c r="B7" s="267"/>
      <c r="C7" s="270"/>
    </row>
    <row r="8" spans="1:6">
      <c r="B8" s="267"/>
      <c r="C8" s="270"/>
    </row>
    <row r="9" spans="1:6">
      <c r="B9" s="267"/>
      <c r="C9" s="270"/>
    </row>
    <row r="10" spans="1:6">
      <c r="B10" s="267"/>
      <c r="C10" s="270"/>
    </row>
    <row r="11" spans="1:6">
      <c r="B11" s="267"/>
      <c r="C11" s="270"/>
    </row>
    <row r="12" spans="1:6">
      <c r="B12" s="267"/>
      <c r="C12" s="270"/>
    </row>
    <row r="13" spans="1:6">
      <c r="B13" s="267"/>
      <c r="C13" s="270"/>
    </row>
    <row r="14" spans="1:6">
      <c r="B14" s="267"/>
      <c r="C14" s="270"/>
    </row>
    <row r="15" spans="1:6">
      <c r="B15" s="267"/>
      <c r="C15" s="270"/>
    </row>
    <row r="16" spans="1:6">
      <c r="B16" s="267"/>
      <c r="C16" s="270"/>
    </row>
    <row r="17" spans="2:3">
      <c r="B17" s="267"/>
      <c r="C17" s="270"/>
    </row>
    <row r="18" spans="2:3">
      <c r="B18" s="267"/>
      <c r="C18" s="270"/>
    </row>
    <row r="19" spans="2:3">
      <c r="B19" s="267"/>
      <c r="C19" s="270"/>
    </row>
    <row r="20" spans="2:3">
      <c r="B20" s="267"/>
      <c r="C20" s="270"/>
    </row>
    <row r="21" spans="2:3">
      <c r="B21" s="267"/>
      <c r="C21" s="270"/>
    </row>
    <row r="22" spans="2:3">
      <c r="B22" s="267"/>
      <c r="C22" s="270"/>
    </row>
    <row r="23" spans="2:3">
      <c r="B23" s="267"/>
      <c r="C23" s="270"/>
    </row>
    <row r="24" spans="2:3">
      <c r="B24" s="267"/>
      <c r="C24" s="270"/>
    </row>
    <row r="25" spans="2:3">
      <c r="B25" s="267"/>
      <c r="C25" s="270"/>
    </row>
    <row r="26" spans="2:3">
      <c r="B26" s="267"/>
      <c r="C26" s="270"/>
    </row>
    <row r="27" spans="2:3">
      <c r="B27" s="267"/>
      <c r="C27" s="270"/>
    </row>
    <row r="28" spans="2:3">
      <c r="B28" s="267"/>
      <c r="C28" s="270"/>
    </row>
    <row r="29" spans="2:3">
      <c r="B29" s="267"/>
      <c r="C29" s="270"/>
    </row>
    <row r="30" spans="2:3">
      <c r="B30" s="267"/>
      <c r="C30" s="270"/>
    </row>
    <row r="31" spans="2:3">
      <c r="B31" s="267"/>
      <c r="C31" s="270"/>
    </row>
    <row r="32" spans="2:3">
      <c r="B32" s="267"/>
      <c r="C32" s="270"/>
    </row>
    <row r="33" spans="2:3">
      <c r="B33" s="267"/>
      <c r="C33" s="270"/>
    </row>
    <row r="34" spans="2:3">
      <c r="B34" s="267"/>
      <c r="C34" s="270"/>
    </row>
    <row r="35" spans="2:3">
      <c r="B35" s="267"/>
      <c r="C35" s="270"/>
    </row>
    <row r="36" spans="2:3">
      <c r="B36" s="268"/>
      <c r="C36" s="271"/>
    </row>
    <row r="37" spans="2:3">
      <c r="B37" s="268"/>
      <c r="C37" s="271"/>
    </row>
    <row r="38" spans="2:3">
      <c r="B38" s="267"/>
      <c r="C38" s="270"/>
    </row>
    <row r="39" spans="2:3">
      <c r="B39" s="267"/>
      <c r="C39" s="270"/>
    </row>
    <row r="40" spans="2:3">
      <c r="B40" s="267"/>
      <c r="C40" s="270"/>
    </row>
    <row r="41" spans="2:3">
      <c r="B41" s="268"/>
      <c r="C41" s="271"/>
    </row>
    <row r="42" spans="2:3">
      <c r="B42" s="268"/>
      <c r="C42" s="271"/>
    </row>
    <row r="43" spans="2:3">
      <c r="B43" s="268"/>
      <c r="C43" s="271"/>
    </row>
    <row r="44" spans="2:3">
      <c r="B44" s="268"/>
      <c r="C44" s="271"/>
    </row>
    <row r="45" spans="2:3">
      <c r="B45" s="268"/>
      <c r="C45" s="271"/>
    </row>
    <row r="46" spans="2:3">
      <c r="B46" s="268"/>
      <c r="C46" s="271"/>
    </row>
    <row r="47" spans="2:3">
      <c r="B47" s="268"/>
      <c r="C47" s="271"/>
    </row>
    <row r="48" spans="2:3">
      <c r="B48" s="268"/>
      <c r="C48" s="271"/>
    </row>
    <row r="49" spans="2:3">
      <c r="B49" s="268"/>
      <c r="C49" s="271"/>
    </row>
    <row r="50" spans="2:3" ht="17.5" thickBot="1">
      <c r="B50" s="269"/>
      <c r="C50" s="272"/>
    </row>
  </sheetData>
  <sheetProtection sheet="1" objects="1" scenarios="1"/>
  <phoneticPr fontId="2" type="noConversion"/>
  <printOptions horizontalCentered="1"/>
  <pageMargins left="0.59055118110236227" right="0.27559055118110237" top="0.51181102362204722" bottom="0.51181102362204722" header="0.51181102362204722" footer="0.51181102362204722"/>
  <pageSetup paperSize="9" orientation="portrait" r:id="rId1"/>
  <headerFooter alignWithMargins="0"/>
  <legacyDrawing r:id="rId2"/>
  <picture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autoPageBreaks="0" fitToPage="1"/>
  </sheetPr>
  <dimension ref="A1:J139"/>
  <sheetViews>
    <sheetView showGridLines="0" zoomScale="90" zoomScaleNormal="90" workbookViewId="0">
      <pane ySplit="1" topLeftCell="A2" activePane="bottomLeft" state="frozen"/>
      <selection activeCell="H4" sqref="H4:L4"/>
      <selection pane="bottomLeft"/>
    </sheetView>
  </sheetViews>
  <sheetFormatPr defaultColWidth="9" defaultRowHeight="17"/>
  <cols>
    <col min="1" max="1" width="2.6328125" style="37" customWidth="1"/>
    <col min="2" max="2" width="35.6328125" style="37" customWidth="1"/>
    <col min="3" max="3" width="9" style="38"/>
    <col min="4" max="4" width="9" style="39"/>
    <col min="5" max="6" width="9" style="40"/>
    <col min="7" max="7" width="9" style="37"/>
    <col min="8" max="9" width="9" style="41"/>
    <col min="10" max="16384" width="9" style="37"/>
  </cols>
  <sheetData>
    <row r="1" spans="1:10" s="139" customFormat="1" ht="17" customHeight="1">
      <c r="A1" s="139" t="str">
        <f>日記簿!F1</f>
        <v/>
      </c>
      <c r="C1" s="147"/>
      <c r="D1" s="160"/>
      <c r="E1" s="144"/>
      <c r="F1" s="144"/>
      <c r="H1" s="150"/>
      <c r="I1" s="150"/>
    </row>
    <row r="2" spans="1:10" s="80" customFormat="1" ht="25">
      <c r="A2" s="83" t="s">
        <v>78</v>
      </c>
      <c r="C2" s="162" t="s">
        <v>76</v>
      </c>
      <c r="D2" s="84" t="s">
        <v>537</v>
      </c>
      <c r="E2" s="81"/>
      <c r="F2" s="81"/>
      <c r="H2" s="82"/>
      <c r="I2" s="82"/>
    </row>
    <row r="3" spans="1:10" ht="18">
      <c r="A3" s="84" t="s">
        <v>77</v>
      </c>
      <c r="D3" s="222" t="s">
        <v>146</v>
      </c>
      <c r="E3" s="223" t="s">
        <v>147</v>
      </c>
      <c r="F3" s="67" t="s">
        <v>30</v>
      </c>
      <c r="G3" s="1"/>
      <c r="H3" s="224" t="s">
        <v>148</v>
      </c>
      <c r="I3" s="74" t="s">
        <v>145</v>
      </c>
      <c r="J3" s="1"/>
    </row>
    <row r="4" spans="1:10" ht="25" customHeight="1">
      <c r="A4" s="28" t="s">
        <v>141</v>
      </c>
      <c r="E4" s="67"/>
      <c r="G4" s="74"/>
    </row>
    <row r="5" spans="1:10">
      <c r="A5" s="23" t="s">
        <v>144</v>
      </c>
      <c r="B5" s="23"/>
    </row>
    <row r="6" spans="1:10">
      <c r="A6" s="23"/>
      <c r="B6" s="28" t="s">
        <v>196</v>
      </c>
    </row>
    <row r="7" spans="1:10">
      <c r="B7" s="28" t="s">
        <v>95</v>
      </c>
    </row>
    <row r="8" spans="1:10">
      <c r="B8" s="28" t="s">
        <v>73</v>
      </c>
    </row>
    <row r="9" spans="1:10">
      <c r="A9" s="28" t="s">
        <v>177</v>
      </c>
    </row>
    <row r="10" spans="1:10">
      <c r="A10" s="28" t="s">
        <v>479</v>
      </c>
    </row>
    <row r="11" spans="1:10">
      <c r="A11" s="28" t="s">
        <v>80</v>
      </c>
    </row>
    <row r="12" spans="1:10">
      <c r="A12" s="28" t="s">
        <v>81</v>
      </c>
    </row>
    <row r="13" spans="1:10">
      <c r="A13" s="28" t="s">
        <v>176</v>
      </c>
    </row>
    <row r="14" spans="1:10">
      <c r="A14" s="28" t="s">
        <v>178</v>
      </c>
    </row>
    <row r="15" spans="1:10">
      <c r="A15" s="28" t="s">
        <v>200</v>
      </c>
    </row>
    <row r="16" spans="1:10">
      <c r="A16" s="28" t="s">
        <v>201</v>
      </c>
    </row>
    <row r="17" spans="1:5" ht="26.5" customHeight="1">
      <c r="A17" s="23" t="s">
        <v>82</v>
      </c>
    </row>
    <row r="18" spans="1:5">
      <c r="A18" s="23"/>
      <c r="B18" s="28" t="s">
        <v>149</v>
      </c>
    </row>
    <row r="19" spans="1:5" ht="19.5" customHeight="1">
      <c r="A19" s="1" t="s">
        <v>179</v>
      </c>
    </row>
    <row r="20" spans="1:5" ht="19.5" customHeight="1">
      <c r="A20" s="1"/>
      <c r="B20" s="28" t="s">
        <v>142</v>
      </c>
    </row>
    <row r="21" spans="1:5" ht="18.5" customHeight="1">
      <c r="A21" s="1" t="s">
        <v>74</v>
      </c>
    </row>
    <row r="22" spans="1:5">
      <c r="A22" s="1"/>
      <c r="B22" s="28" t="s">
        <v>71</v>
      </c>
    </row>
    <row r="23" spans="1:5">
      <c r="A23" s="1"/>
      <c r="B23" s="23" t="s">
        <v>431</v>
      </c>
    </row>
    <row r="24" spans="1:5">
      <c r="A24" s="1"/>
      <c r="B24" s="28" t="s">
        <v>79</v>
      </c>
    </row>
    <row r="25" spans="1:5">
      <c r="A25" s="1"/>
      <c r="B25" s="42" t="s">
        <v>377</v>
      </c>
      <c r="D25" s="68" t="s">
        <v>430</v>
      </c>
      <c r="E25" s="37"/>
    </row>
    <row r="26" spans="1:5">
      <c r="A26" s="1"/>
    </row>
    <row r="27" spans="1:5">
      <c r="A27" s="1"/>
    </row>
    <row r="28" spans="1:5">
      <c r="A28" s="1"/>
    </row>
    <row r="29" spans="1:5">
      <c r="A29" s="1"/>
    </row>
    <row r="30" spans="1:5">
      <c r="A30" s="1"/>
    </row>
    <row r="31" spans="1:5">
      <c r="A31" s="1"/>
    </row>
    <row r="32" spans="1:5">
      <c r="A32" s="1"/>
    </row>
    <row r="33" spans="1:5">
      <c r="A33" s="1"/>
    </row>
    <row r="34" spans="1:5" ht="24" customHeight="1">
      <c r="A34" s="23" t="s">
        <v>83</v>
      </c>
    </row>
    <row r="35" spans="1:5">
      <c r="B35" s="28" t="s">
        <v>373</v>
      </c>
    </row>
    <row r="36" spans="1:5">
      <c r="B36" s="28" t="s">
        <v>371</v>
      </c>
    </row>
    <row r="37" spans="1:5">
      <c r="B37" s="28" t="s">
        <v>363</v>
      </c>
    </row>
    <row r="38" spans="1:5">
      <c r="B38" s="28" t="s">
        <v>364</v>
      </c>
    </row>
    <row r="39" spans="1:5" ht="21.75" customHeight="1">
      <c r="A39" s="23" t="s">
        <v>84</v>
      </c>
    </row>
    <row r="40" spans="1:5">
      <c r="B40" s="37" t="s">
        <v>45</v>
      </c>
    </row>
    <row r="41" spans="1:5">
      <c r="B41" s="28" t="s">
        <v>378</v>
      </c>
    </row>
    <row r="42" spans="1:5">
      <c r="B42" s="28" t="s">
        <v>101</v>
      </c>
    </row>
    <row r="43" spans="1:5" ht="24" customHeight="1">
      <c r="A43" s="23" t="s">
        <v>538</v>
      </c>
    </row>
    <row r="44" spans="1:5">
      <c r="A44" s="23"/>
      <c r="B44" s="132" t="s">
        <v>457</v>
      </c>
    </row>
    <row r="45" spans="1:5">
      <c r="A45" s="1"/>
      <c r="B45" s="28" t="s">
        <v>79</v>
      </c>
    </row>
    <row r="46" spans="1:5" ht="21" customHeight="1">
      <c r="B46" s="42" t="s">
        <v>180</v>
      </c>
      <c r="D46" s="68" t="s">
        <v>425</v>
      </c>
      <c r="E46" s="37"/>
    </row>
    <row r="47" spans="1:5">
      <c r="B47" s="42"/>
      <c r="E47" s="68"/>
    </row>
    <row r="48" spans="1:5">
      <c r="B48" s="42"/>
      <c r="E48" s="68"/>
    </row>
    <row r="54" spans="1:2">
      <c r="A54" s="23" t="s">
        <v>365</v>
      </c>
      <c r="B54" s="1"/>
    </row>
    <row r="55" spans="1:2">
      <c r="A55" s="1"/>
      <c r="B55" s="28" t="s">
        <v>372</v>
      </c>
    </row>
    <row r="56" spans="1:2">
      <c r="A56" s="1"/>
      <c r="B56" s="28" t="s">
        <v>366</v>
      </c>
    </row>
    <row r="57" spans="1:2">
      <c r="A57" s="1"/>
      <c r="B57" s="28" t="s">
        <v>367</v>
      </c>
    </row>
    <row r="58" spans="1:2">
      <c r="A58" s="1"/>
      <c r="B58" s="28" t="s">
        <v>368</v>
      </c>
    </row>
    <row r="59" spans="1:2">
      <c r="A59" s="1"/>
      <c r="B59" s="28" t="s">
        <v>375</v>
      </c>
    </row>
    <row r="60" spans="1:2" ht="25" customHeight="1">
      <c r="A60" s="23" t="s">
        <v>452</v>
      </c>
      <c r="B60" s="1"/>
    </row>
    <row r="61" spans="1:2">
      <c r="A61" s="1"/>
      <c r="B61" s="28" t="s">
        <v>453</v>
      </c>
    </row>
    <row r="62" spans="1:2">
      <c r="A62" s="1"/>
      <c r="B62" s="28" t="s">
        <v>455</v>
      </c>
    </row>
    <row r="63" spans="1:2">
      <c r="A63" s="1"/>
      <c r="B63" s="28" t="s">
        <v>454</v>
      </c>
    </row>
    <row r="64" spans="1:2">
      <c r="A64" s="1"/>
      <c r="B64" s="28" t="s">
        <v>456</v>
      </c>
    </row>
    <row r="65" spans="1:2">
      <c r="A65" s="1"/>
      <c r="B65" s="28" t="s">
        <v>438</v>
      </c>
    </row>
    <row r="66" spans="1:2">
      <c r="A66" s="1"/>
      <c r="B66" s="28" t="s">
        <v>458</v>
      </c>
    </row>
    <row r="67" spans="1:2" ht="27" customHeight="1">
      <c r="A67" s="23" t="s">
        <v>85</v>
      </c>
    </row>
    <row r="68" spans="1:2">
      <c r="B68" s="28" t="s">
        <v>369</v>
      </c>
    </row>
    <row r="69" spans="1:2" ht="23.25" customHeight="1">
      <c r="A69" s="23" t="s">
        <v>86</v>
      </c>
    </row>
    <row r="70" spans="1:2">
      <c r="A70" s="23"/>
      <c r="B70" s="28" t="s">
        <v>72</v>
      </c>
    </row>
    <row r="71" spans="1:2">
      <c r="B71" s="28" t="s">
        <v>369</v>
      </c>
    </row>
    <row r="72" spans="1:2" ht="23.25" customHeight="1">
      <c r="A72" s="23" t="s">
        <v>87</v>
      </c>
      <c r="B72" s="23"/>
    </row>
    <row r="73" spans="1:2" ht="21.75" customHeight="1">
      <c r="B73" s="23" t="s">
        <v>429</v>
      </c>
    </row>
    <row r="74" spans="1:2">
      <c r="B74" s="71" t="s">
        <v>158</v>
      </c>
    </row>
    <row r="75" spans="1:2">
      <c r="B75" s="71" t="s">
        <v>159</v>
      </c>
    </row>
    <row r="76" spans="1:2">
      <c r="B76" s="72" t="s">
        <v>156</v>
      </c>
    </row>
    <row r="77" spans="1:2">
      <c r="B77" s="72" t="s">
        <v>34</v>
      </c>
    </row>
    <row r="78" spans="1:2">
      <c r="B78" s="72" t="s">
        <v>35</v>
      </c>
    </row>
    <row r="79" spans="1:2">
      <c r="B79" s="72" t="s">
        <v>36</v>
      </c>
    </row>
    <row r="80" spans="1:2">
      <c r="B80" s="72" t="s">
        <v>37</v>
      </c>
    </row>
    <row r="81" spans="1:4">
      <c r="B81" s="72" t="s">
        <v>38</v>
      </c>
    </row>
    <row r="82" spans="1:4">
      <c r="B82" s="72" t="s">
        <v>428</v>
      </c>
    </row>
    <row r="83" spans="1:4">
      <c r="B83" s="72" t="s">
        <v>426</v>
      </c>
      <c r="D83" s="284" t="s">
        <v>427</v>
      </c>
    </row>
    <row r="84" spans="1:4" ht="21" customHeight="1">
      <c r="B84" s="23" t="s">
        <v>157</v>
      </c>
    </row>
    <row r="85" spans="1:4">
      <c r="B85" s="73" t="s">
        <v>160</v>
      </c>
    </row>
    <row r="86" spans="1:4">
      <c r="B86" s="72" t="s">
        <v>161</v>
      </c>
    </row>
    <row r="87" spans="1:4">
      <c r="B87" s="72" t="s">
        <v>40</v>
      </c>
    </row>
    <row r="88" spans="1:4">
      <c r="B88" s="72" t="s">
        <v>41</v>
      </c>
    </row>
    <row r="89" spans="1:4">
      <c r="B89" s="72" t="s">
        <v>42</v>
      </c>
    </row>
    <row r="90" spans="1:4">
      <c r="B90" s="72" t="s">
        <v>43</v>
      </c>
    </row>
    <row r="91" spans="1:4">
      <c r="B91" s="72" t="s">
        <v>44</v>
      </c>
    </row>
    <row r="92" spans="1:4">
      <c r="B92" s="72" t="s">
        <v>39</v>
      </c>
    </row>
    <row r="93" spans="1:4">
      <c r="B93" s="42" t="s">
        <v>47</v>
      </c>
    </row>
    <row r="94" spans="1:4">
      <c r="B94" s="37" t="s">
        <v>46</v>
      </c>
    </row>
    <row r="96" spans="1:4">
      <c r="A96" s="23" t="s">
        <v>88</v>
      </c>
    </row>
    <row r="97" spans="1:2" ht="8" customHeight="1">
      <c r="A97" s="23"/>
    </row>
    <row r="98" spans="1:2">
      <c r="A98" s="23"/>
      <c r="B98" s="23" t="s">
        <v>93</v>
      </c>
    </row>
    <row r="99" spans="1:2">
      <c r="A99" s="23"/>
      <c r="B99" s="28" t="s">
        <v>89</v>
      </c>
    </row>
    <row r="100" spans="1:2" ht="8" customHeight="1">
      <c r="A100" s="23"/>
    </row>
    <row r="101" spans="1:2">
      <c r="A101" s="23"/>
      <c r="B101" s="23" t="s">
        <v>480</v>
      </c>
    </row>
    <row r="102" spans="1:2">
      <c r="A102" s="23"/>
      <c r="B102" s="28" t="s">
        <v>481</v>
      </c>
    </row>
    <row r="103" spans="1:2">
      <c r="A103" s="23"/>
      <c r="B103" s="28" t="s">
        <v>198</v>
      </c>
    </row>
    <row r="104" spans="1:2">
      <c r="A104" s="23"/>
      <c r="B104" s="28" t="s">
        <v>199</v>
      </c>
    </row>
    <row r="105" spans="1:2" ht="8" customHeight="1">
      <c r="A105" s="23"/>
      <c r="B105" s="28"/>
    </row>
    <row r="106" spans="1:2">
      <c r="A106" s="23"/>
      <c r="B106" s="23" t="s">
        <v>186</v>
      </c>
    </row>
    <row r="107" spans="1:2">
      <c r="A107" s="23"/>
      <c r="B107" s="28" t="s">
        <v>187</v>
      </c>
    </row>
    <row r="108" spans="1:2">
      <c r="B108" s="28" t="s">
        <v>185</v>
      </c>
    </row>
    <row r="109" spans="1:2">
      <c r="B109" s="28" t="s">
        <v>183</v>
      </c>
    </row>
    <row r="110" spans="1:2">
      <c r="B110" s="28" t="s">
        <v>184</v>
      </c>
    </row>
    <row r="111" spans="1:2" ht="8" customHeight="1">
      <c r="A111" s="23"/>
    </row>
    <row r="112" spans="1:2">
      <c r="B112" s="23" t="s">
        <v>165</v>
      </c>
    </row>
    <row r="113" spans="2:2">
      <c r="B113" s="28" t="s">
        <v>90</v>
      </c>
    </row>
    <row r="114" spans="2:2">
      <c r="B114" s="28" t="s">
        <v>91</v>
      </c>
    </row>
    <row r="115" spans="2:2">
      <c r="B115" s="28" t="s">
        <v>92</v>
      </c>
    </row>
    <row r="116" spans="2:2" ht="8" customHeight="1">
      <c r="B116" s="28"/>
    </row>
    <row r="117" spans="2:2">
      <c r="B117" s="23" t="s">
        <v>203</v>
      </c>
    </row>
    <row r="118" spans="2:2">
      <c r="B118" s="28" t="s">
        <v>202</v>
      </c>
    </row>
    <row r="119" spans="2:2">
      <c r="B119" s="23"/>
    </row>
    <row r="120" spans="2:2">
      <c r="B120" s="23" t="s">
        <v>193</v>
      </c>
    </row>
    <row r="121" spans="2:2">
      <c r="B121" s="28" t="s">
        <v>195</v>
      </c>
    </row>
    <row r="122" spans="2:2">
      <c r="B122" s="28" t="s">
        <v>189</v>
      </c>
    </row>
    <row r="123" spans="2:2">
      <c r="B123" s="28" t="s">
        <v>190</v>
      </c>
    </row>
    <row r="124" spans="2:2">
      <c r="B124" s="28" t="s">
        <v>194</v>
      </c>
    </row>
    <row r="125" spans="2:2" ht="10.5" customHeight="1"/>
    <row r="126" spans="2:2">
      <c r="B126" s="23" t="s">
        <v>191</v>
      </c>
    </row>
    <row r="127" spans="2:2">
      <c r="B127" s="28" t="s">
        <v>197</v>
      </c>
    </row>
    <row r="128" spans="2:2">
      <c r="B128" s="28" t="s">
        <v>166</v>
      </c>
    </row>
    <row r="129" spans="2:9">
      <c r="B129" s="28" t="s">
        <v>167</v>
      </c>
    </row>
    <row r="130" spans="2:9">
      <c r="B130" s="28" t="s">
        <v>168</v>
      </c>
    </row>
    <row r="131" spans="2:9">
      <c r="B131" s="28" t="s">
        <v>192</v>
      </c>
    </row>
    <row r="132" spans="2:9">
      <c r="B132" s="28" t="s">
        <v>188</v>
      </c>
    </row>
    <row r="133" spans="2:9">
      <c r="B133" s="23" t="s">
        <v>171</v>
      </c>
      <c r="C133" s="2"/>
      <c r="D133" s="13"/>
      <c r="E133" s="14"/>
      <c r="F133" s="14"/>
      <c r="G133" s="1"/>
      <c r="H133" s="3"/>
      <c r="I133" s="3"/>
    </row>
    <row r="134" spans="2:9">
      <c r="B134" s="28" t="s">
        <v>172</v>
      </c>
      <c r="C134" s="2"/>
      <c r="D134" s="13"/>
      <c r="E134" s="14"/>
      <c r="F134" s="14"/>
      <c r="G134" s="1"/>
      <c r="H134" s="3"/>
      <c r="I134" s="3"/>
    </row>
    <row r="135" spans="2:9">
      <c r="B135" s="274" t="s">
        <v>174</v>
      </c>
      <c r="C135" s="2"/>
      <c r="D135" s="13"/>
      <c r="E135" s="14"/>
      <c r="F135" s="14"/>
      <c r="G135" s="1"/>
      <c r="H135" s="3"/>
      <c r="I135" s="3"/>
    </row>
    <row r="136" spans="2:9">
      <c r="B136" s="274" t="s">
        <v>175</v>
      </c>
      <c r="C136" s="2"/>
      <c r="D136" s="13"/>
      <c r="E136" s="14"/>
      <c r="F136" s="14"/>
      <c r="G136" s="1"/>
      <c r="H136" s="3"/>
      <c r="I136" s="3"/>
    </row>
    <row r="137" spans="2:9">
      <c r="B137" s="28" t="s">
        <v>173</v>
      </c>
      <c r="C137" s="2"/>
      <c r="D137" s="13"/>
      <c r="E137" s="14"/>
      <c r="F137" s="14"/>
      <c r="G137" s="1"/>
      <c r="H137" s="3"/>
      <c r="I137" s="3"/>
    </row>
    <row r="139" spans="2:9">
      <c r="B139" s="28"/>
    </row>
  </sheetData>
  <sheetProtection sheet="1" objects="1" scenarios="1"/>
  <phoneticPr fontId="2" type="noConversion"/>
  <hyperlinks>
    <hyperlink ref="F3" r:id="rId1" xr:uid="{8D2D3BEA-5EEC-4B20-8F79-46990122E14F}"/>
    <hyperlink ref="I3" r:id="rId2" xr:uid="{687D0020-6464-43F4-9265-8B0CEEA704BF}"/>
    <hyperlink ref="D3" r:id="rId3" xr:uid="{5A446C8C-7020-4B7A-B4E7-599D84A4A4AE}"/>
  </hyperlinks>
  <pageMargins left="0.57999999999999996" right="0.26" top="0.5" bottom="0.52" header="0.5" footer="0.5"/>
  <pageSetup paperSize="9" scale="79" fitToHeight="0" orientation="portrait" r:id="rId4"/>
  <headerFooter alignWithMargins="0"/>
  <rowBreaks count="2" manualBreakCount="2">
    <brk id="59" max="10" man="1"/>
    <brk id="119" max="10" man="1"/>
  </rowBreaks>
  <drawing r:id="rId5"/>
  <legacyDrawing r:id="rId6"/>
  <picture r:id="rId7"/>
  <oleObjects>
    <mc:AlternateContent xmlns:mc="http://schemas.openxmlformats.org/markup-compatibility/2006">
      <mc:Choice Requires="x14">
        <oleObject progId="PI3.Image" shapeId="7169" r:id="rId8">
          <objectPr defaultSize="0" r:id="rId9">
            <anchor moveWithCells="1">
              <from>
                <xdr:col>1</xdr:col>
                <xdr:colOff>279400</xdr:colOff>
                <xdr:row>46</xdr:row>
                <xdr:rowOff>31750</xdr:rowOff>
              </from>
              <to>
                <xdr:col>1</xdr:col>
                <xdr:colOff>2165350</xdr:colOff>
                <xdr:row>52</xdr:row>
                <xdr:rowOff>69850</xdr:rowOff>
              </to>
            </anchor>
          </objectPr>
        </oleObject>
      </mc:Choice>
      <mc:Fallback>
        <oleObject progId="PI3.Image" shapeId="7169" r:id="rId8"/>
      </mc:Fallback>
    </mc:AlternateContent>
    <mc:AlternateContent xmlns:mc="http://schemas.openxmlformats.org/markup-compatibility/2006">
      <mc:Choice Requires="x14">
        <oleObject progId="PI3.Image" shapeId="7170" r:id="rId10">
          <objectPr defaultSize="0" r:id="rId11">
            <anchor moveWithCells="1">
              <from>
                <xdr:col>3</xdr:col>
                <xdr:colOff>279400</xdr:colOff>
                <xdr:row>46</xdr:row>
                <xdr:rowOff>31750</xdr:rowOff>
              </from>
              <to>
                <xdr:col>6</xdr:col>
                <xdr:colOff>279400</xdr:colOff>
                <xdr:row>52</xdr:row>
                <xdr:rowOff>31750</xdr:rowOff>
              </to>
            </anchor>
          </objectPr>
        </oleObject>
      </mc:Choice>
      <mc:Fallback>
        <oleObject progId="PI3.Image" shapeId="7170"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具名範圍</vt:lpstr>
      </vt:variant>
      <vt:variant>
        <vt:i4>53</vt:i4>
      </vt:variant>
    </vt:vector>
  </HeadingPairs>
  <TitlesOfParts>
    <vt:vector size="68" baseType="lpstr">
      <vt:lpstr>日記簿</vt:lpstr>
      <vt:lpstr>分類帳</vt:lpstr>
      <vt:lpstr>傳票列印</vt:lpstr>
      <vt:lpstr>資產負債表</vt:lpstr>
      <vt:lpstr>收支表</vt:lpstr>
      <vt:lpstr>試算表</vt:lpstr>
      <vt:lpstr>會計項目表</vt:lpstr>
      <vt:lpstr>專案清單</vt:lpstr>
      <vt:lpstr>說明</vt:lpstr>
      <vt:lpstr>範例</vt:lpstr>
      <vt:lpstr>決算表</vt:lpstr>
      <vt:lpstr>財產目錄</vt:lpstr>
      <vt:lpstr>現金出納表及流量表</vt:lpstr>
      <vt:lpstr>基金收支表</vt:lpstr>
      <vt:lpstr>清單</vt:lpstr>
      <vt:lpstr>DC</vt:lpstr>
      <vt:lpstr>分類帳!Print_Area</vt:lpstr>
      <vt:lpstr>日記簿!Print_Area</vt:lpstr>
      <vt:lpstr>收支表!Print_Area</vt:lpstr>
      <vt:lpstr>決算表!Print_Area</vt:lpstr>
      <vt:lpstr>財產目錄!Print_Area</vt:lpstr>
      <vt:lpstr>基金收支表!Print_Area</vt:lpstr>
      <vt:lpstr>專案清單!Print_Area</vt:lpstr>
      <vt:lpstr>現金出納表及流量表!Print_Area</vt:lpstr>
      <vt:lpstr>傳票列印!Print_Area</vt:lpstr>
      <vt:lpstr>會計項目表!Print_Area</vt:lpstr>
      <vt:lpstr>試算表!Print_Area</vt:lpstr>
      <vt:lpstr>資產負債表!Print_Area</vt:lpstr>
      <vt:lpstr>說明!Print_Area</vt:lpstr>
      <vt:lpstr>分類帳!Print_Titles</vt:lpstr>
      <vt:lpstr>日記簿!Print_Titles</vt:lpstr>
      <vt:lpstr>資產負債表!Print_Titles</vt:lpstr>
      <vt:lpstr>公司名稱</vt:lpstr>
      <vt:lpstr>分科號</vt:lpstr>
      <vt:lpstr>分訖日</vt:lpstr>
      <vt:lpstr>分起日</vt:lpstr>
      <vt:lpstr>分專案</vt:lpstr>
      <vt:lpstr>分帳項</vt:lpstr>
      <vt:lpstr>日記表</vt:lpstr>
      <vt:lpstr>年度</vt:lpstr>
      <vt:lpstr>收入淨額</vt:lpstr>
      <vt:lpstr>益表</vt:lpstr>
      <vt:lpstr>啟用科目</vt:lpstr>
      <vt:lpstr>專案清單</vt:lpstr>
      <vt:lpstr>現金餘額</vt:lpstr>
      <vt:lpstr>筆數</vt:lpstr>
      <vt:lpstr>傳票日期</vt:lpstr>
      <vt:lpstr>傳票列數</vt:lpstr>
      <vt:lpstr>分類帳!傳票科目</vt:lpstr>
      <vt:lpstr>傳票科目</vt:lpstr>
      <vt:lpstr>分類帳!傳票借方</vt:lpstr>
      <vt:lpstr>傳票借方</vt:lpstr>
      <vt:lpstr>傳票起始列</vt:lpstr>
      <vt:lpstr>傳票專案</vt:lpstr>
      <vt:lpstr>傳票現流</vt:lpstr>
      <vt:lpstr>分類帳!傳票貸方</vt:lpstr>
      <vt:lpstr>傳票貸方</vt:lpstr>
      <vt:lpstr>傳票編號</vt:lpstr>
      <vt:lpstr>損益表訖日</vt:lpstr>
      <vt:lpstr>損益表起日</vt:lpstr>
      <vt:lpstr>損益表專案</vt:lpstr>
      <vt:lpstr>會計科目表</vt:lpstr>
      <vt:lpstr>試算借</vt:lpstr>
      <vt:lpstr>試算貸</vt:lpstr>
      <vt:lpstr>資表</vt:lpstr>
      <vt:lpstr>資表借</vt:lpstr>
      <vt:lpstr>資表貸</vt:lpstr>
      <vt:lpstr>資產負債表日</vt:lpstr>
    </vt:vector>
  </TitlesOfParts>
  <Company>JUSREGAL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dc:creator>
  <cp:lastModifiedBy>vincent Kao</cp:lastModifiedBy>
  <cp:lastPrinted>2026-06-10T10:30:48Z</cp:lastPrinted>
  <dcterms:created xsi:type="dcterms:W3CDTF">2008-09-18T01:38:13Z</dcterms:created>
  <dcterms:modified xsi:type="dcterms:W3CDTF">2026-07-22T11:16:52Z</dcterms:modified>
</cp:coreProperties>
</file>