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20" tabRatio="802" activeTab="0"/>
  </bookViews>
  <sheets>
    <sheet name="捷瑞會計師事務所" sheetId="1" r:id="rId1"/>
    <sheet name="健保費率表2023" sheetId="2" r:id="rId2"/>
    <sheet name="勞保費率表2023" sheetId="3" r:id="rId3"/>
    <sheet name="退休金級距表2023" sheetId="4" r:id="rId4"/>
    <sheet name="薪資政策" sheetId="5" r:id="rId5"/>
    <sheet name="說明" sheetId="6" r:id="rId6"/>
  </sheets>
  <definedNames>
    <definedName name="_xlfn.ANCHORARRAY" hidden="1">#NAME?</definedName>
    <definedName name="_xlnm.Print_Area" localSheetId="0">'捷瑞會計師事務所'!$A$1:$BC$23</definedName>
    <definedName name="_xlnm.Print_Area" localSheetId="2">'勞保費率表2023'!#REF!</definedName>
    <definedName name="_xlnm.Print_Area" localSheetId="5">'說明'!#REF!</definedName>
    <definedName name="_xlnm.Print_Titles" localSheetId="0">'捷瑞會計師事務所'!$3:$4</definedName>
    <definedName name="公司名稱" localSheetId="5">'說明'!#REF!</definedName>
    <definedName name="公司名稱">'捷瑞會計師事務所'!$B$1</definedName>
    <definedName name="表104B">#REF!</definedName>
    <definedName name="表105A">#REF!</definedName>
    <definedName name="表106A">#REF!</definedName>
    <definedName name="表107A">#REF!</definedName>
    <definedName name="表108A">#REF!</definedName>
    <definedName name="表109">#REF!</definedName>
    <definedName name="表110">#REF!</definedName>
    <definedName name="金額">#REF!</definedName>
    <definedName name="特表">#REF!</definedName>
    <definedName name="級距表">#REF!</definedName>
    <definedName name="起扣點" localSheetId="5">'說明'!#REF!</definedName>
    <definedName name="起扣點">'捷瑞會計師事務所'!#REF!</definedName>
    <definedName name="新特表">#REF!</definedName>
  </definedNames>
  <calcPr fullCalcOnLoad="1"/>
</workbook>
</file>

<file path=xl/sharedStrings.xml><?xml version="1.0" encoding="utf-8"?>
<sst xmlns="http://schemas.openxmlformats.org/spreadsheetml/2006/main" count="410" uniqueCount="285">
  <si>
    <t>同病假。</t>
  </si>
  <si>
    <t>薪轉總額</t>
  </si>
  <si>
    <t>到職日</t>
  </si>
  <si>
    <t>姓名</t>
  </si>
  <si>
    <t>離職日</t>
  </si>
  <si>
    <t>事假</t>
  </si>
  <si>
    <t>病假</t>
  </si>
  <si>
    <t>本月異動</t>
  </si>
  <si>
    <t>加保日</t>
  </si>
  <si>
    <t>退保日</t>
  </si>
  <si>
    <t>雇主提撥
退休金</t>
  </si>
  <si>
    <t>本月
日數</t>
  </si>
  <si>
    <t>以約定月薪除以30為日薪(不分大小月)</t>
  </si>
  <si>
    <t>日薪：</t>
  </si>
  <si>
    <t>扣假：</t>
  </si>
  <si>
    <t>以請假時數或天數扣時薪或日薪，不抵加班時數</t>
  </si>
  <si>
    <t>加班時數：</t>
  </si>
  <si>
    <t>以半個小時為單位，未滿半小時不予計算</t>
  </si>
  <si>
    <t>加班：</t>
  </si>
  <si>
    <t>以經主管簽核之加班單為準</t>
  </si>
  <si>
    <t>請假：</t>
  </si>
  <si>
    <t>以請假單及打卡紀錄為準</t>
  </si>
  <si>
    <t>病假：</t>
  </si>
  <si>
    <t>普通傷病假一年內未超過三十日部分，工資折半發給。</t>
  </si>
  <si>
    <t>生理假：</t>
  </si>
  <si>
    <t>詹XX</t>
  </si>
  <si>
    <t>林XX</t>
  </si>
  <si>
    <t>薪資
年月</t>
  </si>
  <si>
    <t>計薪
方式</t>
  </si>
  <si>
    <r>
      <t>1 1/3</t>
    </r>
    <r>
      <rPr>
        <sz val="9"/>
        <rFont val="細明體"/>
        <family val="3"/>
      </rPr>
      <t xml:space="preserve">
加班</t>
    </r>
  </si>
  <si>
    <r>
      <t>1 2/3</t>
    </r>
    <r>
      <rPr>
        <sz val="9"/>
        <rFont val="細明體"/>
        <family val="3"/>
      </rPr>
      <t xml:space="preserve">
加班</t>
    </r>
  </si>
  <si>
    <r>
      <t>1.00</t>
    </r>
    <r>
      <rPr>
        <sz val="9"/>
        <rFont val="細明體"/>
        <family val="3"/>
      </rPr>
      <t xml:space="preserve">
加班</t>
    </r>
  </si>
  <si>
    <t>基本資料</t>
  </si>
  <si>
    <t>時數資料</t>
  </si>
  <si>
    <r>
      <t>2.00</t>
    </r>
    <r>
      <rPr>
        <sz val="9"/>
        <rFont val="細明體"/>
        <family val="3"/>
      </rPr>
      <t xml:space="preserve">
加班</t>
    </r>
  </si>
  <si>
    <t>特休假</t>
  </si>
  <si>
    <t>其他
免扣
薪假</t>
  </si>
  <si>
    <t>經常性項目</t>
  </si>
  <si>
    <r>
      <t>時薪</t>
    </r>
    <r>
      <rPr>
        <sz val="9"/>
        <rFont val="Times New Roman"/>
        <family val="1"/>
      </rPr>
      <t xml:space="preserve">
</t>
    </r>
  </si>
  <si>
    <t>小計</t>
  </si>
  <si>
    <r>
      <t>小計</t>
    </r>
    <r>
      <rPr>
        <sz val="9"/>
        <rFont val="Times New Roman"/>
        <family val="1"/>
      </rPr>
      <t xml:space="preserve">
</t>
    </r>
  </si>
  <si>
    <t xml:space="preserve">
應稅薪資</t>
  </si>
  <si>
    <t xml:space="preserve">
免稅薪資</t>
  </si>
  <si>
    <r>
      <t xml:space="preserve">- 
</t>
    </r>
    <r>
      <rPr>
        <sz val="9"/>
        <rFont val="新細明體"/>
        <family val="1"/>
      </rPr>
      <t>代收
健保自付額</t>
    </r>
  </si>
  <si>
    <r>
      <t xml:space="preserve">- 
</t>
    </r>
    <r>
      <rPr>
        <sz val="9"/>
        <rFont val="新細明體"/>
        <family val="1"/>
      </rPr>
      <t>代收
勞保自付額</t>
    </r>
  </si>
  <si>
    <r>
      <t xml:space="preserve">- 
</t>
    </r>
    <r>
      <rPr>
        <sz val="9"/>
        <rFont val="新細明體"/>
        <family val="1"/>
      </rPr>
      <t>代收
勞退自提</t>
    </r>
  </si>
  <si>
    <r>
      <t xml:space="preserve">-
</t>
    </r>
    <r>
      <rPr>
        <sz val="9"/>
        <rFont val="新細明體"/>
        <family val="1"/>
      </rPr>
      <t>代收
扣繳所得稅</t>
    </r>
  </si>
  <si>
    <t xml:space="preserve">
附註</t>
  </si>
  <si>
    <t>非經常性項目</t>
  </si>
  <si>
    <t>本月薪資所得</t>
  </si>
  <si>
    <t>全民健康保險保險費負擔金額表(三)</t>
  </si>
  <si>
    <t>單位：新台幣元</t>
  </si>
  <si>
    <t>投保金額等級</t>
  </si>
  <si>
    <t>月投保金額</t>
  </si>
  <si>
    <t>被保險人及眷屬負擔金額﹝負擔比率30%﹞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</si>
  <si>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</si>
  <si>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</si>
  <si>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</si>
  <si>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</si>
  <si>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</si>
  <si>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</si>
  <si>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 xml:space="preserve">                         中央健康保險署製表</t>
  </si>
  <si>
    <t xml:space="preserve">
健保附掛人數</t>
  </si>
  <si>
    <t>時薪
(Tax)</t>
  </si>
  <si>
    <r>
      <t>1.00</t>
    </r>
    <r>
      <rPr>
        <sz val="9"/>
        <rFont val="細明體"/>
        <family val="3"/>
      </rPr>
      <t xml:space="preserve">
出勤
時數</t>
    </r>
  </si>
  <si>
    <r>
      <t>1 1/3</t>
    </r>
    <r>
      <rPr>
        <sz val="9"/>
        <rFont val="細明體"/>
        <family val="3"/>
      </rPr>
      <t xml:space="preserve">
出勤
時數</t>
    </r>
  </si>
  <si>
    <t>時薪制人員</t>
  </si>
  <si>
    <r>
      <t>1 2/3</t>
    </r>
    <r>
      <rPr>
        <sz val="9"/>
        <rFont val="細明體"/>
        <family val="3"/>
      </rPr>
      <t xml:space="preserve">
出勤
時數</t>
    </r>
  </si>
  <si>
    <r>
      <t>2.00</t>
    </r>
    <r>
      <rPr>
        <sz val="9"/>
        <rFont val="細明體"/>
        <family val="3"/>
      </rPr>
      <t xml:space="preserve">
出勤
時數</t>
    </r>
  </si>
  <si>
    <t>普通事故費率</t>
  </si>
  <si>
    <t>就業保險費率</t>
  </si>
  <si>
    <t>部分工時勞工適用</t>
  </si>
  <si>
    <t>第1級</t>
  </si>
  <si>
    <t>第2級</t>
  </si>
  <si>
    <t>勞工</t>
  </si>
  <si>
    <t>單位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</si>
  <si>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</si>
  <si>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</si>
  <si>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</si>
  <si>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</si>
  <si>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</si>
  <si>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</si>
  <si>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</si>
  <si>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</si>
  <si>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</si>
  <si>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</si>
  <si>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</si>
  <si>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 xml:space="preserve">        </t>
  </si>
  <si>
    <t>勞工退休金月提繳分級表</t>
  </si>
  <si>
    <t>級距</t>
  </si>
  <si>
    <t>級</t>
  </si>
  <si>
    <t>實際工資/執行業務所得</t>
  </si>
  <si>
    <t>月提繳工資/月提繳執行業務所得</t>
  </si>
  <si>
    <t>第1組</t>
  </si>
  <si>
    <t>1,500元以下</t>
  </si>
  <si>
    <t>1,500元</t>
  </si>
  <si>
    <t>第7組</t>
  </si>
  <si>
    <t>45,801元至48,200元</t>
  </si>
  <si>
    <t>48,200元</t>
  </si>
  <si>
    <t>1,501元至3,000元</t>
  </si>
  <si>
    <t>3,000元</t>
  </si>
  <si>
    <t>48,201元至50,600元</t>
  </si>
  <si>
    <t>50,600元</t>
  </si>
  <si>
    <t>3,001元至4,500元</t>
  </si>
  <si>
    <t>4,500元</t>
  </si>
  <si>
    <t>50,601元至53,000元</t>
  </si>
  <si>
    <t>53,000元</t>
  </si>
  <si>
    <t>4,501元至6,000元</t>
  </si>
  <si>
    <t>6,000元</t>
  </si>
  <si>
    <t>53,001元至55,400元</t>
  </si>
  <si>
    <t>55,400元</t>
  </si>
  <si>
    <t>6,001元至7,500元</t>
  </si>
  <si>
    <t>7,500元</t>
  </si>
  <si>
    <t>55,401元至57,800元</t>
  </si>
  <si>
    <t>57,800元</t>
  </si>
  <si>
    <t>第2組</t>
  </si>
  <si>
    <t>7,501元至8,700元</t>
  </si>
  <si>
    <t>8,700元</t>
  </si>
  <si>
    <t>第8組</t>
  </si>
  <si>
    <t>57,801元至60,800元</t>
  </si>
  <si>
    <t>60,800元</t>
  </si>
  <si>
    <t>8,701元至9,900元</t>
  </si>
  <si>
    <t>9,900元</t>
  </si>
  <si>
    <t>60,801元至63,800元</t>
  </si>
  <si>
    <t>63,800元</t>
  </si>
  <si>
    <t>9,901元至11,100元</t>
  </si>
  <si>
    <t>11,100元</t>
  </si>
  <si>
    <t>63,801元至66,800元</t>
  </si>
  <si>
    <t>66,800元</t>
  </si>
  <si>
    <t>11,101元至12,540元</t>
  </si>
  <si>
    <t>12,540元</t>
  </si>
  <si>
    <t>66,801元至69,800元</t>
  </si>
  <si>
    <t>69,800元</t>
  </si>
  <si>
    <t>12,541元至13,500元</t>
  </si>
  <si>
    <t>13,500元</t>
  </si>
  <si>
    <t>69,801元至72,800元</t>
  </si>
  <si>
    <t>72,800元</t>
  </si>
  <si>
    <t>第3組</t>
  </si>
  <si>
    <t>13,501元至15,840元</t>
  </si>
  <si>
    <t>15,840元</t>
  </si>
  <si>
    <t>第9組</t>
  </si>
  <si>
    <t>72,801元至76,500元</t>
  </si>
  <si>
    <t>76,500元</t>
  </si>
  <si>
    <t>15,841元至16,500元</t>
  </si>
  <si>
    <t>16,500元</t>
  </si>
  <si>
    <t>76,501元至80,200元</t>
  </si>
  <si>
    <t>80,200元</t>
  </si>
  <si>
    <t>16,501元至17,280元</t>
  </si>
  <si>
    <t>17,280元</t>
  </si>
  <si>
    <t>80,201元至83,900元</t>
  </si>
  <si>
    <t>83,900元</t>
  </si>
  <si>
    <t>17,281元至17,880元</t>
  </si>
  <si>
    <t>17,880元</t>
  </si>
  <si>
    <t>83,901元至87,600元</t>
  </si>
  <si>
    <t>87,600元</t>
  </si>
  <si>
    <t>17,881元至19,047元</t>
  </si>
  <si>
    <t>19,047元</t>
  </si>
  <si>
    <t>第10組</t>
  </si>
  <si>
    <t>87,601元至92,100元</t>
  </si>
  <si>
    <t>92,100元</t>
  </si>
  <si>
    <t>19,048元至20,008元</t>
  </si>
  <si>
    <t>20,008元</t>
  </si>
  <si>
    <t>92,101元至96,600元</t>
  </si>
  <si>
    <t>96,600元</t>
  </si>
  <si>
    <t>20,009元至21,009元</t>
  </si>
  <si>
    <t>21,009元</t>
  </si>
  <si>
    <t>96,601元至101,100元</t>
  </si>
  <si>
    <t>101,100元</t>
  </si>
  <si>
    <t>21,010元至22,000元</t>
  </si>
  <si>
    <t>22,000元</t>
  </si>
  <si>
    <t>101,101元至105,600元</t>
  </si>
  <si>
    <t>105,600元</t>
  </si>
  <si>
    <t>22,001元至23,100元</t>
  </si>
  <si>
    <t>23,100元</t>
  </si>
  <si>
    <t>105,601元至110,100元</t>
  </si>
  <si>
    <t>110,100元</t>
  </si>
  <si>
    <t>第4組</t>
  </si>
  <si>
    <t>23,101元至24,000元</t>
  </si>
  <si>
    <t>24,000元</t>
  </si>
  <si>
    <t>第11組</t>
  </si>
  <si>
    <t>110,101元至115,500元</t>
  </si>
  <si>
    <t>115,500元</t>
  </si>
  <si>
    <t>115,501元至120,900元</t>
  </si>
  <si>
    <t>120,900元</t>
  </si>
  <si>
    <t>26,400元</t>
  </si>
  <si>
    <t>120,901元至126,300元</t>
  </si>
  <si>
    <t>126,300元</t>
  </si>
  <si>
    <t>26,401元至27,600元</t>
  </si>
  <si>
    <t>27,600元</t>
  </si>
  <si>
    <t>126,301元至131,700元</t>
  </si>
  <si>
    <t>131,700元</t>
  </si>
  <si>
    <t>27,601元至28,800元</t>
  </si>
  <si>
    <t>28,800元</t>
  </si>
  <si>
    <t>131,701元至137,100元</t>
  </si>
  <si>
    <t>137,100元</t>
  </si>
  <si>
    <t>第5組</t>
  </si>
  <si>
    <t>28,801元至30,300元</t>
  </si>
  <si>
    <t>30,300元</t>
  </si>
  <si>
    <t>137,101元至142,500元</t>
  </si>
  <si>
    <t>142,500元</t>
  </si>
  <si>
    <t>30,301元至31,800元</t>
  </si>
  <si>
    <t>31,800元</t>
  </si>
  <si>
    <t>142,501元至147,900元</t>
  </si>
  <si>
    <t>147,900元</t>
  </si>
  <si>
    <t>31,801元至33,300元</t>
  </si>
  <si>
    <t>33,300元</t>
  </si>
  <si>
    <t>147,901元以上</t>
  </si>
  <si>
    <t>150,000元</t>
  </si>
  <si>
    <t>33,301元至34,800元</t>
  </si>
  <si>
    <t>34,800元</t>
  </si>
  <si>
    <t>備註：</t>
  </si>
  <si>
    <t>一、本表依勞工退休金條例第十四條第五項規定訂定之。</t>
  </si>
  <si>
    <t>34,801元至36,300元</t>
  </si>
  <si>
    <t>36,300元</t>
  </si>
  <si>
    <t>第6組</t>
  </si>
  <si>
    <t>36,301元至38,200元</t>
  </si>
  <si>
    <t>38,200元</t>
  </si>
  <si>
    <t>38,201元至40,100元</t>
  </si>
  <si>
    <t>40,100元</t>
  </si>
  <si>
    <t>40,101元至42,000元</t>
  </si>
  <si>
    <t>42,000元</t>
  </si>
  <si>
    <t>42,001元至43,900元</t>
  </si>
  <si>
    <t>43,900元</t>
  </si>
  <si>
    <t>43,901元至45,800元</t>
  </si>
  <si>
    <t>45,800元</t>
  </si>
  <si>
    <t>發薪日：</t>
  </si>
  <si>
    <t>每月5日，遇假日提前</t>
  </si>
  <si>
    <t>時薪：</t>
  </si>
  <si>
    <r>
      <t>以約定月薪除以</t>
    </r>
    <r>
      <rPr>
        <sz val="12"/>
        <rFont val="Times New Roman"/>
        <family val="1"/>
      </rPr>
      <t>240</t>
    </r>
    <r>
      <rPr>
        <sz val="12"/>
        <rFont val="標楷體"/>
        <family val="4"/>
      </rPr>
      <t>為時薪</t>
    </r>
  </si>
  <si>
    <t>加薪,減薪,附註</t>
  </si>
  <si>
    <t>王XX</t>
  </si>
  <si>
    <r>
      <t xml:space="preserve"> +
</t>
    </r>
    <r>
      <rPr>
        <sz val="9"/>
        <rFont val="細明體"/>
        <family val="3"/>
      </rPr>
      <t>非按月
給付之
獎金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</t>
    </r>
    <r>
      <rPr>
        <sz val="9"/>
        <rFont val="Times New Roman"/>
        <family val="1"/>
      </rPr>
      <t>)</t>
    </r>
  </si>
  <si>
    <r>
      <t xml:space="preserve"> +
</t>
    </r>
    <r>
      <rPr>
        <sz val="9"/>
        <rFont val="細明體"/>
        <family val="3"/>
      </rPr>
      <t xml:space="preserve">按月給
付之
</t>
    </r>
    <r>
      <rPr>
        <sz val="9"/>
        <rFont val="新細明體"/>
        <family val="1"/>
      </rPr>
      <t>獎金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應稅)</t>
    </r>
  </si>
  <si>
    <r>
      <t xml:space="preserve">-
</t>
    </r>
    <r>
      <rPr>
        <sz val="9"/>
        <rFont val="細明體"/>
        <family val="3"/>
      </rPr>
      <t xml:space="preserve">扣全
勤獎
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應稅)</t>
    </r>
  </si>
  <si>
    <r>
      <t xml:space="preserve">- 
</t>
    </r>
    <r>
      <rPr>
        <sz val="9"/>
        <rFont val="新細明體"/>
        <family val="1"/>
      </rPr>
      <t xml:space="preserve">事假
扣薪
</t>
    </r>
    <r>
      <rPr>
        <sz val="9"/>
        <rFont val="Times New Roman"/>
        <family val="1"/>
      </rPr>
      <t xml:space="preserve">
(</t>
    </r>
    <r>
      <rPr>
        <sz val="9"/>
        <rFont val="新細明體"/>
        <family val="1"/>
      </rPr>
      <t>應稅)</t>
    </r>
  </si>
  <si>
    <r>
      <t xml:space="preserve">- 
</t>
    </r>
    <r>
      <rPr>
        <sz val="9"/>
        <rFont val="新細明體"/>
        <family val="1"/>
      </rPr>
      <t xml:space="preserve">病假
扣薪
</t>
    </r>
    <r>
      <rPr>
        <sz val="9"/>
        <rFont val="Times New Roman"/>
        <family val="1"/>
      </rPr>
      <t xml:space="preserve">
(</t>
    </r>
    <r>
      <rPr>
        <sz val="9"/>
        <rFont val="新細明體"/>
        <family val="1"/>
      </rPr>
      <t>應稅)</t>
    </r>
  </si>
  <si>
    <r>
      <t xml:space="preserve">+
</t>
    </r>
    <r>
      <rPr>
        <sz val="9"/>
        <rFont val="細明體"/>
        <family val="3"/>
      </rPr>
      <t xml:space="preserve">加班費
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免稅</t>
    </r>
    <r>
      <rPr>
        <sz val="9"/>
        <rFont val="Times New Roman"/>
        <family val="1"/>
      </rPr>
      <t>)</t>
    </r>
  </si>
  <si>
    <r>
      <t xml:space="preserve"> +
</t>
    </r>
    <r>
      <rPr>
        <sz val="9"/>
        <rFont val="細明體"/>
        <family val="3"/>
      </rPr>
      <t>未休假
獎金
(免稅)</t>
    </r>
  </si>
  <si>
    <r>
      <t xml:space="preserve">+
</t>
    </r>
    <r>
      <rPr>
        <sz val="9"/>
        <rFont val="細明體"/>
        <family val="3"/>
      </rPr>
      <t>退職金
資遣費
(免稅)</t>
    </r>
  </si>
  <si>
    <r>
      <t xml:space="preserve">底薪
</t>
    </r>
    <r>
      <rPr>
        <sz val="9"/>
        <rFont val="細明體"/>
        <family val="3"/>
      </rPr>
      <t xml:space="preserve">
(應稅)</t>
    </r>
  </si>
  <si>
    <r>
      <t xml:space="preserve">主管加給
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</t>
    </r>
    <r>
      <rPr>
        <sz val="9"/>
        <rFont val="Times New Roman"/>
        <family val="1"/>
      </rPr>
      <t>)</t>
    </r>
  </si>
  <si>
    <r>
      <t xml:space="preserve">全勤獎
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</t>
    </r>
    <r>
      <rPr>
        <sz val="9"/>
        <rFont val="Times New Roman"/>
        <family val="1"/>
      </rPr>
      <t>)</t>
    </r>
  </si>
  <si>
    <t>伙食費
(免稅)</t>
  </si>
  <si>
    <t xml:space="preserve">經常性
薪資
合計
</t>
  </si>
  <si>
    <r>
      <rPr>
        <sz val="9"/>
        <rFont val="細明體"/>
        <family val="3"/>
      </rPr>
      <t>本月</t>
    </r>
    <r>
      <rPr>
        <sz val="9"/>
        <rFont val="Times New Roman"/>
        <family val="1"/>
      </rPr>
      <t xml:space="preserve">
</t>
    </r>
    <r>
      <rPr>
        <sz val="9"/>
        <rFont val="細明體"/>
        <family val="3"/>
      </rPr>
      <t>在職
日數</t>
    </r>
  </si>
  <si>
    <t>投保級距</t>
  </si>
  <si>
    <t>月</t>
  </si>
  <si>
    <t>月</t>
  </si>
  <si>
    <t>時</t>
  </si>
  <si>
    <t>員工
編號</t>
  </si>
  <si>
    <r>
      <t xml:space="preserve">+ -
</t>
    </r>
    <r>
      <rPr>
        <sz val="9"/>
        <rFont val="細明體"/>
        <family val="3"/>
      </rPr>
      <t>更正</t>
    </r>
    <r>
      <rPr>
        <sz val="9"/>
        <rFont val="細明體"/>
        <family val="3"/>
      </rPr>
      <t xml:space="preserve">
退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補</t>
    </r>
    <r>
      <rPr>
        <sz val="9"/>
        <rFont val="Times New Roman"/>
        <family val="1"/>
      </rPr>
      <t xml:space="preserve">)
</t>
    </r>
    <r>
      <rPr>
        <sz val="9"/>
        <rFont val="細明體"/>
        <family val="3"/>
      </rPr>
      <t>前期
保費</t>
    </r>
  </si>
  <si>
    <r>
      <t>+ -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其他</t>
    </r>
    <r>
      <rPr>
        <sz val="9"/>
        <rFont val="Times New Roman"/>
        <family val="1"/>
      </rPr>
      <t xml:space="preserve">
</t>
    </r>
    <r>
      <rPr>
        <sz val="9"/>
        <rFont val="細明體"/>
        <family val="3"/>
      </rPr>
      <t>加(減)</t>
    </r>
  </si>
  <si>
    <t>資遣</t>
  </si>
  <si>
    <t>加薪3,000</t>
  </si>
  <si>
    <r>
      <t xml:space="preserve">-
</t>
    </r>
    <r>
      <rPr>
        <sz val="9"/>
        <rFont val="細明體"/>
        <family val="3"/>
      </rPr>
      <t>代收
二代健保費獎金逾保額四倍</t>
    </r>
  </si>
  <si>
    <r>
      <t xml:space="preserve">- 
</t>
    </r>
    <r>
      <rPr>
        <sz val="9"/>
        <rFont val="新細明體"/>
        <family val="1"/>
      </rPr>
      <t>代收
勞退
自提</t>
    </r>
  </si>
  <si>
    <r>
      <t xml:space="preserve"> +
</t>
    </r>
    <r>
      <rPr>
        <sz val="9"/>
        <rFont val="細明體"/>
        <family val="3"/>
      </rPr>
      <t>特休
未休假
獎金
(免稅)</t>
    </r>
  </si>
  <si>
    <t>員工
姓名</t>
  </si>
  <si>
    <t>作者：捷瑞會計師事務所</t>
  </si>
  <si>
    <t>製作個人薪資條：選擇整列，列印選擇範圍，輸出至印表機或製成PDF檔。</t>
  </si>
  <si>
    <t>代扣健保費、勞保費請自行查表輸入</t>
  </si>
  <si>
    <t>到職</t>
  </si>
  <si>
    <t>季獎金</t>
  </si>
  <si>
    <t>健保附掛人數</t>
  </si>
  <si>
    <t>代墊款</t>
  </si>
  <si>
    <r>
      <t xml:space="preserve">-
</t>
    </r>
    <r>
      <rPr>
        <sz val="9"/>
        <rFont val="細明體"/>
        <family val="3"/>
      </rPr>
      <t>代收
二代健保
費獎金逾
保額四倍</t>
    </r>
  </si>
  <si>
    <t>代收款項及其他退補</t>
  </si>
  <si>
    <t>葉XX</t>
  </si>
  <si>
    <t>本表不適用非稅務居民之員工</t>
  </si>
  <si>
    <t>中華民國110年11月24日勞動部勞動福3字第1100136255號令修正發布，自111年1月1日生效</t>
  </si>
  <si>
    <t xml:space="preserve"> 級</t>
  </si>
  <si>
    <t>24,001元至25,250元</t>
  </si>
  <si>
    <t>25,250元</t>
  </si>
  <si>
    <t>25,251元至26,400元</t>
  </si>
  <si>
    <t>二、本表月提繳工資/月提繳執行業務所得金額以新臺幣元</t>
  </si>
  <si>
    <t xml:space="preserve">    為單位，角以下四捨五入。</t>
  </si>
  <si>
    <t>﹝公、民營事業、機構及有一定雇主之受僱者適用﹞</t>
  </si>
  <si>
    <t>112年1月1日起實施</t>
  </si>
  <si>
    <t>註:1.自112年1月1日起配合基本工資調整，第一級調整為26,400元。</t>
  </si>
  <si>
    <t xml:space="preserve">    2.自112年1月1日起調整平均眷口數為0.57人，投保單位負擔金額含本人
       及平均眷屬人數0.57人,合計1.57人。</t>
  </si>
  <si>
    <t xml:space="preserve">    3.自111年7月1日起，投保金額最高一級調整為219,500元。</t>
  </si>
  <si>
    <t xml:space="preserve">    4.自110年1月1日起費率調整為5.17%。</t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</si>
  <si>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112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</si>
  <si>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 xml:space="preserve">      ※本表不含勞工職業災害保險費，職業災害保險費率依投保單位行業別而有不同，請按繳款單所列職業災害保險費率自行計算，並請依規定職業災害保險費全部由投保單位負擔。單位：新台幣元</t>
  </si>
  <si>
    <t xml:space="preserve">      111.11製表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</si>
</sst>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_-* #,##0_-;\-* #,##0_-;_-* &quot;-&quot;??_-;_-@_-"/>
    <numFmt numFmtId="179" formatCode="0.00_ "/>
    <numFmt numFmtId="180" formatCode="_-* #,##0.0_-;\-* #,##0.0_-;_-* &quot;-&quot;??_-;_-@_-"/>
    <numFmt numFmtId="181" formatCode="[$-404]e\.mm\.dd"/>
    <numFmt numFmtId="182" formatCode="[$-404]e/mm/dd"/>
    <numFmt numFmtId="183" formatCode="#,##0_);[Red]\(#,##0\);_-* &quot;-&quot;??_-;_-@_-"/>
    <numFmt numFmtId="184" formatCode="0.0"/>
    <numFmt numFmtId="185" formatCode="0.0_ "/>
    <numFmt numFmtId="186" formatCode="0_ "/>
    <numFmt numFmtId="187" formatCode="0_);[Red]\(0\)"/>
    <numFmt numFmtId="188" formatCode="0.0_);[Red]\(0.0\)"/>
    <numFmt numFmtId="189" formatCode="0.0;[Red]0.0"/>
    <numFmt numFmtId="190" formatCode="0;[Red]0"/>
    <numFmt numFmtId="191" formatCode="#,##0.00;[Red]#,##0.00"/>
    <numFmt numFmtId="192" formatCode="#,##0;[Red]#,##0"/>
    <numFmt numFmtId="193" formatCode="#,##0.0;[Red]#,##0.0"/>
    <numFmt numFmtId="194" formatCode="yyyy\-m"/>
    <numFmt numFmtId="195" formatCode="#,##0;[Red]\(#,##0\)"/>
    <numFmt numFmtId="196" formatCode="yyyy/mm/dd"/>
    <numFmt numFmtId="197" formatCode="yyyy/mm"/>
    <numFmt numFmtId="198" formatCode="##&quot;年&quot;"/>
    <numFmt numFmtId="199" formatCode="##&quot;月&quot;"/>
    <numFmt numFmtId="200" formatCode="0.0%"/>
    <numFmt numFmtId="201" formatCode="mmm\-yyyy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_);[Red]\(0.00\)"/>
    <numFmt numFmtId="209" formatCode="_+\-* #,##0_-;\-* #,##0_-;_-* &quot;-&quot;??_-;_-@_-"/>
    <numFmt numFmtId="210" formatCode="_+* #,##0_-;\-* #,##0_-;_-* &quot;-&quot;??_-;_-@_-"/>
    <numFmt numFmtId="211" formatCode="_-\+* #,##0_-;\-* #,##0_-;_-* &quot;-&quot;??_-;_-@_-"/>
    <numFmt numFmtId="212" formatCode="\'&quot;所&quot;&quot;得&quot;&quot;總&quot;&quot;額&quot;\:\'General"/>
    <numFmt numFmtId="213" formatCode="0.0_ ;[Red]\-0.0\ "/>
    <numFmt numFmtId="214" formatCode="#,##0_ ;[Red]\-#,##0\ "/>
    <numFmt numFmtId="215" formatCode="0.0_ ;[Red]\-0.0"/>
    <numFmt numFmtId="216" formatCode="#,##0_ ;[Red]\-#,##0"/>
    <numFmt numFmtId="217" formatCode="_(* #,##0_);_(* \(#,##0\);_(* &quot;-&quot;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8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2"/>
      <color indexed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細明體"/>
      <family val="3"/>
    </font>
    <font>
      <sz val="11"/>
      <color indexed="8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11"/>
      <name val="細明體"/>
      <family val="3"/>
    </font>
    <font>
      <b/>
      <sz val="11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0"/>
      <color indexed="8"/>
      <name val="新細明體"/>
      <family val="1"/>
    </font>
    <font>
      <b/>
      <sz val="11"/>
      <color indexed="8"/>
      <name val="標楷體"/>
      <family val="4"/>
    </font>
    <font>
      <sz val="8"/>
      <color indexed="8"/>
      <name val="標楷體"/>
      <family val="4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sz val="8.5"/>
      <name val="標楷體"/>
      <family val="4"/>
    </font>
    <font>
      <b/>
      <sz val="20"/>
      <name val="標楷體"/>
      <family val="4"/>
    </font>
    <font>
      <b/>
      <sz val="11"/>
      <name val="標楷體"/>
      <family val="4"/>
    </font>
    <font>
      <sz val="16"/>
      <name val="新細明體"/>
      <family val="1"/>
    </font>
    <font>
      <b/>
      <sz val="9"/>
      <color indexed="8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新細明體"/>
      <family val="1"/>
    </font>
    <font>
      <sz val="12"/>
      <color indexed="56"/>
      <name val="新細明體"/>
      <family val="1"/>
    </font>
    <font>
      <sz val="12"/>
      <color indexed="30"/>
      <name val="新細明體"/>
      <family val="1"/>
    </font>
    <font>
      <sz val="8"/>
      <color indexed="8"/>
      <name val="新細明體"/>
      <family val="1"/>
    </font>
    <font>
      <sz val="8"/>
      <color indexed="8"/>
      <name val="Calibri"/>
      <family val="2"/>
    </font>
    <font>
      <b/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8"/>
      <name val="Calibri"/>
      <family val="1"/>
    </font>
    <font>
      <sz val="10"/>
      <name val="Calibri"/>
      <family val="1"/>
    </font>
    <font>
      <sz val="12"/>
      <color indexed="56"/>
      <name val="Calibri"/>
      <family val="1"/>
    </font>
    <font>
      <b/>
      <sz val="12"/>
      <color rgb="FF0000CC"/>
      <name val="Calibri"/>
      <family val="1"/>
    </font>
    <font>
      <b/>
      <sz val="12"/>
      <name val="Calibri"/>
      <family val="1"/>
    </font>
    <font>
      <b/>
      <sz val="12"/>
      <color rgb="FF0000FF"/>
      <name val="Calibri"/>
      <family val="1"/>
    </font>
    <font>
      <sz val="12"/>
      <color rgb="FF0070C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33" applyFont="1" applyFill="1" applyBorder="1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" fontId="11" fillId="0" borderId="0" xfId="0" applyNumberFormat="1" applyFont="1" applyFill="1" applyBorder="1" applyAlignment="1" quotePrefix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194" fontId="6" fillId="36" borderId="17" xfId="0" applyNumberFormat="1" applyFont="1" applyFill="1" applyBorder="1" applyAlignment="1">
      <alignment horizontal="center" vertical="center" shrinkToFit="1"/>
    </xf>
    <xf numFmtId="0" fontId="6" fillId="36" borderId="18" xfId="0" applyFont="1" applyFill="1" applyBorder="1" applyAlignment="1">
      <alignment horizontal="left" vertical="center" shrinkToFit="1"/>
    </xf>
    <xf numFmtId="192" fontId="18" fillId="34" borderId="19" xfId="0" applyNumberFormat="1" applyFont="1" applyFill="1" applyBorder="1" applyAlignment="1" quotePrefix="1">
      <alignment horizontal="center" vertical="center" shrinkToFit="1"/>
    </xf>
    <xf numFmtId="192" fontId="15" fillId="34" borderId="20" xfId="0" applyNumberFormat="1" applyFont="1" applyFill="1" applyBorder="1" applyAlignment="1">
      <alignment shrinkToFit="1"/>
    </xf>
    <xf numFmtId="192" fontId="15" fillId="34" borderId="20" xfId="0" applyNumberFormat="1" applyFont="1" applyFill="1" applyBorder="1" applyAlignment="1">
      <alignment horizontal="center" shrinkToFit="1"/>
    </xf>
    <xf numFmtId="192" fontId="15" fillId="34" borderId="21" xfId="0" applyNumberFormat="1" applyFont="1" applyFill="1" applyBorder="1" applyAlignment="1">
      <alignment shrinkToFit="1"/>
    </xf>
    <xf numFmtId="192" fontId="18" fillId="33" borderId="19" xfId="0" applyNumberFormat="1" applyFont="1" applyFill="1" applyBorder="1" applyAlignment="1" quotePrefix="1">
      <alignment horizontal="center" vertical="center" shrinkToFit="1"/>
    </xf>
    <xf numFmtId="192" fontId="18" fillId="33" borderId="20" xfId="0" applyNumberFormat="1" applyFont="1" applyFill="1" applyBorder="1" applyAlignment="1" quotePrefix="1">
      <alignment horizontal="center" vertical="center" shrinkToFit="1"/>
    </xf>
    <xf numFmtId="192" fontId="6" fillId="35" borderId="22" xfId="0" applyNumberFormat="1" applyFont="1" applyFill="1" applyBorder="1" applyAlignment="1">
      <alignment shrinkToFit="1"/>
    </xf>
    <xf numFmtId="192" fontId="15" fillId="35" borderId="20" xfId="0" applyNumberFormat="1" applyFont="1" applyFill="1" applyBorder="1" applyAlignment="1">
      <alignment shrinkToFit="1"/>
    </xf>
    <xf numFmtId="192" fontId="15" fillId="35" borderId="21" xfId="0" applyNumberFormat="1" applyFont="1" applyFill="1" applyBorder="1" applyAlignment="1">
      <alignment shrinkToFit="1"/>
    </xf>
    <xf numFmtId="192" fontId="6" fillId="37" borderId="19" xfId="0" applyNumberFormat="1" applyFont="1" applyFill="1" applyBorder="1" applyAlignment="1">
      <alignment shrinkToFit="1"/>
    </xf>
    <xf numFmtId="192" fontId="6" fillId="37" borderId="20" xfId="0" applyNumberFormat="1" applyFont="1" applyFill="1" applyBorder="1" applyAlignment="1">
      <alignment shrinkToFit="1"/>
    </xf>
    <xf numFmtId="192" fontId="6" fillId="0" borderId="19" xfId="0" applyNumberFormat="1" applyFont="1" applyFill="1" applyBorder="1" applyAlignment="1">
      <alignment shrinkToFit="1"/>
    </xf>
    <xf numFmtId="192" fontId="6" fillId="0" borderId="21" xfId="0" applyNumberFormat="1" applyFont="1" applyFill="1" applyBorder="1" applyAlignment="1">
      <alignment shrinkToFit="1"/>
    </xf>
    <xf numFmtId="192" fontId="6" fillId="38" borderId="20" xfId="0" applyNumberFormat="1" applyFont="1" applyFill="1" applyBorder="1" applyAlignment="1">
      <alignment shrinkToFit="1"/>
    </xf>
    <xf numFmtId="192" fontId="6" fillId="36" borderId="23" xfId="34" applyNumberFormat="1" applyFont="1" applyFill="1" applyBorder="1" applyAlignment="1">
      <alignment vertical="center" shrinkToFit="1"/>
    </xf>
    <xf numFmtId="192" fontId="6" fillId="36" borderId="18" xfId="34" applyNumberFormat="1" applyFont="1" applyFill="1" applyBorder="1" applyAlignment="1">
      <alignment vertical="center" shrinkToFit="1"/>
    </xf>
    <xf numFmtId="192" fontId="6" fillId="37" borderId="18" xfId="34" applyNumberFormat="1" applyFont="1" applyFill="1" applyBorder="1" applyAlignment="1">
      <alignment vertical="center" shrinkToFit="1"/>
    </xf>
    <xf numFmtId="192" fontId="6" fillId="0" borderId="23" xfId="34" applyNumberFormat="1" applyFont="1" applyFill="1" applyBorder="1" applyAlignment="1">
      <alignment vertical="center" shrinkToFit="1"/>
    </xf>
    <xf numFmtId="0" fontId="6" fillId="36" borderId="18" xfId="0" applyFont="1" applyFill="1" applyBorder="1" applyAlignment="1">
      <alignment horizontal="center" vertical="center" shrinkToFit="1"/>
    </xf>
    <xf numFmtId="189" fontId="6" fillId="36" borderId="23" xfId="34" applyNumberFormat="1" applyFont="1" applyFill="1" applyBorder="1" applyAlignment="1">
      <alignment vertical="center" shrinkToFit="1"/>
    </xf>
    <xf numFmtId="189" fontId="6" fillId="36" borderId="18" xfId="34" applyNumberFormat="1" applyFont="1" applyFill="1" applyBorder="1" applyAlignment="1">
      <alignment vertical="center" shrinkToFit="1"/>
    </xf>
    <xf numFmtId="189" fontId="6" fillId="36" borderId="24" xfId="34" applyNumberFormat="1" applyFont="1" applyFill="1" applyBorder="1" applyAlignment="1">
      <alignment vertical="center" shrinkToFit="1"/>
    </xf>
    <xf numFmtId="192" fontId="6" fillId="35" borderId="18" xfId="34" applyNumberFormat="1" applyFont="1" applyFill="1" applyBorder="1" applyAlignment="1">
      <alignment vertical="center" shrinkToFit="1"/>
    </xf>
    <xf numFmtId="192" fontId="15" fillId="35" borderId="25" xfId="0" applyNumberFormat="1" applyFont="1" applyFill="1" applyBorder="1" applyAlignment="1">
      <alignment shrinkToFit="1"/>
    </xf>
    <xf numFmtId="192" fontId="6" fillId="37" borderId="21" xfId="0" applyNumberFormat="1" applyFont="1" applyFill="1" applyBorder="1" applyAlignment="1">
      <alignment shrinkToFit="1"/>
    </xf>
    <xf numFmtId="192" fontId="15" fillId="35" borderId="22" xfId="0" applyNumberFormat="1" applyFont="1" applyFill="1" applyBorder="1" applyAlignment="1">
      <alignment shrinkToFit="1"/>
    </xf>
    <xf numFmtId="0" fontId="8" fillId="37" borderId="26" xfId="0" applyFont="1" applyFill="1" applyBorder="1" applyAlignment="1">
      <alignment horizontal="center" vertical="center" wrapText="1"/>
    </xf>
    <xf numFmtId="192" fontId="6" fillId="38" borderId="19" xfId="0" applyNumberFormat="1" applyFont="1" applyFill="1" applyBorder="1" applyAlignment="1">
      <alignment horizontal="center" shrinkToFit="1"/>
    </xf>
    <xf numFmtId="192" fontId="17" fillId="33" borderId="25" xfId="0" applyNumberFormat="1" applyFont="1" applyFill="1" applyBorder="1" applyAlignment="1">
      <alignment horizontal="center" shrinkToFit="1"/>
    </xf>
    <xf numFmtId="0" fontId="12" fillId="37" borderId="12" xfId="0" applyFont="1" applyFill="1" applyBorder="1" applyAlignment="1" quotePrefix="1">
      <alignment horizontal="center" vertical="top" wrapText="1"/>
    </xf>
    <xf numFmtId="0" fontId="12" fillId="37" borderId="13" xfId="0" applyFont="1" applyFill="1" applyBorder="1" applyAlignment="1" quotePrefix="1">
      <alignment horizontal="center" vertical="top" wrapText="1"/>
    </xf>
    <xf numFmtId="0" fontId="10" fillId="37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38" borderId="12" xfId="0" applyFont="1" applyFill="1" applyBorder="1" applyAlignment="1">
      <alignment horizontal="center" vertical="top" wrapText="1"/>
    </xf>
    <xf numFmtId="0" fontId="12" fillId="38" borderId="13" xfId="0" applyFont="1" applyFill="1" applyBorder="1" applyAlignment="1" quotePrefix="1">
      <alignment horizontal="center" vertical="top" wrapText="1"/>
    </xf>
    <xf numFmtId="0" fontId="10" fillId="38" borderId="14" xfId="0" applyFont="1" applyFill="1" applyBorder="1" applyAlignment="1">
      <alignment horizontal="center" vertical="top" wrapText="1"/>
    </xf>
    <xf numFmtId="0" fontId="12" fillId="37" borderId="12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192" fontId="14" fillId="35" borderId="27" xfId="0" applyNumberFormat="1" applyFont="1" applyFill="1" applyBorder="1" applyAlignment="1">
      <alignment horizontal="right" vertical="center" shrinkToFit="1"/>
    </xf>
    <xf numFmtId="195" fontId="6" fillId="37" borderId="24" xfId="34" applyNumberFormat="1" applyFont="1" applyFill="1" applyBorder="1" applyAlignment="1">
      <alignment vertical="center" shrinkToFit="1"/>
    </xf>
    <xf numFmtId="192" fontId="6" fillId="0" borderId="24" xfId="34" applyNumberFormat="1" applyFont="1" applyFill="1" applyBorder="1" applyAlignment="1">
      <alignment vertical="center" shrinkToFit="1"/>
    </xf>
    <xf numFmtId="193" fontId="6" fillId="37" borderId="19" xfId="0" applyNumberFormat="1" applyFont="1" applyFill="1" applyBorder="1" applyAlignment="1">
      <alignment shrinkToFit="1"/>
    </xf>
    <xf numFmtId="193" fontId="6" fillId="37" borderId="20" xfId="0" applyNumberFormat="1" applyFont="1" applyFill="1" applyBorder="1" applyAlignment="1">
      <alignment shrinkToFit="1"/>
    </xf>
    <xf numFmtId="193" fontId="6" fillId="37" borderId="21" xfId="0" applyNumberFormat="1" applyFont="1" applyFill="1" applyBorder="1" applyAlignment="1">
      <alignment shrinkToFit="1"/>
    </xf>
    <xf numFmtId="192" fontId="14" fillId="36" borderId="23" xfId="0" applyNumberFormat="1" applyFont="1" applyFill="1" applyBorder="1" applyAlignment="1" applyProtection="1">
      <alignment vertical="center" shrinkToFit="1"/>
      <protection hidden="1"/>
    </xf>
    <xf numFmtId="192" fontId="16" fillId="35" borderId="24" xfId="0" applyNumberFormat="1" applyFont="1" applyFill="1" applyBorder="1" applyAlignment="1">
      <alignment horizontal="right" vertical="center" shrinkToFit="1"/>
    </xf>
    <xf numFmtId="0" fontId="8" fillId="38" borderId="28" xfId="0" applyFont="1" applyFill="1" applyBorder="1" applyAlignment="1">
      <alignment horizontal="centerContinuous" vertical="center"/>
    </xf>
    <xf numFmtId="0" fontId="8" fillId="38" borderId="29" xfId="0" applyFont="1" applyFill="1" applyBorder="1" applyAlignment="1">
      <alignment horizontal="centerContinuous" vertical="center"/>
    </xf>
    <xf numFmtId="0" fontId="8" fillId="38" borderId="30" xfId="0" applyFont="1" applyFill="1" applyBorder="1" applyAlignment="1">
      <alignment horizontal="centerContinuous" vertical="center"/>
    </xf>
    <xf numFmtId="0" fontId="9" fillId="37" borderId="31" xfId="0" applyFont="1" applyFill="1" applyBorder="1" applyAlignment="1">
      <alignment horizontal="center" vertical="top" wrapText="1"/>
    </xf>
    <xf numFmtId="192" fontId="6" fillId="35" borderId="27" xfId="34" applyNumberFormat="1" applyFont="1" applyFill="1" applyBorder="1" applyAlignment="1">
      <alignment vertical="center" shrinkToFit="1"/>
    </xf>
    <xf numFmtId="192" fontId="19" fillId="33" borderId="32" xfId="34" applyNumberFormat="1" applyFont="1" applyFill="1" applyBorder="1" applyAlignment="1">
      <alignment vertical="center" shrinkToFit="1"/>
    </xf>
    <xf numFmtId="196" fontId="10" fillId="34" borderId="18" xfId="0" applyNumberFormat="1" applyFont="1" applyFill="1" applyBorder="1" applyAlignment="1">
      <alignment horizontal="center" vertical="center" shrinkToFit="1"/>
    </xf>
    <xf numFmtId="192" fontId="7" fillId="33" borderId="33" xfId="0" applyNumberFormat="1" applyFont="1" applyFill="1" applyBorder="1" applyAlignment="1">
      <alignment shrinkToFit="1"/>
    </xf>
    <xf numFmtId="0" fontId="10" fillId="35" borderId="14" xfId="0" applyFont="1" applyFill="1" applyBorder="1" applyAlignment="1">
      <alignment horizontal="center" vertical="top" wrapText="1"/>
    </xf>
    <xf numFmtId="38" fontId="6" fillId="36" borderId="18" xfId="34" applyNumberFormat="1" applyFont="1" applyFill="1" applyBorder="1" applyAlignment="1">
      <alignment vertical="center" shrinkToFit="1"/>
    </xf>
    <xf numFmtId="0" fontId="76" fillId="39" borderId="0" xfId="0" applyFont="1" applyFill="1" applyAlignment="1">
      <alignment/>
    </xf>
    <xf numFmtId="0" fontId="77" fillId="39" borderId="0" xfId="0" applyFont="1" applyFill="1" applyAlignment="1">
      <alignment horizontal="centerContinuous"/>
    </xf>
    <xf numFmtId="0" fontId="76" fillId="39" borderId="0" xfId="0" applyFont="1" applyFill="1" applyAlignment="1">
      <alignment horizontal="centerContinuous"/>
    </xf>
    <xf numFmtId="0" fontId="78" fillId="39" borderId="0" xfId="0" applyFont="1" applyFill="1" applyAlignment="1">
      <alignment horizontal="right"/>
    </xf>
    <xf numFmtId="0" fontId="78" fillId="39" borderId="27" xfId="0" applyFont="1" applyFill="1" applyBorder="1" applyAlignment="1">
      <alignment horizontal="center" vertical="center"/>
    </xf>
    <xf numFmtId="0" fontId="78" fillId="39" borderId="18" xfId="0" applyFont="1" applyFill="1" applyBorder="1" applyAlignment="1">
      <alignment horizontal="center" vertical="center"/>
    </xf>
    <xf numFmtId="0" fontId="76" fillId="39" borderId="34" xfId="0" applyFont="1" applyFill="1" applyBorder="1" applyAlignment="1">
      <alignment horizontal="center"/>
    </xf>
    <xf numFmtId="41" fontId="76" fillId="39" borderId="0" xfId="35" applyFont="1" applyFill="1" applyBorder="1" applyAlignment="1">
      <alignment horizontal="center"/>
    </xf>
    <xf numFmtId="0" fontId="76" fillId="39" borderId="35" xfId="0" applyFont="1" applyFill="1" applyBorder="1" applyAlignment="1">
      <alignment horizontal="center"/>
    </xf>
    <xf numFmtId="0" fontId="76" fillId="39" borderId="0" xfId="0" applyFont="1" applyFill="1" applyAlignment="1">
      <alignment horizontal="center"/>
    </xf>
    <xf numFmtId="0" fontId="79" fillId="39" borderId="36" xfId="0" applyFont="1" applyFill="1" applyBorder="1" applyAlignment="1">
      <alignment horizontal="center"/>
    </xf>
    <xf numFmtId="0" fontId="79" fillId="39" borderId="37" xfId="0" applyFont="1" applyFill="1" applyBorder="1" applyAlignment="1">
      <alignment horizontal="center"/>
    </xf>
    <xf numFmtId="0" fontId="76" fillId="39" borderId="36" xfId="0" applyFont="1" applyFill="1" applyBorder="1" applyAlignment="1">
      <alignment horizontal="center"/>
    </xf>
    <xf numFmtId="0" fontId="76" fillId="39" borderId="17" xfId="0" applyFont="1" applyFill="1" applyBorder="1" applyAlignment="1">
      <alignment horizontal="center"/>
    </xf>
    <xf numFmtId="41" fontId="76" fillId="39" borderId="38" xfId="35" applyFont="1" applyFill="1" applyBorder="1" applyAlignment="1">
      <alignment horizontal="center"/>
    </xf>
    <xf numFmtId="0" fontId="76" fillId="39" borderId="39" xfId="0" applyFont="1" applyFill="1" applyBorder="1" applyAlignment="1">
      <alignment horizontal="center"/>
    </xf>
    <xf numFmtId="0" fontId="76" fillId="39" borderId="40" xfId="0" applyFont="1" applyFill="1" applyBorder="1" applyAlignment="1">
      <alignment horizontal="center"/>
    </xf>
    <xf numFmtId="0" fontId="76" fillId="39" borderId="41" xfId="0" applyFont="1" applyFill="1" applyBorder="1" applyAlignment="1">
      <alignment horizontal="center"/>
    </xf>
    <xf numFmtId="0" fontId="79" fillId="39" borderId="42" xfId="0" applyFont="1" applyFill="1" applyBorder="1" applyAlignment="1">
      <alignment horizontal="center"/>
    </xf>
    <xf numFmtId="0" fontId="79" fillId="39" borderId="43" xfId="0" applyFont="1" applyFill="1" applyBorder="1" applyAlignment="1">
      <alignment horizontal="center"/>
    </xf>
    <xf numFmtId="0" fontId="79" fillId="39" borderId="39" xfId="0" applyFont="1" applyFill="1" applyBorder="1" applyAlignment="1">
      <alignment horizontal="center"/>
    </xf>
    <xf numFmtId="0" fontId="79" fillId="39" borderId="44" xfId="0" applyFont="1" applyFill="1" applyBorder="1" applyAlignment="1">
      <alignment horizontal="center"/>
    </xf>
    <xf numFmtId="0" fontId="76" fillId="39" borderId="45" xfId="0" applyFont="1" applyFill="1" applyBorder="1" applyAlignment="1">
      <alignment horizontal="center"/>
    </xf>
    <xf numFmtId="0" fontId="76" fillId="39" borderId="46" xfId="0" applyFont="1" applyFill="1" applyBorder="1" applyAlignment="1">
      <alignment horizontal="center"/>
    </xf>
    <xf numFmtId="0" fontId="76" fillId="39" borderId="38" xfId="0" applyFont="1" applyFill="1" applyBorder="1" applyAlignment="1">
      <alignment horizontal="center"/>
    </xf>
    <xf numFmtId="41" fontId="76" fillId="39" borderId="46" xfId="35" applyFont="1" applyFill="1" applyBorder="1" applyAlignment="1">
      <alignment horizontal="center"/>
    </xf>
    <xf numFmtId="0" fontId="76" fillId="39" borderId="47" xfId="0" applyFont="1" applyFill="1" applyBorder="1" applyAlignment="1">
      <alignment horizontal="center"/>
    </xf>
    <xf numFmtId="0" fontId="76" fillId="39" borderId="48" xfId="0" applyFont="1" applyFill="1" applyBorder="1" applyAlignment="1">
      <alignment horizontal="center"/>
    </xf>
    <xf numFmtId="0" fontId="79" fillId="39" borderId="48" xfId="0" applyFont="1" applyFill="1" applyBorder="1" applyAlignment="1">
      <alignment horizontal="center"/>
    </xf>
    <xf numFmtId="0" fontId="79" fillId="39" borderId="49" xfId="0" applyFont="1" applyFill="1" applyBorder="1" applyAlignment="1">
      <alignment horizontal="center"/>
    </xf>
    <xf numFmtId="0" fontId="80" fillId="39" borderId="0" xfId="0" applyFont="1" applyFill="1" applyAlignment="1">
      <alignment/>
    </xf>
    <xf numFmtId="0" fontId="76" fillId="0" borderId="0" xfId="0" applyFont="1" applyAlignment="1">
      <alignment horizontal="right"/>
    </xf>
    <xf numFmtId="0" fontId="81" fillId="39" borderId="0" xfId="0" applyFont="1" applyFill="1" applyAlignment="1">
      <alignment/>
    </xf>
    <xf numFmtId="0" fontId="80" fillId="39" borderId="0" xfId="0" applyFont="1" applyFill="1" applyAlignment="1">
      <alignment wrapText="1"/>
    </xf>
    <xf numFmtId="0" fontId="76" fillId="39" borderId="0" xfId="0" applyFont="1" applyFill="1" applyAlignment="1">
      <alignment wrapText="1"/>
    </xf>
    <xf numFmtId="0" fontId="82" fillId="39" borderId="0" xfId="0" applyFont="1" applyFill="1" applyAlignment="1">
      <alignment vertical="top" wrapText="1"/>
    </xf>
    <xf numFmtId="192" fontId="6" fillId="39" borderId="23" xfId="34" applyNumberFormat="1" applyFont="1" applyFill="1" applyBorder="1" applyAlignment="1">
      <alignment horizontal="center" vertical="center" shrinkToFit="1"/>
    </xf>
    <xf numFmtId="192" fontId="6" fillId="39" borderId="18" xfId="34" applyNumberFormat="1" applyFont="1" applyFill="1" applyBorder="1" applyAlignment="1">
      <alignment vertical="center" shrinkToFit="1"/>
    </xf>
    <xf numFmtId="0" fontId="24" fillId="0" borderId="0" xfId="0" applyFont="1" applyAlignment="1">
      <alignment/>
    </xf>
    <xf numFmtId="10" fontId="83" fillId="0" borderId="0" xfId="0" applyNumberFormat="1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18" xfId="0" applyFont="1" applyBorder="1" applyAlignment="1">
      <alignment horizontal="distributed"/>
    </xf>
    <xf numFmtId="0" fontId="26" fillId="0" borderId="27" xfId="0" applyFont="1" applyBorder="1" applyAlignment="1">
      <alignment horizontal="distributed"/>
    </xf>
    <xf numFmtId="0" fontId="26" fillId="0" borderId="24" xfId="0" applyFont="1" applyBorder="1" applyAlignment="1">
      <alignment horizontal="distributed"/>
    </xf>
    <xf numFmtId="0" fontId="28" fillId="0" borderId="23" xfId="0" applyFont="1" applyBorder="1" applyAlignment="1">
      <alignment horizontal="center" vertical="center"/>
    </xf>
    <xf numFmtId="177" fontId="28" fillId="0" borderId="18" xfId="0" applyNumberFormat="1" applyFont="1" applyBorder="1" applyAlignment="1">
      <alignment vertical="center"/>
    </xf>
    <xf numFmtId="177" fontId="28" fillId="0" borderId="27" xfId="0" applyNumberFormat="1" applyFont="1" applyBorder="1" applyAlignment="1">
      <alignment vertical="center"/>
    </xf>
    <xf numFmtId="177" fontId="28" fillId="0" borderId="24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28" fillId="0" borderId="45" xfId="0" applyFont="1" applyBorder="1" applyAlignment="1">
      <alignment horizontal="center" vertical="center"/>
    </xf>
    <xf numFmtId="177" fontId="28" fillId="0" borderId="13" xfId="0" applyNumberFormat="1" applyFont="1" applyBorder="1" applyAlignment="1">
      <alignment vertical="center"/>
    </xf>
    <xf numFmtId="177" fontId="28" fillId="0" borderId="14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8" xfId="0" applyFont="1" applyBorder="1" applyAlignment="1">
      <alignment horizontal="distributed" vertical="center"/>
    </xf>
    <xf numFmtId="0" fontId="28" fillId="0" borderId="12" xfId="0" applyFont="1" applyBorder="1" applyAlignment="1">
      <alignment horizontal="center" vertical="center"/>
    </xf>
    <xf numFmtId="0" fontId="30" fillId="0" borderId="5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5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92" fontId="0" fillId="38" borderId="20" xfId="0" applyNumberFormat="1" applyFont="1" applyFill="1" applyBorder="1" applyAlignment="1">
      <alignment shrinkToFit="1"/>
    </xf>
    <xf numFmtId="0" fontId="8" fillId="0" borderId="28" xfId="0" applyFont="1" applyFill="1" applyBorder="1" applyAlignment="1">
      <alignment horizontal="centerContinuous" vertical="center" wrapText="1"/>
    </xf>
    <xf numFmtId="0" fontId="8" fillId="0" borderId="30" xfId="0" applyFont="1" applyFill="1" applyBorder="1" applyAlignment="1">
      <alignment horizontal="centerContinuous" vertical="center" wrapText="1"/>
    </xf>
    <xf numFmtId="0" fontId="13" fillId="37" borderId="28" xfId="0" applyFont="1" applyFill="1" applyBorder="1" applyAlignment="1">
      <alignment horizontal="centerContinuous" vertical="center"/>
    </xf>
    <xf numFmtId="0" fontId="13" fillId="37" borderId="29" xfId="0" applyFont="1" applyFill="1" applyBorder="1" applyAlignment="1">
      <alignment horizontal="centerContinuous" vertical="center"/>
    </xf>
    <xf numFmtId="0" fontId="13" fillId="37" borderId="30" xfId="0" applyFont="1" applyFill="1" applyBorder="1" applyAlignment="1">
      <alignment horizontal="centerContinuous" vertical="center"/>
    </xf>
    <xf numFmtId="0" fontId="13" fillId="35" borderId="28" xfId="0" applyFont="1" applyFill="1" applyBorder="1" applyAlignment="1">
      <alignment horizontal="centerContinuous" vertical="center" wrapText="1"/>
    </xf>
    <xf numFmtId="0" fontId="13" fillId="35" borderId="29" xfId="0" applyFont="1" applyFill="1" applyBorder="1" applyAlignment="1">
      <alignment horizontal="centerContinuous" vertical="center" wrapText="1"/>
    </xf>
    <xf numFmtId="0" fontId="13" fillId="35" borderId="30" xfId="0" applyFont="1" applyFill="1" applyBorder="1" applyAlignment="1">
      <alignment horizontal="centerContinuous" vertical="center" wrapText="1"/>
    </xf>
    <xf numFmtId="0" fontId="13" fillId="37" borderId="28" xfId="0" applyFont="1" applyFill="1" applyBorder="1" applyAlignment="1">
      <alignment horizontal="centerContinuous" vertical="center" wrapText="1"/>
    </xf>
    <xf numFmtId="0" fontId="13" fillId="37" borderId="29" xfId="0" applyFont="1" applyFill="1" applyBorder="1" applyAlignment="1">
      <alignment horizontal="centerContinuous" vertical="center" wrapText="1"/>
    </xf>
    <xf numFmtId="0" fontId="13" fillId="37" borderId="30" xfId="0" applyFont="1" applyFill="1" applyBorder="1" applyAlignment="1">
      <alignment horizontal="centerContinuous" vertical="center" wrapText="1"/>
    </xf>
    <xf numFmtId="0" fontId="13" fillId="33" borderId="29" xfId="0" applyFont="1" applyFill="1" applyBorder="1" applyAlignment="1">
      <alignment horizontal="centerContinuous" vertical="center" wrapText="1"/>
    </xf>
    <xf numFmtId="0" fontId="13" fillId="33" borderId="30" xfId="0" applyFont="1" applyFill="1" applyBorder="1" applyAlignment="1">
      <alignment horizontal="centerContinuous" vertical="center" wrapText="1"/>
    </xf>
    <xf numFmtId="0" fontId="13" fillId="34" borderId="28" xfId="0" applyFont="1" applyFill="1" applyBorder="1" applyAlignment="1">
      <alignment horizontal="centerContinuous" vertical="center" wrapText="1"/>
    </xf>
    <xf numFmtId="0" fontId="13" fillId="34" borderId="29" xfId="0" applyFont="1" applyFill="1" applyBorder="1" applyAlignment="1">
      <alignment horizontal="centerContinuous" vertical="center" wrapText="1"/>
    </xf>
    <xf numFmtId="0" fontId="13" fillId="34" borderId="30" xfId="0" applyFont="1" applyFill="1" applyBorder="1" applyAlignment="1">
      <alignment horizontal="centerContinuous" vertical="center" wrapText="1"/>
    </xf>
    <xf numFmtId="0" fontId="12" fillId="35" borderId="15" xfId="0" applyFont="1" applyFill="1" applyBorder="1" applyAlignment="1">
      <alignment horizontal="center" vertical="top" wrapText="1"/>
    </xf>
    <xf numFmtId="176" fontId="35" fillId="34" borderId="24" xfId="0" applyNumberFormat="1" applyFont="1" applyFill="1" applyBorder="1" applyAlignment="1">
      <alignment horizontal="center" vertical="center" shrinkToFit="1"/>
    </xf>
    <xf numFmtId="176" fontId="1" fillId="33" borderId="55" xfId="0" applyNumberFormat="1" applyFont="1" applyFill="1" applyBorder="1" applyAlignment="1">
      <alignment horizontal="left" vertical="center" shrinkToFit="1"/>
    </xf>
    <xf numFmtId="186" fontId="8" fillId="33" borderId="23" xfId="0" applyNumberFormat="1" applyFont="1" applyFill="1" applyBorder="1" applyAlignment="1" quotePrefix="1">
      <alignment horizontal="center" vertical="center" shrinkToFit="1"/>
    </xf>
    <xf numFmtId="186" fontId="8" fillId="33" borderId="18" xfId="0" applyNumberFormat="1" applyFont="1" applyFill="1" applyBorder="1" applyAlignment="1" quotePrefix="1">
      <alignment horizontal="center" vertical="center" shrinkToFit="1"/>
    </xf>
    <xf numFmtId="194" fontId="21" fillId="0" borderId="0" xfId="0" applyNumberFormat="1" applyFont="1" applyFill="1" applyBorder="1" applyAlignment="1">
      <alignment horizontal="left" vertical="center" shrinkToFit="1"/>
    </xf>
    <xf numFmtId="49" fontId="10" fillId="36" borderId="24" xfId="34" applyNumberFormat="1" applyFont="1" applyFill="1" applyBorder="1" applyAlignment="1">
      <alignment vertical="center" shrinkToFit="1"/>
    </xf>
    <xf numFmtId="192" fontId="6" fillId="40" borderId="23" xfId="34" applyNumberFormat="1" applyFont="1" applyFill="1" applyBorder="1" applyAlignment="1">
      <alignment vertical="center" shrinkToFit="1"/>
    </xf>
    <xf numFmtId="193" fontId="6" fillId="40" borderId="18" xfId="34" applyNumberFormat="1" applyFont="1" applyFill="1" applyBorder="1" applyAlignment="1">
      <alignment vertical="center" shrinkToFit="1"/>
    </xf>
    <xf numFmtId="193" fontId="6" fillId="40" borderId="24" xfId="34" applyNumberFormat="1" applyFont="1" applyFill="1" applyBorder="1" applyAlignment="1">
      <alignment vertical="center" shrinkToFit="1"/>
    </xf>
    <xf numFmtId="0" fontId="36" fillId="0" borderId="0" xfId="0" applyFont="1" applyFill="1" applyAlignment="1">
      <alignment horizontal="centerContinuous" vertical="top"/>
    </xf>
    <xf numFmtId="0" fontId="34" fillId="0" borderId="0" xfId="0" applyFont="1" applyFill="1" applyAlignment="1">
      <alignment horizontal="centerContinuous" vertical="top"/>
    </xf>
    <xf numFmtId="192" fontId="6" fillId="37" borderId="32" xfId="34" applyNumberFormat="1" applyFont="1" applyFill="1" applyBorder="1" applyAlignment="1">
      <alignment vertical="center" shrinkToFit="1"/>
    </xf>
    <xf numFmtId="192" fontId="6" fillId="37" borderId="33" xfId="0" applyNumberFormat="1" applyFont="1" applyFill="1" applyBorder="1" applyAlignment="1">
      <alignment shrinkToFit="1"/>
    </xf>
    <xf numFmtId="192" fontId="6" fillId="39" borderId="32" xfId="34" applyNumberFormat="1" applyFont="1" applyFill="1" applyBorder="1" applyAlignment="1">
      <alignment vertical="center" shrinkToFit="1"/>
    </xf>
    <xf numFmtId="0" fontId="37" fillId="0" borderId="0" xfId="0" applyFont="1" applyFill="1" applyBorder="1" applyAlignment="1">
      <alignment/>
    </xf>
    <xf numFmtId="192" fontId="6" fillId="37" borderId="56" xfId="0" applyNumberFormat="1" applyFont="1" applyFill="1" applyBorder="1" applyAlignment="1">
      <alignment shrinkToFit="1"/>
    </xf>
    <xf numFmtId="0" fontId="78" fillId="39" borderId="1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80" fillId="39" borderId="0" xfId="0" applyFont="1" applyFill="1" applyAlignment="1">
      <alignment horizontal="left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0" fillId="39" borderId="0" xfId="0" applyFont="1" applyFill="1" applyAlignment="1">
      <alignment horizontal="left" wrapText="1"/>
    </xf>
    <xf numFmtId="0" fontId="80" fillId="39" borderId="0" xfId="0" applyFont="1" applyFill="1" applyAlignment="1">
      <alignment horizontal="left" vertical="top" wrapText="1"/>
    </xf>
    <xf numFmtId="0" fontId="82" fillId="39" borderId="0" xfId="0" applyFont="1" applyFill="1" applyAlignment="1">
      <alignment horizontal="left" vertical="top" wrapText="1"/>
    </xf>
    <xf numFmtId="0" fontId="76" fillId="39" borderId="60" xfId="0" applyFont="1" applyFill="1" applyBorder="1" applyAlignment="1">
      <alignment vertical="center" wrapText="1"/>
    </xf>
    <xf numFmtId="0" fontId="76" fillId="39" borderId="44" xfId="0" applyFont="1" applyFill="1" applyBorder="1" applyAlignment="1">
      <alignment vertical="center" wrapText="1"/>
    </xf>
    <xf numFmtId="0" fontId="78" fillId="39" borderId="61" xfId="0" applyFont="1" applyFill="1" applyBorder="1" applyAlignment="1">
      <alignment horizontal="center" vertical="center" wrapText="1"/>
    </xf>
    <xf numFmtId="0" fontId="78" fillId="39" borderId="62" xfId="0" applyFont="1" applyFill="1" applyBorder="1" applyAlignment="1">
      <alignment horizontal="center" vertical="center"/>
    </xf>
    <xf numFmtId="0" fontId="78" fillId="39" borderId="63" xfId="0" applyFont="1" applyFill="1" applyBorder="1" applyAlignment="1">
      <alignment horizontal="center" vertical="center"/>
    </xf>
    <xf numFmtId="0" fontId="76" fillId="39" borderId="62" xfId="0" applyFont="1" applyFill="1" applyBorder="1" applyAlignment="1">
      <alignment vertical="center" wrapText="1"/>
    </xf>
    <xf numFmtId="0" fontId="76" fillId="39" borderId="39" xfId="0" applyFont="1" applyFill="1" applyBorder="1" applyAlignment="1">
      <alignment vertical="center" wrapText="1"/>
    </xf>
    <xf numFmtId="177" fontId="26" fillId="0" borderId="18" xfId="0" applyNumberFormat="1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6" fillId="0" borderId="64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26" fillId="0" borderId="23" xfId="0" applyFont="1" applyBorder="1" applyAlignment="1">
      <alignment/>
    </xf>
    <xf numFmtId="0" fontId="26" fillId="0" borderId="65" xfId="0" applyFont="1" applyBorder="1" applyAlignment="1">
      <alignment horizontal="distributed"/>
    </xf>
    <xf numFmtId="0" fontId="26" fillId="0" borderId="66" xfId="0" applyFont="1" applyBorder="1" applyAlignment="1">
      <alignment horizontal="distributed"/>
    </xf>
    <xf numFmtId="0" fontId="26" fillId="0" borderId="63" xfId="0" applyFont="1" applyBorder="1" applyAlignment="1">
      <alignment horizontal="distributed" vertical="center"/>
    </xf>
    <xf numFmtId="0" fontId="26" fillId="0" borderId="67" xfId="0" applyFont="1" applyBorder="1" applyAlignment="1">
      <alignment horizontal="distributed" vertical="center"/>
    </xf>
    <xf numFmtId="177" fontId="26" fillId="0" borderId="55" xfId="0" applyNumberFormat="1" applyFont="1" applyBorder="1" applyAlignment="1">
      <alignment horizontal="distributed" vertical="center"/>
    </xf>
    <xf numFmtId="177" fontId="26" fillId="0" borderId="27" xfId="0" applyNumberFormat="1" applyFont="1" applyBorder="1" applyAlignment="1">
      <alignment horizontal="distributed" vertical="center"/>
    </xf>
    <xf numFmtId="177" fontId="27" fillId="0" borderId="18" xfId="0" applyNumberFormat="1" applyFont="1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26" fillId="0" borderId="56" xfId="0" applyFont="1" applyBorder="1" applyAlignment="1">
      <alignment vertical="center"/>
    </xf>
    <xf numFmtId="0" fontId="26" fillId="0" borderId="69" xfId="0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26" fillId="0" borderId="17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23" xfId="0" applyFont="1" applyBorder="1" applyAlignment="1">
      <alignment vertical="center"/>
    </xf>
    <xf numFmtId="0" fontId="26" fillId="0" borderId="63" xfId="0" applyFont="1" applyBorder="1" applyAlignment="1">
      <alignment horizontal="center" vertical="distributed"/>
    </xf>
    <xf numFmtId="0" fontId="26" fillId="0" borderId="29" xfId="0" applyFont="1" applyBorder="1" applyAlignment="1">
      <alignment horizontal="center" vertical="distributed"/>
    </xf>
    <xf numFmtId="177" fontId="27" fillId="0" borderId="55" xfId="0" applyNumberFormat="1" applyFont="1" applyBorder="1" applyAlignment="1">
      <alignment horizontal="distributed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" fillId="0" borderId="7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41" fontId="76" fillId="39" borderId="42" xfId="35" applyFont="1" applyFill="1" applyBorder="1" applyAlignment="1">
      <alignment horizontal="center"/>
    </xf>
    <xf numFmtId="0" fontId="76" fillId="39" borderId="42" xfId="0" applyFont="1" applyFill="1" applyBorder="1" applyAlignment="1">
      <alignment horizontal="center"/>
    </xf>
    <xf numFmtId="41" fontId="76" fillId="39" borderId="36" xfId="35" applyFont="1" applyFill="1" applyBorder="1" applyAlignment="1">
      <alignment horizontal="center"/>
    </xf>
    <xf numFmtId="41" fontId="76" fillId="39" borderId="48" xfId="35" applyFont="1" applyFill="1" applyBorder="1" applyAlignment="1">
      <alignment horizontal="center"/>
    </xf>
    <xf numFmtId="0" fontId="78" fillId="39" borderId="29" xfId="0" applyFont="1" applyFill="1" applyBorder="1" applyAlignment="1">
      <alignment horizontal="center" vertical="center"/>
    </xf>
    <xf numFmtId="0" fontId="78" fillId="39" borderId="67" xfId="0" applyFont="1" applyFill="1" applyBorder="1" applyAlignment="1">
      <alignment horizontal="center" vertical="center"/>
    </xf>
    <xf numFmtId="0" fontId="78" fillId="39" borderId="39" xfId="0" applyFont="1" applyFill="1" applyBorder="1" applyAlignment="1">
      <alignment horizontal="center" vertical="center"/>
    </xf>
    <xf numFmtId="0" fontId="78" fillId="39" borderId="17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distributed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月份薪資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19050</xdr:rowOff>
    </xdr:from>
    <xdr:ext cx="561975" cy="133350"/>
    <xdr:sp>
      <xdr:nvSpPr>
        <xdr:cNvPr id="2" name="Text Box 2"/>
        <xdr:cNvSpPr txBox="1">
          <a:spLocks noChangeArrowheads="1"/>
        </xdr:cNvSpPr>
      </xdr:nvSpPr>
      <xdr:spPr>
        <a:xfrm>
          <a:off x="200025" y="523875"/>
          <a:ext cx="561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466725" cy="161925"/>
    <xdr:sp>
      <xdr:nvSpPr>
        <xdr:cNvPr id="3" name="Text Box 3"/>
        <xdr:cNvSpPr txBox="1">
          <a:spLocks noChangeArrowheads="1"/>
        </xdr:cNvSpPr>
      </xdr:nvSpPr>
      <xdr:spPr>
        <a:xfrm>
          <a:off x="0" y="80010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4287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66725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19050</xdr:rowOff>
    </xdr:from>
    <xdr:ext cx="561975" cy="133350"/>
    <xdr:sp>
      <xdr:nvSpPr>
        <xdr:cNvPr id="7" name="Text Box 7"/>
        <xdr:cNvSpPr txBox="1">
          <a:spLocks noChangeArrowheads="1"/>
        </xdr:cNvSpPr>
      </xdr:nvSpPr>
      <xdr:spPr>
        <a:xfrm>
          <a:off x="200025" y="523875"/>
          <a:ext cx="561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0</xdr:colOff>
      <xdr:row>69</xdr:row>
      <xdr:rowOff>19050</xdr:rowOff>
    </xdr:from>
    <xdr:to>
      <xdr:col>27</xdr:col>
      <xdr:colOff>9525</xdr:colOff>
      <xdr:row>75</xdr:row>
      <xdr:rowOff>161925</xdr:rowOff>
    </xdr:to>
    <xdr:sp>
      <xdr:nvSpPr>
        <xdr:cNvPr id="8" name="文字方塊 8"/>
        <xdr:cNvSpPr txBox="1">
          <a:spLocks noChangeArrowheads="1"/>
        </xdr:cNvSpPr>
      </xdr:nvSpPr>
      <xdr:spPr>
        <a:xfrm>
          <a:off x="0" y="9477375"/>
          <a:ext cx="128206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款規定之被保險人同時符合就業保險法第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條規定者，適用本表負擔保險費。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調整為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，適用就業保險法之勞工保險被保險人，其勞工保險普通事故保險費率依該法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項規定調降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，就業保險費率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勞動保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1110150621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一般單位保險費分擔金額表查詢，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或利用便民服務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勞保、就保、職保個人保險費試算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下查詢。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BD17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6.5" outlineLevelRow="1" outlineLevelCol="1"/>
  <cols>
    <col min="1" max="1" width="2.625" style="5" customWidth="1"/>
    <col min="2" max="2" width="7.375" style="4" customWidth="1"/>
    <col min="3" max="3" width="3.625" style="4" customWidth="1"/>
    <col min="4" max="4" width="6.50390625" style="4" bestFit="1" customWidth="1"/>
    <col min="5" max="5" width="7.625" style="4" customWidth="1"/>
    <col min="6" max="6" width="3.625" style="4" customWidth="1"/>
    <col min="7" max="10" width="3.125" style="4" customWidth="1" outlineLevel="1"/>
    <col min="11" max="11" width="8.625" style="4" customWidth="1" outlineLevel="1"/>
    <col min="12" max="13" width="4.625" style="4" customWidth="1"/>
    <col min="14" max="15" width="4.625" style="4" customWidth="1" outlineLevel="1"/>
    <col min="16" max="19" width="4.625" style="4" customWidth="1"/>
    <col min="20" max="20" width="7.625" style="4" customWidth="1"/>
    <col min="21" max="21" width="7.625" style="4" customWidth="1" outlineLevel="1"/>
    <col min="22" max="22" width="7.625" style="4" customWidth="1"/>
    <col min="23" max="23" width="7.625" style="4" customWidth="1" outlineLevel="1"/>
    <col min="24" max="24" width="7.625" style="4" customWidth="1"/>
    <col min="25" max="25" width="4.625" style="4" customWidth="1"/>
    <col min="26" max="26" width="4.625" style="4" hidden="1" customWidth="1"/>
    <col min="27" max="27" width="4.625" style="4" customWidth="1"/>
    <col min="28" max="28" width="8.625" style="4" customWidth="1"/>
    <col min="29" max="30" width="6.625" style="4" customWidth="1"/>
    <col min="31" max="31" width="6.625" style="4" customWidth="1" outlineLevel="1"/>
    <col min="32" max="34" width="6.625" style="4" customWidth="1"/>
    <col min="35" max="36" width="6.625" style="4" customWidth="1" outlineLevel="1"/>
    <col min="37" max="37" width="8.625" style="4" customWidth="1"/>
    <col min="38" max="38" width="6.625" style="4" customWidth="1" outlineLevel="1"/>
    <col min="39" max="42" width="5.625" style="4" customWidth="1" outlineLevel="1"/>
    <col min="43" max="44" width="9.25390625" style="4" customWidth="1"/>
    <col min="45" max="45" width="4.625" style="4" customWidth="1"/>
    <col min="46" max="47" width="6.625" style="4" customWidth="1"/>
    <col min="48" max="48" width="7.625" style="4" customWidth="1" outlineLevel="1"/>
    <col min="49" max="49" width="6.625" style="4" customWidth="1" outlineLevel="1"/>
    <col min="50" max="52" width="6.625" style="4" customWidth="1"/>
    <col min="53" max="53" width="8.625" style="4" customWidth="1"/>
    <col min="54" max="54" width="11.625" style="4" customWidth="1"/>
    <col min="55" max="55" width="8.625" style="4" customWidth="1"/>
    <col min="56" max="56" width="8.625" style="4" customWidth="1" outlineLevel="1"/>
    <col min="57" max="57" width="10.50390625" style="5" bestFit="1" customWidth="1"/>
    <col min="58" max="16384" width="9.00390625" style="5" customWidth="1"/>
  </cols>
  <sheetData>
    <row r="1" spans="2:56" ht="17.25" customHeight="1"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</row>
    <row r="2" spans="2:10" ht="17.25" thickBot="1">
      <c r="B2" s="173">
        <v>44927</v>
      </c>
      <c r="G2" s="6"/>
      <c r="H2" s="6"/>
      <c r="I2" s="6"/>
      <c r="J2" s="6"/>
    </row>
    <row r="3" spans="2:56" ht="28.5" customHeight="1" outlineLevel="1">
      <c r="B3" s="165" t="s">
        <v>32</v>
      </c>
      <c r="C3" s="166"/>
      <c r="D3" s="166"/>
      <c r="E3" s="166"/>
      <c r="F3" s="167"/>
      <c r="G3" s="163" t="s">
        <v>7</v>
      </c>
      <c r="H3" s="163"/>
      <c r="I3" s="163"/>
      <c r="J3" s="163"/>
      <c r="K3" s="164"/>
      <c r="L3" s="160" t="s">
        <v>33</v>
      </c>
      <c r="M3" s="161"/>
      <c r="N3" s="161"/>
      <c r="O3" s="161"/>
      <c r="P3" s="161"/>
      <c r="Q3" s="161"/>
      <c r="R3" s="161"/>
      <c r="S3" s="162"/>
      <c r="T3" s="157" t="s">
        <v>37</v>
      </c>
      <c r="U3" s="158"/>
      <c r="V3" s="158"/>
      <c r="W3" s="158"/>
      <c r="X3" s="158"/>
      <c r="Y3" s="158"/>
      <c r="Z3" s="158"/>
      <c r="AA3" s="158"/>
      <c r="AB3" s="159"/>
      <c r="AC3" s="154" t="s">
        <v>48</v>
      </c>
      <c r="AD3" s="155"/>
      <c r="AE3" s="155"/>
      <c r="AF3" s="155"/>
      <c r="AG3" s="155"/>
      <c r="AH3" s="155"/>
      <c r="AI3" s="155"/>
      <c r="AJ3" s="155"/>
      <c r="AK3" s="156"/>
      <c r="AL3" s="194" t="s">
        <v>66</v>
      </c>
      <c r="AM3" s="195"/>
      <c r="AN3" s="195"/>
      <c r="AO3" s="195"/>
      <c r="AP3" s="196"/>
      <c r="AQ3" s="152" t="s">
        <v>49</v>
      </c>
      <c r="AR3" s="153"/>
      <c r="AS3" s="70" t="s">
        <v>266</v>
      </c>
      <c r="AT3" s="71"/>
      <c r="AU3" s="71"/>
      <c r="AV3" s="71"/>
      <c r="AW3" s="71"/>
      <c r="AX3" s="71"/>
      <c r="AY3" s="71"/>
      <c r="AZ3" s="71"/>
      <c r="BA3" s="72"/>
      <c r="BB3" s="7" t="s">
        <v>1</v>
      </c>
      <c r="BC3" s="45" t="s">
        <v>10</v>
      </c>
      <c r="BD3" s="45" t="s">
        <v>245</v>
      </c>
    </row>
    <row r="4" spans="2:56" ht="64.5" customHeight="1" outlineLevel="1" thickBot="1">
      <c r="B4" s="8" t="s">
        <v>27</v>
      </c>
      <c r="C4" s="9" t="s">
        <v>249</v>
      </c>
      <c r="D4" s="9" t="s">
        <v>257</v>
      </c>
      <c r="E4" s="9" t="s">
        <v>2</v>
      </c>
      <c r="F4" s="10" t="s">
        <v>28</v>
      </c>
      <c r="G4" s="61" t="s">
        <v>2</v>
      </c>
      <c r="H4" s="11" t="s">
        <v>8</v>
      </c>
      <c r="I4" s="11" t="s">
        <v>4</v>
      </c>
      <c r="J4" s="11" t="s">
        <v>9</v>
      </c>
      <c r="K4" s="12" t="s">
        <v>229</v>
      </c>
      <c r="L4" s="56" t="s">
        <v>29</v>
      </c>
      <c r="M4" s="57" t="s">
        <v>30</v>
      </c>
      <c r="N4" s="57" t="s">
        <v>31</v>
      </c>
      <c r="O4" s="57" t="s">
        <v>34</v>
      </c>
      <c r="P4" s="58" t="s">
        <v>5</v>
      </c>
      <c r="Q4" s="58" t="s">
        <v>6</v>
      </c>
      <c r="R4" s="58" t="s">
        <v>35</v>
      </c>
      <c r="S4" s="50" t="s">
        <v>36</v>
      </c>
      <c r="T4" s="59" t="s">
        <v>239</v>
      </c>
      <c r="U4" s="14" t="s">
        <v>242</v>
      </c>
      <c r="V4" s="14" t="s">
        <v>240</v>
      </c>
      <c r="W4" s="14" t="s">
        <v>241</v>
      </c>
      <c r="X4" s="14" t="s">
        <v>243</v>
      </c>
      <c r="Y4" s="14" t="s">
        <v>38</v>
      </c>
      <c r="Z4" s="13" t="s">
        <v>11</v>
      </c>
      <c r="AA4" s="168" t="s">
        <v>244</v>
      </c>
      <c r="AB4" s="78" t="s">
        <v>39</v>
      </c>
      <c r="AC4" s="48" t="s">
        <v>232</v>
      </c>
      <c r="AD4" s="49" t="s">
        <v>231</v>
      </c>
      <c r="AE4" s="49" t="s">
        <v>233</v>
      </c>
      <c r="AF4" s="49" t="s">
        <v>234</v>
      </c>
      <c r="AG4" s="49" t="s">
        <v>235</v>
      </c>
      <c r="AH4" s="49" t="s">
        <v>236</v>
      </c>
      <c r="AI4" s="49" t="s">
        <v>256</v>
      </c>
      <c r="AJ4" s="49" t="s">
        <v>238</v>
      </c>
      <c r="AK4" s="50" t="s">
        <v>40</v>
      </c>
      <c r="AL4" s="59" t="s">
        <v>63</v>
      </c>
      <c r="AM4" s="15" t="s">
        <v>64</v>
      </c>
      <c r="AN4" s="15" t="s">
        <v>65</v>
      </c>
      <c r="AO4" s="15" t="s">
        <v>67</v>
      </c>
      <c r="AP4" s="60" t="s">
        <v>68</v>
      </c>
      <c r="AQ4" s="51" t="s">
        <v>41</v>
      </c>
      <c r="AR4" s="52" t="s">
        <v>42</v>
      </c>
      <c r="AS4" s="53" t="s">
        <v>263</v>
      </c>
      <c r="AT4" s="54" t="s">
        <v>43</v>
      </c>
      <c r="AU4" s="54" t="s">
        <v>44</v>
      </c>
      <c r="AV4" s="54" t="s">
        <v>254</v>
      </c>
      <c r="AW4" s="54" t="s">
        <v>255</v>
      </c>
      <c r="AX4" s="54" t="s">
        <v>46</v>
      </c>
      <c r="AY4" s="54" t="s">
        <v>250</v>
      </c>
      <c r="AZ4" s="54" t="s">
        <v>251</v>
      </c>
      <c r="BA4" s="55" t="s">
        <v>47</v>
      </c>
      <c r="BB4" s="16"/>
      <c r="BC4" s="73"/>
      <c r="BD4" s="73"/>
    </row>
    <row r="5" spans="2:56" ht="16.5" outlineLevel="1">
      <c r="B5" s="17">
        <v>44927</v>
      </c>
      <c r="C5" s="37">
        <v>1</v>
      </c>
      <c r="D5" s="18" t="s">
        <v>25</v>
      </c>
      <c r="E5" s="76">
        <v>44228</v>
      </c>
      <c r="F5" s="169" t="s">
        <v>247</v>
      </c>
      <c r="G5" s="171"/>
      <c r="H5" s="172"/>
      <c r="I5" s="172"/>
      <c r="J5" s="172"/>
      <c r="K5" s="170"/>
      <c r="L5" s="38">
        <v>4</v>
      </c>
      <c r="M5" s="39">
        <v>4</v>
      </c>
      <c r="N5" s="39"/>
      <c r="O5" s="39"/>
      <c r="P5" s="39"/>
      <c r="Q5" s="39"/>
      <c r="R5" s="39">
        <v>8</v>
      </c>
      <c r="S5" s="40"/>
      <c r="T5" s="68">
        <v>43100</v>
      </c>
      <c r="U5" s="34">
        <v>2400</v>
      </c>
      <c r="V5" s="34">
        <v>3000</v>
      </c>
      <c r="W5" s="34">
        <v>1500</v>
      </c>
      <c r="X5" s="41">
        <f>IF(F5="月",SUM(T5:W5),0)</f>
        <v>50000</v>
      </c>
      <c r="Y5" s="41">
        <f>ROUND(X5/240,0)</f>
        <v>208</v>
      </c>
      <c r="Z5" s="74">
        <f ca="1">DAY(DATE(YEAR(NOW()),MONTH(B5)+1,))</f>
        <v>31</v>
      </c>
      <c r="AA5" s="62">
        <f ca="1">IF(AND(G5=0,I5=0),DAY(DATE(YEAR(NOW()),MONTH(B5)+1,)),IF(AND(G5&gt;0,I5=0),DAY(DATE(YEAR(NOW()),MONTH(B5)+1,))-G5+1,IF(AND(G5=0,I5&gt;0),I5,I5-G5+1)))</f>
        <v>31</v>
      </c>
      <c r="AB5" s="69">
        <f ca="1">IF(F5="月",ROUND(X5*AA5/DAY(DATE(YEAR(NOW()),MONTH(B5)+1,)),0),0)</f>
        <v>50000</v>
      </c>
      <c r="AC5" s="33">
        <v>3000</v>
      </c>
      <c r="AD5" s="34"/>
      <c r="AE5" s="34"/>
      <c r="AF5" s="35">
        <f>ROUND(Y5*P5,0)</f>
        <v>0</v>
      </c>
      <c r="AG5" s="35">
        <f>ROUND(Y5*Q5/2,0)</f>
        <v>0</v>
      </c>
      <c r="AH5" s="35">
        <f>ROUND((N5+L5/3*4+M5/3*5+O5*2)*Y5,0)</f>
        <v>2496</v>
      </c>
      <c r="AI5" s="34"/>
      <c r="AJ5" s="34"/>
      <c r="AK5" s="63">
        <f>AC5+AD5+AI5-AE5+AH5+-AF5-AG5+AJ5</f>
        <v>5496</v>
      </c>
      <c r="AL5" s="175"/>
      <c r="AM5" s="176"/>
      <c r="AN5" s="176"/>
      <c r="AO5" s="176"/>
      <c r="AP5" s="177"/>
      <c r="AQ5" s="36">
        <f>AB5+AK5-AR5+ROUND(AL5*(AM5+AN5/3*4+AO5/3*5+AP5*2),0)</f>
        <v>50600</v>
      </c>
      <c r="AR5" s="64">
        <f>ROUND(IF(U5&gt;0,IF(Z5=AA5,MIN(2400,U5/Z5*AA5),MIN(2400/Z5*AA5,U5/Z5*AA5)),0),0)+AI5+AH5+AJ5+AW5</f>
        <v>4896</v>
      </c>
      <c r="AS5" s="116">
        <v>1</v>
      </c>
      <c r="AT5" s="117">
        <v>1570</v>
      </c>
      <c r="AU5" s="117">
        <v>1100</v>
      </c>
      <c r="AV5" s="117"/>
      <c r="AW5" s="117"/>
      <c r="AX5" s="117"/>
      <c r="AY5" s="79"/>
      <c r="AZ5" s="117"/>
      <c r="BA5" s="174"/>
      <c r="BB5" s="75">
        <f>AQ5+AR5-AT5-AU5-AV5-AW5+AY5-AX5+AZ5</f>
        <v>52826</v>
      </c>
      <c r="BC5" s="180">
        <f>BD5*6%*AA5/30</f>
        <v>3137.2</v>
      </c>
      <c r="BD5" s="182">
        <v>50600</v>
      </c>
    </row>
    <row r="6" spans="2:56" ht="16.5" outlineLevel="1">
      <c r="B6" s="17">
        <v>44927</v>
      </c>
      <c r="C6" s="37">
        <v>2</v>
      </c>
      <c r="D6" s="18" t="s">
        <v>230</v>
      </c>
      <c r="E6" s="76">
        <v>44593</v>
      </c>
      <c r="F6" s="169" t="s">
        <v>248</v>
      </c>
      <c r="G6" s="171"/>
      <c r="H6" s="172"/>
      <c r="I6" s="172"/>
      <c r="J6" s="172"/>
      <c r="K6" s="170"/>
      <c r="L6" s="38"/>
      <c r="M6" s="39"/>
      <c r="N6" s="39"/>
      <c r="O6" s="39"/>
      <c r="P6" s="39"/>
      <c r="Q6" s="39"/>
      <c r="R6" s="39"/>
      <c r="S6" s="40"/>
      <c r="T6" s="68"/>
      <c r="U6" s="34"/>
      <c r="V6" s="34"/>
      <c r="W6" s="34"/>
      <c r="X6" s="41">
        <f>IF(F6="月",SUM(T6:W6),0)</f>
        <v>0</v>
      </c>
      <c r="Y6" s="41">
        <f>ROUND(X6/240,0)</f>
        <v>0</v>
      </c>
      <c r="Z6" s="74">
        <f ca="1">DAY(DATE(YEAR(NOW()),MONTH(B6)+1,))</f>
        <v>31</v>
      </c>
      <c r="AA6" s="62">
        <f ca="1">IF(AND(G6=0,I6=0),DAY(DATE(YEAR(NOW()),MONTH(B6)+1,)),IF(AND(G6&gt;0,I6=0),DAY(DATE(YEAR(NOW()),MONTH(B6)+1,))-G6+1,IF(AND(G6=0,I6&gt;0),I6,I6-G6+1)))</f>
        <v>31</v>
      </c>
      <c r="AB6" s="69">
        <f ca="1">IF(F6="月",ROUND(X6*AA6/DAY(DATE(YEAR(NOW()),MONTH(B6)+1,)),0),0)</f>
        <v>0</v>
      </c>
      <c r="AC6" s="33">
        <v>1500</v>
      </c>
      <c r="AD6" s="34"/>
      <c r="AE6" s="34"/>
      <c r="AF6" s="35">
        <f>ROUND(Y6*P6,0)</f>
        <v>0</v>
      </c>
      <c r="AG6" s="35">
        <f>ROUND(Y6*Q6/2,0)</f>
        <v>0</v>
      </c>
      <c r="AH6" s="35">
        <f>ROUND((N6+L6/3*4+M6/3*5+O6*2)*Y6,0)</f>
        <v>0</v>
      </c>
      <c r="AI6" s="34"/>
      <c r="AJ6" s="34"/>
      <c r="AK6" s="63">
        <f>AC6+AD6+AI6-AE6+AH6+-AF6-AG6+AJ6</f>
        <v>1500</v>
      </c>
      <c r="AL6" s="175">
        <v>200</v>
      </c>
      <c r="AM6" s="176">
        <v>90</v>
      </c>
      <c r="AN6" s="176">
        <v>20</v>
      </c>
      <c r="AO6" s="176"/>
      <c r="AP6" s="177"/>
      <c r="AQ6" s="36">
        <f>AB6+AK6-AR6+ROUND(AL6*(AM6+AN6/3*4+AO6/3*5+AP6*2),0)</f>
        <v>24833</v>
      </c>
      <c r="AR6" s="64">
        <f>ROUND(IF(U6&gt;0,IF(Z6=AA6,MIN(2400,U6/Z6*AA6),MIN(2400/Z6*AA6,U6/Z6*AA6)),0),0)+AI6+AH6+AJ6+AW6</f>
        <v>0</v>
      </c>
      <c r="AS6" s="116"/>
      <c r="AT6" s="117">
        <v>392</v>
      </c>
      <c r="AU6" s="117">
        <v>607</v>
      </c>
      <c r="AV6" s="117"/>
      <c r="AW6" s="117"/>
      <c r="AX6" s="117"/>
      <c r="AY6" s="79"/>
      <c r="AZ6" s="117"/>
      <c r="BA6" s="174"/>
      <c r="BB6" s="75">
        <f>AQ6+AR6-AT6-AU6-AV6-AW6+AY6-AX6+AZ6</f>
        <v>23834</v>
      </c>
      <c r="BC6" s="180">
        <f>BD6*6%*AA6/30</f>
        <v>1565.5</v>
      </c>
      <c r="BD6" s="182">
        <v>25250</v>
      </c>
    </row>
    <row r="7" spans="2:56" ht="16.5" outlineLevel="1">
      <c r="B7" s="17">
        <v>44927</v>
      </c>
      <c r="C7" s="37">
        <v>3</v>
      </c>
      <c r="D7" s="18" t="s">
        <v>26</v>
      </c>
      <c r="E7" s="76">
        <v>44256</v>
      </c>
      <c r="F7" s="169" t="s">
        <v>246</v>
      </c>
      <c r="G7" s="171"/>
      <c r="H7" s="172"/>
      <c r="I7" s="172">
        <v>15</v>
      </c>
      <c r="J7" s="172">
        <v>15</v>
      </c>
      <c r="K7" s="170" t="s">
        <v>252</v>
      </c>
      <c r="L7" s="38"/>
      <c r="M7" s="39"/>
      <c r="N7" s="39"/>
      <c r="O7" s="39"/>
      <c r="P7" s="39"/>
      <c r="Q7" s="39"/>
      <c r="R7" s="39"/>
      <c r="S7" s="40"/>
      <c r="T7" s="68">
        <v>36100</v>
      </c>
      <c r="U7" s="34">
        <v>2400</v>
      </c>
      <c r="V7" s="34"/>
      <c r="W7" s="34">
        <v>1500</v>
      </c>
      <c r="X7" s="41">
        <f>IF(F7="月",SUM(T7:W7),0)</f>
        <v>40000</v>
      </c>
      <c r="Y7" s="41">
        <f>ROUND(X7/240,0)</f>
        <v>167</v>
      </c>
      <c r="Z7" s="74">
        <f ca="1">DAY(DATE(YEAR(NOW()),MONTH(B7)+1,))</f>
        <v>31</v>
      </c>
      <c r="AA7" s="62">
        <f ca="1">IF(AND(G7=0,I7=0),DAY(DATE(YEAR(NOW()),MONTH(B7)+1,)),IF(AND(G7&gt;0,I7=0),DAY(DATE(YEAR(NOW()),MONTH(B7)+1,))-G7+1,IF(AND(G7=0,I7&gt;0),I7,I7-G7+1)))</f>
        <v>15</v>
      </c>
      <c r="AB7" s="69">
        <f ca="1">IF(F7="月",ROUND(X7*AA7/DAY(DATE(YEAR(NOW()),MONTH(B7)+1,)),0),0)</f>
        <v>19355</v>
      </c>
      <c r="AC7" s="33">
        <v>1500</v>
      </c>
      <c r="AD7" s="34"/>
      <c r="AE7" s="34"/>
      <c r="AF7" s="35">
        <f>ROUND(Y7*P7,0)</f>
        <v>0</v>
      </c>
      <c r="AG7" s="35">
        <f>ROUND(Y7*Q7/2,0)</f>
        <v>0</v>
      </c>
      <c r="AH7" s="35">
        <f>ROUND((N7+L7/3*4+M7/3*5+O7*2)*Y7,0)</f>
        <v>0</v>
      </c>
      <c r="AI7" s="34">
        <f>4*Y7</f>
        <v>668</v>
      </c>
      <c r="AJ7" s="34">
        <f>ROUND((250000)/6*411/365*50%,0)</f>
        <v>23459</v>
      </c>
      <c r="AK7" s="63">
        <f>AC7+AD7+AI7-AE7+AH7+-AF7-AG7+AJ7</f>
        <v>25627</v>
      </c>
      <c r="AL7" s="175"/>
      <c r="AM7" s="176"/>
      <c r="AN7" s="176"/>
      <c r="AO7" s="176"/>
      <c r="AP7" s="177"/>
      <c r="AQ7" s="36">
        <f>AB7+AK7-AR7+ROUND(AL7*(AM7+AN7/3*4+AO7/3*5+AP7*2),0)</f>
        <v>19694</v>
      </c>
      <c r="AR7" s="64">
        <f>ROUND(IF(U7&gt;0,IF(Z7=AA7,MIN(2400,U7/Z7*AA7),MIN(2400/Z7*AA7,U7/Z7*AA7)),0),0)+AI7+AH7+AJ7+AW7</f>
        <v>25288</v>
      </c>
      <c r="AS7" s="116"/>
      <c r="AT7" s="117">
        <v>0</v>
      </c>
      <c r="AU7" s="117">
        <v>481</v>
      </c>
      <c r="AV7" s="117"/>
      <c r="AW7" s="117"/>
      <c r="AX7" s="117"/>
      <c r="AY7" s="79"/>
      <c r="AZ7" s="117"/>
      <c r="BA7" s="174"/>
      <c r="BB7" s="75">
        <f>AQ7+AR7-AT7-AU7-AV7-AW7+AY7-AX7+AZ7</f>
        <v>44501</v>
      </c>
      <c r="BC7" s="180">
        <f>BD7*6%*AA7/30</f>
        <v>1203</v>
      </c>
      <c r="BD7" s="182">
        <v>40100</v>
      </c>
    </row>
    <row r="8" spans="2:56" ht="17.25" outlineLevel="1" thickBot="1">
      <c r="B8" s="17">
        <v>44927</v>
      </c>
      <c r="C8" s="37">
        <v>4</v>
      </c>
      <c r="D8" s="18" t="s">
        <v>267</v>
      </c>
      <c r="E8" s="76">
        <v>44656</v>
      </c>
      <c r="F8" s="169" t="s">
        <v>247</v>
      </c>
      <c r="G8" s="171">
        <v>5</v>
      </c>
      <c r="H8" s="172">
        <v>5</v>
      </c>
      <c r="I8" s="172"/>
      <c r="J8" s="172"/>
      <c r="K8" s="170" t="s">
        <v>261</v>
      </c>
      <c r="L8" s="38"/>
      <c r="M8" s="39"/>
      <c r="N8" s="39"/>
      <c r="O8" s="39"/>
      <c r="P8" s="39"/>
      <c r="Q8" s="39">
        <v>4</v>
      </c>
      <c r="R8" s="39"/>
      <c r="S8" s="40"/>
      <c r="T8" s="68">
        <v>26100</v>
      </c>
      <c r="U8" s="34">
        <v>2400</v>
      </c>
      <c r="V8" s="34"/>
      <c r="W8" s="34">
        <v>1500</v>
      </c>
      <c r="X8" s="41">
        <f>IF(F8="月",SUM(T8:W8),0)</f>
        <v>30000</v>
      </c>
      <c r="Y8" s="41">
        <f>ROUND(X8/240,0)</f>
        <v>125</v>
      </c>
      <c r="Z8" s="74">
        <f ca="1">DAY(DATE(YEAR(NOW()),MONTH(B8)+1,))</f>
        <v>31</v>
      </c>
      <c r="AA8" s="62">
        <f ca="1">IF(AND(G8=0,I8=0),DAY(DATE(YEAR(NOW()),MONTH(B8)+1,)),IF(AND(G8&gt;0,I8=0),DAY(DATE(YEAR(NOW()),MONTH(B8)+1,))-G8+1,IF(AND(G8=0,I8&gt;0),I8,I8-G8+1)))</f>
        <v>27</v>
      </c>
      <c r="AB8" s="69">
        <f ca="1">IF(F8="月",ROUND(X8*AA8/DAY(DATE(YEAR(NOW()),MONTH(B8)+1,)),0),0)</f>
        <v>26129</v>
      </c>
      <c r="AC8" s="33"/>
      <c r="AD8" s="34"/>
      <c r="AE8" s="34"/>
      <c r="AF8" s="35">
        <f>ROUND(Y8*P8,0)</f>
        <v>0</v>
      </c>
      <c r="AG8" s="35">
        <f>ROUND(Y8*Q8/2,0)</f>
        <v>250</v>
      </c>
      <c r="AH8" s="35">
        <f>ROUND((N8+L8/3*4+M8/3*5+O8*2)*Y8,0)</f>
        <v>0</v>
      </c>
      <c r="AI8" s="34"/>
      <c r="AJ8" s="34"/>
      <c r="AK8" s="63">
        <f>AC8+AD8+AI8-AE8+AH8+-AF8-AG8+AJ8</f>
        <v>-250</v>
      </c>
      <c r="AL8" s="175"/>
      <c r="AM8" s="176"/>
      <c r="AN8" s="176"/>
      <c r="AO8" s="176"/>
      <c r="AP8" s="177"/>
      <c r="AQ8" s="36">
        <f>AB8+AK8-AR8+ROUND(AL8*(AM8+AN8/3*4+AO8/3*5+AP8*2),0)</f>
        <v>23789</v>
      </c>
      <c r="AR8" s="64">
        <f>ROUND(IF(U8&gt;0,IF(Z8=AA8,MIN(2400,U8/Z8*AA8),MIN(2400/Z8*AA8,U8/Z8*AA8)),0),0)+AI8+AH8+AJ8+AW8</f>
        <v>2090</v>
      </c>
      <c r="AS8" s="116"/>
      <c r="AT8" s="117">
        <v>470</v>
      </c>
      <c r="AU8" s="117">
        <v>631</v>
      </c>
      <c r="AV8" s="117"/>
      <c r="AW8" s="117"/>
      <c r="AX8" s="117"/>
      <c r="AY8" s="79"/>
      <c r="AZ8" s="117">
        <v>1500</v>
      </c>
      <c r="BA8" s="174" t="s">
        <v>264</v>
      </c>
      <c r="BB8" s="75">
        <f>AQ8+AR8-AT8-AU8-AV8-AW8+AY8-AX8+AZ8</f>
        <v>26278</v>
      </c>
      <c r="BC8" s="180">
        <f>BD8*6%*AA8/30</f>
        <v>1636.2</v>
      </c>
      <c r="BD8" s="182">
        <v>30300</v>
      </c>
    </row>
    <row r="9" spans="2:56" ht="17.25" outlineLevel="1" thickBot="1">
      <c r="B9" s="19"/>
      <c r="C9" s="20"/>
      <c r="D9" s="21" t="str">
        <f>"共"&amp;COUNTA(D5:D8)&amp;"人"</f>
        <v>共4人</v>
      </c>
      <c r="E9" s="21"/>
      <c r="F9" s="22"/>
      <c r="G9" s="23"/>
      <c r="H9" s="24"/>
      <c r="I9" s="24"/>
      <c r="J9" s="24"/>
      <c r="K9" s="47"/>
      <c r="L9" s="65">
        <f aca="true" t="shared" si="0" ref="L9:X9">SUM(L5:L8)</f>
        <v>4</v>
      </c>
      <c r="M9" s="66">
        <f t="shared" si="0"/>
        <v>4</v>
      </c>
      <c r="N9" s="66">
        <f t="shared" si="0"/>
        <v>0</v>
      </c>
      <c r="O9" s="66">
        <f t="shared" si="0"/>
        <v>0</v>
      </c>
      <c r="P9" s="66">
        <f t="shared" si="0"/>
        <v>0</v>
      </c>
      <c r="Q9" s="66">
        <f t="shared" si="0"/>
        <v>4</v>
      </c>
      <c r="R9" s="66">
        <f t="shared" si="0"/>
        <v>8</v>
      </c>
      <c r="S9" s="67">
        <f t="shared" si="0"/>
        <v>0</v>
      </c>
      <c r="T9" s="25">
        <f t="shared" si="0"/>
        <v>105300</v>
      </c>
      <c r="U9" s="25">
        <f t="shared" si="0"/>
        <v>7200</v>
      </c>
      <c r="V9" s="25">
        <f t="shared" si="0"/>
        <v>3000</v>
      </c>
      <c r="W9" s="25">
        <f t="shared" si="0"/>
        <v>4500</v>
      </c>
      <c r="X9" s="25">
        <f t="shared" si="0"/>
        <v>120000</v>
      </c>
      <c r="Y9" s="26"/>
      <c r="Z9" s="26"/>
      <c r="AA9" s="26"/>
      <c r="AB9" s="27">
        <f>SUM(AB5:AB8)</f>
        <v>95484</v>
      </c>
      <c r="AC9" s="28">
        <f>SUM(AC5:AC8)</f>
        <v>6000</v>
      </c>
      <c r="AD9" s="29"/>
      <c r="AE9" s="29">
        <f aca="true" t="shared" si="1" ref="AE9:AK9">SUM(AE5:AE8)</f>
        <v>0</v>
      </c>
      <c r="AF9" s="29">
        <f t="shared" si="1"/>
        <v>0</v>
      </c>
      <c r="AG9" s="29">
        <f t="shared" si="1"/>
        <v>250</v>
      </c>
      <c r="AH9" s="29">
        <f t="shared" si="1"/>
        <v>2496</v>
      </c>
      <c r="AI9" s="29">
        <f t="shared" si="1"/>
        <v>668</v>
      </c>
      <c r="AJ9" s="29">
        <f t="shared" si="1"/>
        <v>23459</v>
      </c>
      <c r="AK9" s="43">
        <f t="shared" si="1"/>
        <v>32373</v>
      </c>
      <c r="AL9" s="44"/>
      <c r="AM9" s="26"/>
      <c r="AN9" s="26"/>
      <c r="AO9" s="26"/>
      <c r="AP9" s="42"/>
      <c r="AQ9" s="30">
        <f aca="true" t="shared" si="2" ref="AQ9:AZ9">SUM(AQ5:AQ8)</f>
        <v>118916</v>
      </c>
      <c r="AR9" s="31">
        <f t="shared" si="2"/>
        <v>32274</v>
      </c>
      <c r="AS9" s="46">
        <f t="shared" si="2"/>
        <v>1</v>
      </c>
      <c r="AT9" s="32">
        <f t="shared" si="2"/>
        <v>2432</v>
      </c>
      <c r="AU9" s="32">
        <f t="shared" si="2"/>
        <v>2819</v>
      </c>
      <c r="AV9" s="32">
        <f t="shared" si="2"/>
        <v>0</v>
      </c>
      <c r="AW9" s="32">
        <f t="shared" si="2"/>
        <v>0</v>
      </c>
      <c r="AX9" s="151">
        <f t="shared" si="2"/>
        <v>0</v>
      </c>
      <c r="AY9" s="32">
        <f t="shared" si="2"/>
        <v>0</v>
      </c>
      <c r="AZ9" s="32">
        <f t="shared" si="2"/>
        <v>1500</v>
      </c>
      <c r="BA9" s="32"/>
      <c r="BB9" s="77">
        <f>SUM(BB5:BB8)</f>
        <v>147439</v>
      </c>
      <c r="BC9" s="181">
        <f>SUM(BC5:BC8)</f>
        <v>7541.9</v>
      </c>
      <c r="BD9" s="181">
        <f>SUM(BD5:BD8)</f>
        <v>146250</v>
      </c>
    </row>
    <row r="11" spans="2:10" ht="17.25" thickBot="1">
      <c r="B11" s="173">
        <v>44958</v>
      </c>
      <c r="G11" s="6"/>
      <c r="H11" s="6"/>
      <c r="I11" s="6"/>
      <c r="J11" s="6"/>
    </row>
    <row r="12" spans="2:56" ht="28.5" customHeight="1" outlineLevel="1">
      <c r="B12" s="165" t="s">
        <v>32</v>
      </c>
      <c r="C12" s="166"/>
      <c r="D12" s="166"/>
      <c r="E12" s="166"/>
      <c r="F12" s="167"/>
      <c r="G12" s="163" t="s">
        <v>7</v>
      </c>
      <c r="H12" s="163"/>
      <c r="I12" s="163"/>
      <c r="J12" s="163"/>
      <c r="K12" s="164"/>
      <c r="L12" s="160" t="s">
        <v>33</v>
      </c>
      <c r="M12" s="161"/>
      <c r="N12" s="161"/>
      <c r="O12" s="161"/>
      <c r="P12" s="161"/>
      <c r="Q12" s="161"/>
      <c r="R12" s="161"/>
      <c r="S12" s="162"/>
      <c r="T12" s="157" t="s">
        <v>37</v>
      </c>
      <c r="U12" s="158"/>
      <c r="V12" s="158"/>
      <c r="W12" s="158"/>
      <c r="X12" s="158"/>
      <c r="Y12" s="158"/>
      <c r="Z12" s="158"/>
      <c r="AA12" s="158"/>
      <c r="AB12" s="159"/>
      <c r="AC12" s="154" t="s">
        <v>48</v>
      </c>
      <c r="AD12" s="155"/>
      <c r="AE12" s="155"/>
      <c r="AF12" s="155"/>
      <c r="AG12" s="155"/>
      <c r="AH12" s="155"/>
      <c r="AI12" s="155"/>
      <c r="AJ12" s="155"/>
      <c r="AK12" s="156"/>
      <c r="AL12" s="194" t="s">
        <v>66</v>
      </c>
      <c r="AM12" s="195"/>
      <c r="AN12" s="195"/>
      <c r="AO12" s="195"/>
      <c r="AP12" s="196"/>
      <c r="AQ12" s="152" t="s">
        <v>49</v>
      </c>
      <c r="AR12" s="153"/>
      <c r="AS12" s="70" t="s">
        <v>266</v>
      </c>
      <c r="AT12" s="71"/>
      <c r="AU12" s="71"/>
      <c r="AV12" s="71"/>
      <c r="AW12" s="71"/>
      <c r="AX12" s="71"/>
      <c r="AY12" s="71"/>
      <c r="AZ12" s="71"/>
      <c r="BA12" s="72"/>
      <c r="BB12" s="7" t="s">
        <v>1</v>
      </c>
      <c r="BC12" s="45" t="s">
        <v>10</v>
      </c>
      <c r="BD12" s="45" t="s">
        <v>245</v>
      </c>
    </row>
    <row r="13" spans="2:56" ht="64.5" customHeight="1" outlineLevel="1" thickBot="1">
      <c r="B13" s="8" t="s">
        <v>27</v>
      </c>
      <c r="C13" s="9" t="s">
        <v>249</v>
      </c>
      <c r="D13" s="9" t="s">
        <v>3</v>
      </c>
      <c r="E13" s="9" t="s">
        <v>2</v>
      </c>
      <c r="F13" s="10" t="s">
        <v>28</v>
      </c>
      <c r="G13" s="61" t="s">
        <v>2</v>
      </c>
      <c r="H13" s="11" t="s">
        <v>8</v>
      </c>
      <c r="I13" s="11" t="s">
        <v>4</v>
      </c>
      <c r="J13" s="11" t="s">
        <v>9</v>
      </c>
      <c r="K13" s="12" t="s">
        <v>229</v>
      </c>
      <c r="L13" s="56" t="s">
        <v>29</v>
      </c>
      <c r="M13" s="57" t="s">
        <v>30</v>
      </c>
      <c r="N13" s="57" t="s">
        <v>31</v>
      </c>
      <c r="O13" s="57" t="s">
        <v>34</v>
      </c>
      <c r="P13" s="58" t="s">
        <v>5</v>
      </c>
      <c r="Q13" s="58" t="s">
        <v>6</v>
      </c>
      <c r="R13" s="58" t="s">
        <v>35</v>
      </c>
      <c r="S13" s="50" t="s">
        <v>36</v>
      </c>
      <c r="T13" s="59" t="s">
        <v>239</v>
      </c>
      <c r="U13" s="14" t="s">
        <v>242</v>
      </c>
      <c r="V13" s="14" t="s">
        <v>240</v>
      </c>
      <c r="W13" s="14" t="s">
        <v>241</v>
      </c>
      <c r="X13" s="14" t="s">
        <v>243</v>
      </c>
      <c r="Y13" s="14" t="s">
        <v>38</v>
      </c>
      <c r="Z13" s="13" t="s">
        <v>11</v>
      </c>
      <c r="AA13" s="168" t="s">
        <v>244</v>
      </c>
      <c r="AB13" s="78" t="s">
        <v>39</v>
      </c>
      <c r="AC13" s="48" t="s">
        <v>232</v>
      </c>
      <c r="AD13" s="49" t="s">
        <v>231</v>
      </c>
      <c r="AE13" s="49" t="s">
        <v>233</v>
      </c>
      <c r="AF13" s="49" t="s">
        <v>234</v>
      </c>
      <c r="AG13" s="49" t="s">
        <v>235</v>
      </c>
      <c r="AH13" s="49" t="s">
        <v>236</v>
      </c>
      <c r="AI13" s="49" t="s">
        <v>237</v>
      </c>
      <c r="AJ13" s="49" t="s">
        <v>238</v>
      </c>
      <c r="AK13" s="50" t="s">
        <v>40</v>
      </c>
      <c r="AL13" s="59" t="s">
        <v>63</v>
      </c>
      <c r="AM13" s="15" t="s">
        <v>64</v>
      </c>
      <c r="AN13" s="15" t="s">
        <v>65</v>
      </c>
      <c r="AO13" s="15" t="s">
        <v>67</v>
      </c>
      <c r="AP13" s="60" t="s">
        <v>68</v>
      </c>
      <c r="AQ13" s="51" t="s">
        <v>41</v>
      </c>
      <c r="AR13" s="52" t="s">
        <v>42</v>
      </c>
      <c r="AS13" s="53" t="s">
        <v>62</v>
      </c>
      <c r="AT13" s="54" t="s">
        <v>43</v>
      </c>
      <c r="AU13" s="54" t="s">
        <v>44</v>
      </c>
      <c r="AV13" s="54" t="s">
        <v>265</v>
      </c>
      <c r="AW13" s="54" t="s">
        <v>45</v>
      </c>
      <c r="AX13" s="54" t="s">
        <v>46</v>
      </c>
      <c r="AY13" s="54" t="s">
        <v>250</v>
      </c>
      <c r="AZ13" s="54" t="s">
        <v>251</v>
      </c>
      <c r="BA13" s="55" t="s">
        <v>47</v>
      </c>
      <c r="BB13" s="16"/>
      <c r="BC13" s="73"/>
      <c r="BD13" s="73"/>
    </row>
    <row r="14" spans="2:56" ht="16.5" outlineLevel="1">
      <c r="B14" s="17">
        <v>44958</v>
      </c>
      <c r="C14" s="37">
        <v>1</v>
      </c>
      <c r="D14" s="18" t="s">
        <v>25</v>
      </c>
      <c r="E14" s="76">
        <v>44228</v>
      </c>
      <c r="F14" s="169" t="s">
        <v>247</v>
      </c>
      <c r="G14" s="171"/>
      <c r="H14" s="172"/>
      <c r="I14" s="172"/>
      <c r="J14" s="172"/>
      <c r="K14" s="170" t="s">
        <v>262</v>
      </c>
      <c r="L14" s="38"/>
      <c r="M14" s="39"/>
      <c r="N14" s="39"/>
      <c r="O14" s="39"/>
      <c r="P14" s="39">
        <v>8</v>
      </c>
      <c r="Q14" s="39"/>
      <c r="R14" s="39"/>
      <c r="S14" s="40"/>
      <c r="T14" s="68">
        <v>43100</v>
      </c>
      <c r="U14" s="34">
        <v>2400</v>
      </c>
      <c r="V14" s="34">
        <v>3000</v>
      </c>
      <c r="W14" s="34">
        <v>1500</v>
      </c>
      <c r="X14" s="41">
        <f>IF(F14="月",SUM(T14:W14),0)</f>
        <v>50000</v>
      </c>
      <c r="Y14" s="41">
        <f>ROUND(X14/240,0)</f>
        <v>208</v>
      </c>
      <c r="Z14" s="74">
        <f ca="1">DAY(DATE(YEAR(NOW()),MONTH(B14)+1,))</f>
        <v>28</v>
      </c>
      <c r="AA14" s="62">
        <f ca="1">IF(AND(G14=0,I14=0),DAY(DATE(YEAR(NOW()),MONTH(B14)+1,)),IF(AND(G14&gt;0,I14=0),DAY(DATE(YEAR(NOW()),MONTH(B14)+1,))-G14+1,IF(AND(G14=0,I14&gt;0),I14,I14-G14+1)))</f>
        <v>28</v>
      </c>
      <c r="AB14" s="69">
        <f ca="1">IF(F14="月",ROUND(X14*AA14/DAY(DATE(YEAR(NOW()),MONTH(B14)+1,)),0),0)</f>
        <v>50000</v>
      </c>
      <c r="AC14" s="33">
        <v>3000</v>
      </c>
      <c r="AD14" s="34">
        <v>45000</v>
      </c>
      <c r="AE14" s="34">
        <v>1500</v>
      </c>
      <c r="AF14" s="35">
        <f>ROUND(Y14*P14,0)</f>
        <v>1664</v>
      </c>
      <c r="AG14" s="35">
        <f>ROUND(Y14*Q14/2,0)</f>
        <v>0</v>
      </c>
      <c r="AH14" s="35">
        <f>ROUND((N14+L14/3*4+M14/3*5+O14*2)*Y14,0)</f>
        <v>0</v>
      </c>
      <c r="AI14" s="34"/>
      <c r="AJ14" s="34"/>
      <c r="AK14" s="63">
        <f>AC14+AD14+AI14-AE14+AH14+-AF14-AG14+AJ14</f>
        <v>44836</v>
      </c>
      <c r="AL14" s="175"/>
      <c r="AM14" s="176"/>
      <c r="AN14" s="176"/>
      <c r="AO14" s="176"/>
      <c r="AP14" s="177"/>
      <c r="AQ14" s="36">
        <f>AB14+AK14-AR14+ROUND(AL14*(AM14+AN14/3*4+AO14/3*5+AP14*2),0)</f>
        <v>92436</v>
      </c>
      <c r="AR14" s="64">
        <f>ROUND(IF(U14&gt;0,IF(Z14=AA14,MIN(2400,U14/Z14*AA14),MIN(2400/Z14*AA14,U14/Z14*AA14)),0),0)+AI14+AH14+AJ14+AW14</f>
        <v>2400</v>
      </c>
      <c r="AS14" s="116">
        <v>1</v>
      </c>
      <c r="AT14" s="117">
        <v>1570</v>
      </c>
      <c r="AU14" s="117">
        <v>1100</v>
      </c>
      <c r="AV14" s="117"/>
      <c r="AW14" s="117"/>
      <c r="AX14" s="117">
        <v>2250</v>
      </c>
      <c r="AY14" s="79"/>
      <c r="AZ14" s="117"/>
      <c r="BA14" s="174"/>
      <c r="BB14" s="75">
        <f>AQ14+AR14-AT14-AU14-AV14-AW14+AY14-AX14+AZ14</f>
        <v>89916</v>
      </c>
      <c r="BC14" s="180">
        <f>BD14*6%*AA14/30</f>
        <v>2833.6</v>
      </c>
      <c r="BD14" s="182">
        <v>50600</v>
      </c>
    </row>
    <row r="15" spans="2:56" ht="16.5" outlineLevel="1">
      <c r="B15" s="17">
        <v>44958</v>
      </c>
      <c r="C15" s="37">
        <v>2</v>
      </c>
      <c r="D15" s="18" t="s">
        <v>230</v>
      </c>
      <c r="E15" s="76">
        <v>44593</v>
      </c>
      <c r="F15" s="169" t="s">
        <v>248</v>
      </c>
      <c r="G15" s="171"/>
      <c r="H15" s="172"/>
      <c r="I15" s="172"/>
      <c r="J15" s="172"/>
      <c r="K15" s="170" t="s">
        <v>262</v>
      </c>
      <c r="L15" s="38"/>
      <c r="M15" s="39"/>
      <c r="N15" s="39"/>
      <c r="O15" s="39"/>
      <c r="P15" s="39"/>
      <c r="Q15" s="39"/>
      <c r="R15" s="39"/>
      <c r="S15" s="40"/>
      <c r="T15" s="68"/>
      <c r="U15" s="34"/>
      <c r="V15" s="34"/>
      <c r="W15" s="34"/>
      <c r="X15" s="41">
        <f>IF(F15="月",SUM(T15:W15),0)</f>
        <v>0</v>
      </c>
      <c r="Y15" s="41">
        <f>ROUND(X15/240,0)</f>
        <v>0</v>
      </c>
      <c r="Z15" s="74">
        <f ca="1">DAY(DATE(YEAR(NOW()),MONTH(B15)+1,))</f>
        <v>28</v>
      </c>
      <c r="AA15" s="62">
        <f ca="1">IF(AND(G15=0,I15=0),DAY(DATE(YEAR(NOW()),MONTH(B15)+1,)),IF(AND(G15&gt;0,I15=0),DAY(DATE(YEAR(NOW()),MONTH(B15)+1,))-G15+1,IF(AND(G15=0,I15&gt;0),I15,I15-G15+1)))</f>
        <v>28</v>
      </c>
      <c r="AB15" s="69">
        <f ca="1">IF(F15="月",ROUND(X15*AA15/DAY(DATE(YEAR(NOW()),MONTH(B15)+1,)),0),0)</f>
        <v>0</v>
      </c>
      <c r="AC15" s="33">
        <v>1500</v>
      </c>
      <c r="AD15" s="34">
        <v>30000</v>
      </c>
      <c r="AE15" s="34"/>
      <c r="AF15" s="35">
        <f>ROUND(Y15*P15,0)</f>
        <v>0</v>
      </c>
      <c r="AG15" s="35">
        <f>ROUND(Y15*Q15/2,0)</f>
        <v>0</v>
      </c>
      <c r="AH15" s="35">
        <f>ROUND((N15+L15/3*4+M15/3*5+O15*2)*Y15,0)</f>
        <v>0</v>
      </c>
      <c r="AI15" s="34"/>
      <c r="AJ15" s="34"/>
      <c r="AK15" s="63">
        <f>AC15+AD15+AI15-AE15+AH15+-AF15-AG15+AJ15</f>
        <v>31500</v>
      </c>
      <c r="AL15" s="175">
        <v>200</v>
      </c>
      <c r="AM15" s="176">
        <v>100</v>
      </c>
      <c r="AN15" s="176">
        <v>25</v>
      </c>
      <c r="AO15" s="176"/>
      <c r="AP15" s="177"/>
      <c r="AQ15" s="36">
        <f>AB15+AK15-AR15+ROUND(AL15*(AM15+AN15/3*4+AO15/3*5+AP15*2),0)</f>
        <v>58167</v>
      </c>
      <c r="AR15" s="64">
        <f>ROUND(IF(U15&gt;0,IF(Z15=AA15,MIN(2400,U15/Z15*AA15),MIN(2400/Z15*AA15,U15/Z15*AA15)),0),0)+AI15+AH15+AJ15+AW15</f>
        <v>0</v>
      </c>
      <c r="AS15" s="116"/>
      <c r="AT15" s="117">
        <v>392</v>
      </c>
      <c r="AU15" s="117">
        <v>607</v>
      </c>
      <c r="AV15" s="117"/>
      <c r="AW15" s="117"/>
      <c r="AX15" s="117"/>
      <c r="AY15" s="79"/>
      <c r="AZ15" s="117"/>
      <c r="BA15" s="174"/>
      <c r="BB15" s="75">
        <f>AQ15+AR15-AT15-AU15-AV15-AW15+AY15-AX15+AZ15</f>
        <v>57168</v>
      </c>
      <c r="BC15" s="180">
        <f>BD15*6%*AA15/30</f>
        <v>1414</v>
      </c>
      <c r="BD15" s="182">
        <v>25250</v>
      </c>
    </row>
    <row r="16" spans="2:56" ht="17.25" outlineLevel="1" thickBot="1">
      <c r="B16" s="17">
        <v>44958</v>
      </c>
      <c r="C16" s="37">
        <v>4</v>
      </c>
      <c r="D16" s="18" t="s">
        <v>267</v>
      </c>
      <c r="E16" s="76">
        <v>44656</v>
      </c>
      <c r="F16" s="169" t="s">
        <v>247</v>
      </c>
      <c r="G16" s="171"/>
      <c r="H16" s="172"/>
      <c r="I16" s="172"/>
      <c r="J16" s="172"/>
      <c r="K16" s="170" t="s">
        <v>253</v>
      </c>
      <c r="L16" s="38"/>
      <c r="M16" s="39"/>
      <c r="N16" s="39"/>
      <c r="O16" s="39"/>
      <c r="P16" s="39"/>
      <c r="Q16" s="39"/>
      <c r="R16" s="39"/>
      <c r="S16" s="40"/>
      <c r="T16" s="68">
        <v>29100</v>
      </c>
      <c r="U16" s="34">
        <v>2400</v>
      </c>
      <c r="V16" s="34"/>
      <c r="W16" s="34">
        <v>1500</v>
      </c>
      <c r="X16" s="41">
        <f>IF(F16="月",SUM(T16:W16),0)</f>
        <v>33000</v>
      </c>
      <c r="Y16" s="41">
        <f>ROUND(X16/240,0)</f>
        <v>138</v>
      </c>
      <c r="Z16" s="74">
        <f ca="1">DAY(DATE(YEAR(NOW()),MONTH(B16)+1,))</f>
        <v>28</v>
      </c>
      <c r="AA16" s="62">
        <f ca="1">IF(AND(G16=0,I16=0),DAY(DATE(YEAR(NOW()),MONTH(B16)+1,)),IF(AND(G16&gt;0,I16=0),DAY(DATE(YEAR(NOW()),MONTH(B16)+1,))-G16+1,IF(AND(G16=0,I16&gt;0),I16,I16-G16+1)))</f>
        <v>28</v>
      </c>
      <c r="AB16" s="69">
        <f ca="1">IF(F16="月",ROUND(X16*AA16/DAY(DATE(YEAR(NOW()),MONTH(B16)+1,)),0),0)</f>
        <v>33000</v>
      </c>
      <c r="AC16" s="33"/>
      <c r="AD16" s="34"/>
      <c r="AE16" s="34"/>
      <c r="AF16" s="35">
        <f>ROUND(Y16*P16,0)</f>
        <v>0</v>
      </c>
      <c r="AG16" s="35">
        <f>ROUND(Y16*Q16/2,0)</f>
        <v>0</v>
      </c>
      <c r="AH16" s="35">
        <f>ROUND((N16+L16/3*4+M16/3*5+O16*2)*Y16,0)</f>
        <v>0</v>
      </c>
      <c r="AI16" s="34"/>
      <c r="AJ16" s="34"/>
      <c r="AK16" s="63">
        <f>AC16+AD16+AI16-AE16+AH16+-AF16-AG16+AJ16</f>
        <v>0</v>
      </c>
      <c r="AL16" s="175"/>
      <c r="AM16" s="176"/>
      <c r="AN16" s="176"/>
      <c r="AO16" s="176"/>
      <c r="AP16" s="177"/>
      <c r="AQ16" s="36">
        <f>AB16+AK16-AR16+ROUND(AL16*(AM16+AN16/3*4+AO16/3*5+AP16*2),0)</f>
        <v>30600</v>
      </c>
      <c r="AR16" s="64">
        <f>ROUND(IF(U16&gt;0,IF(Z16=AA16,MIN(2400,U16/Z16*AA16),MIN(2400/Z16*AA16,U16/Z16*AA16)),0),0)+AI16+AH16+AJ16+AW16</f>
        <v>2400</v>
      </c>
      <c r="AS16" s="116"/>
      <c r="AT16" s="117">
        <v>516</v>
      </c>
      <c r="AU16" s="117">
        <v>800</v>
      </c>
      <c r="AV16" s="117"/>
      <c r="AW16" s="117"/>
      <c r="AX16" s="117"/>
      <c r="AY16" s="79"/>
      <c r="AZ16" s="117">
        <v>1000</v>
      </c>
      <c r="BA16" s="174" t="s">
        <v>264</v>
      </c>
      <c r="BB16" s="75">
        <f>AQ16+AR16-AT16-AU16-AV16-AW16+AY16-AX16+AZ16</f>
        <v>32684</v>
      </c>
      <c r="BC16" s="180">
        <f>BD16*6%*AA16/30</f>
        <v>1864.8</v>
      </c>
      <c r="BD16" s="182">
        <v>33300</v>
      </c>
    </row>
    <row r="17" spans="2:56" ht="17.25" outlineLevel="1" thickBot="1">
      <c r="B17" s="19"/>
      <c r="C17" s="20"/>
      <c r="D17" s="21" t="str">
        <f>"共"&amp;COUNTA(D14:D16)&amp;"人"</f>
        <v>共3人</v>
      </c>
      <c r="E17" s="21"/>
      <c r="F17" s="22"/>
      <c r="G17" s="23"/>
      <c r="H17" s="24"/>
      <c r="I17" s="24"/>
      <c r="J17" s="24"/>
      <c r="K17" s="47"/>
      <c r="L17" s="65">
        <f aca="true" t="shared" si="3" ref="L17:X17">SUM(L14:L16)</f>
        <v>0</v>
      </c>
      <c r="M17" s="66">
        <f t="shared" si="3"/>
        <v>0</v>
      </c>
      <c r="N17" s="66">
        <f t="shared" si="3"/>
        <v>0</v>
      </c>
      <c r="O17" s="66">
        <f t="shared" si="3"/>
        <v>0</v>
      </c>
      <c r="P17" s="66">
        <f t="shared" si="3"/>
        <v>8</v>
      </c>
      <c r="Q17" s="66">
        <f t="shared" si="3"/>
        <v>0</v>
      </c>
      <c r="R17" s="66">
        <f t="shared" si="3"/>
        <v>0</v>
      </c>
      <c r="S17" s="67">
        <f t="shared" si="3"/>
        <v>0</v>
      </c>
      <c r="T17" s="25">
        <f t="shared" si="3"/>
        <v>72200</v>
      </c>
      <c r="U17" s="25">
        <f t="shared" si="3"/>
        <v>4800</v>
      </c>
      <c r="V17" s="25">
        <f t="shared" si="3"/>
        <v>3000</v>
      </c>
      <c r="W17" s="25">
        <f t="shared" si="3"/>
        <v>3000</v>
      </c>
      <c r="X17" s="25">
        <f t="shared" si="3"/>
        <v>83000</v>
      </c>
      <c r="Y17" s="26"/>
      <c r="Z17" s="26"/>
      <c r="AA17" s="26"/>
      <c r="AB17" s="27">
        <f>SUM(AB14:AB16)</f>
        <v>83000</v>
      </c>
      <c r="AC17" s="184">
        <f>SUM(AC14:AC16)</f>
        <v>4500</v>
      </c>
      <c r="AD17" s="29">
        <f>SUM(AD14:AD16)</f>
        <v>75000</v>
      </c>
      <c r="AE17" s="29">
        <f aca="true" t="shared" si="4" ref="AE17:AK17">SUM(AE14:AE16)</f>
        <v>1500</v>
      </c>
      <c r="AF17" s="29">
        <f t="shared" si="4"/>
        <v>1664</v>
      </c>
      <c r="AG17" s="29">
        <f t="shared" si="4"/>
        <v>0</v>
      </c>
      <c r="AH17" s="29">
        <f t="shared" si="4"/>
        <v>0</v>
      </c>
      <c r="AI17" s="29">
        <f t="shared" si="4"/>
        <v>0</v>
      </c>
      <c r="AJ17" s="29">
        <f t="shared" si="4"/>
        <v>0</v>
      </c>
      <c r="AK17" s="43">
        <f t="shared" si="4"/>
        <v>76336</v>
      </c>
      <c r="AL17" s="44"/>
      <c r="AM17" s="26"/>
      <c r="AN17" s="26"/>
      <c r="AO17" s="26"/>
      <c r="AP17" s="42"/>
      <c r="AQ17" s="30">
        <f aca="true" t="shared" si="5" ref="AQ17:AZ17">SUM(AQ14:AQ16)</f>
        <v>181203</v>
      </c>
      <c r="AR17" s="31">
        <f t="shared" si="5"/>
        <v>4800</v>
      </c>
      <c r="AS17" s="46">
        <f t="shared" si="5"/>
        <v>1</v>
      </c>
      <c r="AT17" s="32">
        <f t="shared" si="5"/>
        <v>2478</v>
      </c>
      <c r="AU17" s="32">
        <f t="shared" si="5"/>
        <v>2507</v>
      </c>
      <c r="AV17" s="32">
        <f t="shared" si="5"/>
        <v>0</v>
      </c>
      <c r="AW17" s="32">
        <f t="shared" si="5"/>
        <v>0</v>
      </c>
      <c r="AX17" s="151">
        <f t="shared" si="5"/>
        <v>2250</v>
      </c>
      <c r="AY17" s="32">
        <f t="shared" si="5"/>
        <v>0</v>
      </c>
      <c r="AZ17" s="32">
        <f t="shared" si="5"/>
        <v>1000</v>
      </c>
      <c r="BA17" s="32"/>
      <c r="BB17" s="77">
        <f>SUM(BB14:BB16)</f>
        <v>179768</v>
      </c>
      <c r="BC17" s="181">
        <f>SUM(BC14:BC16)</f>
        <v>6112.400000000001</v>
      </c>
      <c r="BD17" s="181">
        <f>SUM(BD14:BD16)</f>
        <v>109150</v>
      </c>
    </row>
  </sheetData>
  <sheetProtection/>
  <mergeCells count="2">
    <mergeCell ref="AL12:AP12"/>
    <mergeCell ref="AL3:AP3"/>
  </mergeCells>
  <conditionalFormatting sqref="H2:K2 BE5:BO9 C2:F2 B5:K9 C11:F11 B16:K17 U2:AB2 U11:AB11 B14:K14 AT2:BP2 AT11:BP11">
    <cfRule type="cellIs" priority="63" dxfId="0" operator="equal" stopIfTrue="1">
      <formula>"請輸入"</formula>
    </cfRule>
  </conditionalFormatting>
  <conditionalFormatting sqref="AV14 AV5:AV9">
    <cfRule type="expression" priority="38" dxfId="6" stopIfTrue="1">
      <formula>$K5="Hour"</formula>
    </cfRule>
  </conditionalFormatting>
  <conditionalFormatting sqref="L14:W16 L5:W8 AE6">
    <cfRule type="expression" priority="39" dxfId="6" stopIfTrue="1">
      <formula>$F5="時"</formula>
    </cfRule>
  </conditionalFormatting>
  <conditionalFormatting sqref="AU14 AU16:AU17 AY14:BA16 AY5:BA8 AU5:AU9 AW5:AW8 AW14:AW16 AW9:BB9 AW17:BB17">
    <cfRule type="expression" priority="40" dxfId="0" stopIfTrue="1">
      <formula>$F5="Hour"</formula>
    </cfRule>
  </conditionalFormatting>
  <conditionalFormatting sqref="B2:B3 BL3:BM4 BN3:BO3 M2:S2 T2:U3 AC2:AC3 AD2:AK2 AL2:AL3 AM2:AP2 AQ2:AQ3 AR2 AS2:AS3 G2:G3 L2:L3 BC3 BE3:BK3">
    <cfRule type="cellIs" priority="41" dxfId="0" operator="equal" stopIfTrue="1">
      <formula>"請輸入"</formula>
    </cfRule>
  </conditionalFormatting>
  <conditionalFormatting sqref="BE6:BO6 B6:E6 G6:K6">
    <cfRule type="cellIs" priority="35" dxfId="0" operator="equal" stopIfTrue="1">
      <formula>"請輸入"</formula>
    </cfRule>
  </conditionalFormatting>
  <conditionalFormatting sqref="Y15:AA15 L15:W15 AO6:AP6 L6:AB6 AE6">
    <cfRule type="expression" priority="33" dxfId="6" stopIfTrue="1">
      <formula>$F6="Hour"</formula>
    </cfRule>
  </conditionalFormatting>
  <conditionalFormatting sqref="F6">
    <cfRule type="cellIs" priority="29" dxfId="0" operator="equal" stopIfTrue="1">
      <formula>"請輸入"</formula>
    </cfRule>
  </conditionalFormatting>
  <conditionalFormatting sqref="BE14:BO14 H11:K11 BE16:BO17">
    <cfRule type="cellIs" priority="26" dxfId="0" operator="equal" stopIfTrue="1">
      <formula>"請輸入"</formula>
    </cfRule>
  </conditionalFormatting>
  <conditionalFormatting sqref="AV16:AV17">
    <cfRule type="expression" priority="22" dxfId="6" stopIfTrue="1">
      <formula>$K16="Hour"</formula>
    </cfRule>
  </conditionalFormatting>
  <conditionalFormatting sqref="B11:B12 BL12:BM13 BN12:BO12 M11:S11 T11:U12 AC11:AC12 AD11:AK11 AL11:AL12 AM11:AP11 AQ11:AQ12 AR11 AS11:AS12 G11:G12 L11:L12 BE12:BK12">
    <cfRule type="cellIs" priority="25" dxfId="0" operator="equal" stopIfTrue="1">
      <formula>"請輸入"</formula>
    </cfRule>
  </conditionalFormatting>
  <conditionalFormatting sqref="BE15:BO15 B15:E15 G15:J15">
    <cfRule type="cellIs" priority="21" dxfId="0" operator="equal" stopIfTrue="1">
      <formula>"請輸入"</formula>
    </cfRule>
  </conditionalFormatting>
  <conditionalFormatting sqref="AV15">
    <cfRule type="expression" priority="18" dxfId="6" stopIfTrue="1">
      <formula>$K15="Hour"</formula>
    </cfRule>
  </conditionalFormatting>
  <conditionalFormatting sqref="AU15">
    <cfRule type="expression" priority="20" dxfId="0" stopIfTrue="1">
      <formula>$F15="Hour"</formula>
    </cfRule>
  </conditionalFormatting>
  <conditionalFormatting sqref="F15">
    <cfRule type="cellIs" priority="16" dxfId="0" operator="equal" stopIfTrue="1">
      <formula>"請輸入"</formula>
    </cfRule>
  </conditionalFormatting>
  <conditionalFormatting sqref="X15">
    <cfRule type="expression" priority="15" dxfId="6" stopIfTrue="1">
      <formula>$F15="Hour"</formula>
    </cfRule>
  </conditionalFormatting>
  <conditionalFormatting sqref="AB15">
    <cfRule type="expression" priority="14" dxfId="6" stopIfTrue="1">
      <formula>$F15="Hour"</formula>
    </cfRule>
  </conditionalFormatting>
  <conditionalFormatting sqref="AL5:AP8">
    <cfRule type="expression" priority="13" dxfId="8" stopIfTrue="1">
      <formula>$F5="時"</formula>
    </cfRule>
  </conditionalFormatting>
  <conditionalFormatting sqref="AL14:AP16">
    <cfRule type="expression" priority="12" dxfId="8" stopIfTrue="1">
      <formula>$F14="時"</formula>
    </cfRule>
  </conditionalFormatting>
  <conditionalFormatting sqref="AE15">
    <cfRule type="expression" priority="9" dxfId="6" stopIfTrue="1">
      <formula>$F15="時"</formula>
    </cfRule>
  </conditionalFormatting>
  <conditionalFormatting sqref="AE15">
    <cfRule type="expression" priority="8" dxfId="6" stopIfTrue="1">
      <formula>$F15="Hour"</formula>
    </cfRule>
  </conditionalFormatting>
  <conditionalFormatting sqref="BD3">
    <cfRule type="cellIs" priority="6" dxfId="0" operator="equal" stopIfTrue="1">
      <formula>"請輸入"</formula>
    </cfRule>
  </conditionalFormatting>
  <conditionalFormatting sqref="BC12">
    <cfRule type="cellIs" priority="5" dxfId="0" operator="equal" stopIfTrue="1">
      <formula>"請輸入"</formula>
    </cfRule>
  </conditionalFormatting>
  <conditionalFormatting sqref="BD12">
    <cfRule type="cellIs" priority="4" dxfId="0" operator="equal" stopIfTrue="1">
      <formula>"請輸入"</formula>
    </cfRule>
  </conditionalFormatting>
  <conditionalFormatting sqref="K15">
    <cfRule type="cellIs" priority="3" dxfId="0" operator="equal" stopIfTrue="1">
      <formula>"請輸入"</formula>
    </cfRule>
  </conditionalFormatting>
  <conditionalFormatting sqref="K15">
    <cfRule type="cellIs" priority="2" dxfId="0" operator="equal" stopIfTrue="1">
      <formula>"請輸入"</formula>
    </cfRule>
  </conditionalFormatting>
  <conditionalFormatting sqref="K14">
    <cfRule type="cellIs" priority="1" dxfId="0" operator="equal" stopIfTrue="1">
      <formula>"請輸入"</formula>
    </cfRule>
  </conditionalFormatting>
  <dataValidations count="2">
    <dataValidation type="whole" allowBlank="1" showInputMessage="1" showErrorMessage="1" sqref="G14:J16 G5:J8">
      <formula1>1</formula1>
      <formula2>31</formula2>
    </dataValidation>
    <dataValidation type="list" allowBlank="1" showInputMessage="1" showErrorMessage="1" sqref="F14:F16 F5:F8">
      <formula1>"月,時"</formula1>
    </dataValidation>
  </dataValidations>
  <printOptions horizontalCentered="1"/>
  <pageMargins left="0.1968503937007874" right="0.1968503937007874" top="1.3779527559055118" bottom="0.7874015748031497" header="0.7874015748031497" footer="0.7874015748031497"/>
  <pageSetup fitToHeight="1" fitToWidth="1" horizontalDpi="600" verticalDpi="600" orientation="landscape" paperSize="8" scale="60" r:id="rId2"/>
  <headerFooter alignWithMargins="0">
    <oddHeader>&amp;C&amp;16&amp;A
薪資表</oddHead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50390625" defaultRowHeight="16.5"/>
  <cols>
    <col min="1" max="1" width="12.25390625" style="80" customWidth="1"/>
    <col min="2" max="2" width="15.50390625" style="80" customWidth="1"/>
    <col min="3" max="6" width="13.875" style="80" customWidth="1"/>
    <col min="7" max="8" width="15.50390625" style="80" customWidth="1"/>
    <col min="9" max="16384" width="9.50390625" style="80" customWidth="1"/>
  </cols>
  <sheetData>
    <row r="1" spans="2:6" ht="24.75">
      <c r="B1" s="81" t="s">
        <v>50</v>
      </c>
      <c r="C1" s="82"/>
      <c r="D1" s="82"/>
      <c r="E1" s="82"/>
      <c r="F1" s="82"/>
    </row>
    <row r="2" spans="2:8" ht="17.25" thickBot="1">
      <c r="B2" s="82" t="s">
        <v>276</v>
      </c>
      <c r="C2" s="82"/>
      <c r="D2" s="82"/>
      <c r="E2" s="82"/>
      <c r="F2" s="82"/>
      <c r="H2" s="83" t="s">
        <v>51</v>
      </c>
    </row>
    <row r="3" spans="1:8" ht="22.5" customHeight="1">
      <c r="A3" s="202" t="s">
        <v>52</v>
      </c>
      <c r="B3" s="203" t="s">
        <v>53</v>
      </c>
      <c r="C3" s="204" t="s">
        <v>54</v>
      </c>
      <c r="D3" s="245"/>
      <c r="E3" s="245"/>
      <c r="F3" s="246"/>
      <c r="G3" s="205" t="s">
        <v>55</v>
      </c>
      <c r="H3" s="200" t="s">
        <v>56</v>
      </c>
    </row>
    <row r="4" spans="1:8" ht="48" customHeight="1">
      <c r="A4" s="248"/>
      <c r="B4" s="247"/>
      <c r="C4" s="185" t="s">
        <v>57</v>
      </c>
      <c r="D4" s="84" t="s">
        <v>58</v>
      </c>
      <c r="E4" s="85" t="s">
        <v>59</v>
      </c>
      <c r="F4" s="85" t="s">
        <v>60</v>
      </c>
      <c r="G4" s="206"/>
      <c r="H4" s="201"/>
    </row>
    <row r="5" spans="1:8" ht="16.5">
      <c r="A5" s="86">
        <v>1</v>
      </c>
      <c r="B5" s="87">
        <v>26400</v>
      </c>
      <c r="C5" s="92">
        <f aca="true" t="shared" si="0" ref="C5:C54">+ROUND(B5*0.0517*0.3,0)</f>
        <v>409</v>
      </c>
      <c r="D5" s="88">
        <f aca="true" t="shared" si="1" ref="D5:D14">+C5*2</f>
        <v>818</v>
      </c>
      <c r="E5" s="88">
        <f aca="true" t="shared" si="2" ref="E5:E54">+C5*3</f>
        <v>1227</v>
      </c>
      <c r="F5" s="89">
        <f aca="true" t="shared" si="3" ref="F5:F54">+C5*4</f>
        <v>1636</v>
      </c>
      <c r="G5" s="90">
        <f aca="true" t="shared" si="4" ref="G5:G54">+ROUND(B5*0.0517*0.6*1.57,0)</f>
        <v>1286</v>
      </c>
      <c r="H5" s="91">
        <f aca="true" t="shared" si="5" ref="H5:H54">+ROUND(B5*0.0517*0.1*1.57,0)</f>
        <v>214</v>
      </c>
    </row>
    <row r="6" spans="1:8" ht="16.5">
      <c r="A6" s="86">
        <f aca="true" t="shared" si="6" ref="A6:A54">+A5+1</f>
        <v>2</v>
      </c>
      <c r="B6" s="87">
        <v>27600</v>
      </c>
      <c r="C6" s="92">
        <f t="shared" si="0"/>
        <v>428</v>
      </c>
      <c r="D6" s="88">
        <f t="shared" si="1"/>
        <v>856</v>
      </c>
      <c r="E6" s="88">
        <f t="shared" si="2"/>
        <v>1284</v>
      </c>
      <c r="F6" s="89">
        <f t="shared" si="3"/>
        <v>1712</v>
      </c>
      <c r="G6" s="90">
        <f t="shared" si="4"/>
        <v>1344</v>
      </c>
      <c r="H6" s="91">
        <f t="shared" si="5"/>
        <v>224</v>
      </c>
    </row>
    <row r="7" spans="1:8" ht="16.5">
      <c r="A7" s="93">
        <f t="shared" si="6"/>
        <v>3</v>
      </c>
      <c r="B7" s="94">
        <v>28800</v>
      </c>
      <c r="C7" s="95">
        <f t="shared" si="0"/>
        <v>447</v>
      </c>
      <c r="D7" s="96">
        <f t="shared" si="1"/>
        <v>894</v>
      </c>
      <c r="E7" s="96">
        <f t="shared" si="2"/>
        <v>1341</v>
      </c>
      <c r="F7" s="97">
        <f t="shared" si="3"/>
        <v>1788</v>
      </c>
      <c r="G7" s="90">
        <f t="shared" si="4"/>
        <v>1403</v>
      </c>
      <c r="H7" s="91">
        <f t="shared" si="5"/>
        <v>234</v>
      </c>
    </row>
    <row r="8" spans="1:8" ht="16.5">
      <c r="A8" s="86">
        <f t="shared" si="6"/>
        <v>4</v>
      </c>
      <c r="B8" s="87">
        <v>30300</v>
      </c>
      <c r="C8" s="92">
        <f t="shared" si="0"/>
        <v>470</v>
      </c>
      <c r="D8" s="88">
        <f t="shared" si="1"/>
        <v>940</v>
      </c>
      <c r="E8" s="88">
        <f t="shared" si="2"/>
        <v>1410</v>
      </c>
      <c r="F8" s="89">
        <f t="shared" si="3"/>
        <v>1880</v>
      </c>
      <c r="G8" s="98">
        <f t="shared" si="4"/>
        <v>1476</v>
      </c>
      <c r="H8" s="99">
        <f t="shared" si="5"/>
        <v>246</v>
      </c>
    </row>
    <row r="9" spans="1:8" ht="16.5">
      <c r="A9" s="86">
        <f t="shared" si="6"/>
        <v>5</v>
      </c>
      <c r="B9" s="87">
        <v>31800</v>
      </c>
      <c r="C9" s="92">
        <f t="shared" si="0"/>
        <v>493</v>
      </c>
      <c r="D9" s="88">
        <f t="shared" si="1"/>
        <v>986</v>
      </c>
      <c r="E9" s="88">
        <f t="shared" si="2"/>
        <v>1479</v>
      </c>
      <c r="F9" s="89">
        <f t="shared" si="3"/>
        <v>1972</v>
      </c>
      <c r="G9" s="90">
        <f t="shared" si="4"/>
        <v>1549</v>
      </c>
      <c r="H9" s="91">
        <f t="shared" si="5"/>
        <v>258</v>
      </c>
    </row>
    <row r="10" spans="1:8" ht="16.5">
      <c r="A10" s="86">
        <f t="shared" si="6"/>
        <v>6</v>
      </c>
      <c r="B10" s="87">
        <v>33300</v>
      </c>
      <c r="C10" s="92">
        <f t="shared" si="0"/>
        <v>516</v>
      </c>
      <c r="D10" s="88">
        <f t="shared" si="1"/>
        <v>1032</v>
      </c>
      <c r="E10" s="88">
        <f t="shared" si="2"/>
        <v>1548</v>
      </c>
      <c r="F10" s="89">
        <f t="shared" si="3"/>
        <v>2064</v>
      </c>
      <c r="G10" s="90">
        <f t="shared" si="4"/>
        <v>1622</v>
      </c>
      <c r="H10" s="91">
        <f t="shared" si="5"/>
        <v>270</v>
      </c>
    </row>
    <row r="11" spans="1:8" ht="16.5">
      <c r="A11" s="86">
        <f t="shared" si="6"/>
        <v>7</v>
      </c>
      <c r="B11" s="87">
        <v>34800</v>
      </c>
      <c r="C11" s="92">
        <f t="shared" si="0"/>
        <v>540</v>
      </c>
      <c r="D11" s="88">
        <f t="shared" si="1"/>
        <v>1080</v>
      </c>
      <c r="E11" s="88">
        <f t="shared" si="2"/>
        <v>1620</v>
      </c>
      <c r="F11" s="89">
        <f t="shared" si="3"/>
        <v>2160</v>
      </c>
      <c r="G11" s="90">
        <f t="shared" si="4"/>
        <v>1695</v>
      </c>
      <c r="H11" s="91">
        <f t="shared" si="5"/>
        <v>282</v>
      </c>
    </row>
    <row r="12" spans="1:8" ht="16.5">
      <c r="A12" s="93">
        <f t="shared" si="6"/>
        <v>8</v>
      </c>
      <c r="B12" s="94">
        <v>36300</v>
      </c>
      <c r="C12" s="95">
        <f t="shared" si="0"/>
        <v>563</v>
      </c>
      <c r="D12" s="96">
        <f t="shared" si="1"/>
        <v>1126</v>
      </c>
      <c r="E12" s="96">
        <f t="shared" si="2"/>
        <v>1689</v>
      </c>
      <c r="F12" s="97">
        <f t="shared" si="3"/>
        <v>2252</v>
      </c>
      <c r="G12" s="100">
        <f t="shared" si="4"/>
        <v>1768</v>
      </c>
      <c r="H12" s="101">
        <f t="shared" si="5"/>
        <v>295</v>
      </c>
    </row>
    <row r="13" spans="1:8" ht="16.5">
      <c r="A13" s="86">
        <f t="shared" si="6"/>
        <v>9</v>
      </c>
      <c r="B13" s="87">
        <v>38200</v>
      </c>
      <c r="C13" s="92">
        <f t="shared" si="0"/>
        <v>592</v>
      </c>
      <c r="D13" s="88">
        <f t="shared" si="1"/>
        <v>1184</v>
      </c>
      <c r="E13" s="88">
        <f t="shared" si="2"/>
        <v>1776</v>
      </c>
      <c r="F13" s="89">
        <f t="shared" si="3"/>
        <v>2368</v>
      </c>
      <c r="G13" s="90">
        <f t="shared" si="4"/>
        <v>1860</v>
      </c>
      <c r="H13" s="91">
        <f t="shared" si="5"/>
        <v>310</v>
      </c>
    </row>
    <row r="14" spans="1:8" ht="16.5">
      <c r="A14" s="86">
        <f t="shared" si="6"/>
        <v>10</v>
      </c>
      <c r="B14" s="87">
        <v>40100</v>
      </c>
      <c r="C14" s="92">
        <f t="shared" si="0"/>
        <v>622</v>
      </c>
      <c r="D14" s="88">
        <f t="shared" si="1"/>
        <v>1244</v>
      </c>
      <c r="E14" s="88">
        <f t="shared" si="2"/>
        <v>1866</v>
      </c>
      <c r="F14" s="89">
        <f t="shared" si="3"/>
        <v>2488</v>
      </c>
      <c r="G14" s="90">
        <f t="shared" si="4"/>
        <v>1953</v>
      </c>
      <c r="H14" s="91">
        <f t="shared" si="5"/>
        <v>325</v>
      </c>
    </row>
    <row r="15" spans="1:8" ht="16.5">
      <c r="A15" s="86">
        <f t="shared" si="6"/>
        <v>11</v>
      </c>
      <c r="B15" s="87">
        <v>42000</v>
      </c>
      <c r="C15" s="92">
        <f t="shared" si="0"/>
        <v>651</v>
      </c>
      <c r="D15" s="88">
        <f>+C15*2</f>
        <v>1302</v>
      </c>
      <c r="E15" s="88">
        <f t="shared" si="2"/>
        <v>1953</v>
      </c>
      <c r="F15" s="89">
        <f t="shared" si="3"/>
        <v>2604</v>
      </c>
      <c r="G15" s="90">
        <f t="shared" si="4"/>
        <v>2045</v>
      </c>
      <c r="H15" s="91">
        <f t="shared" si="5"/>
        <v>341</v>
      </c>
    </row>
    <row r="16" spans="1:8" ht="16.5">
      <c r="A16" s="86">
        <f t="shared" si="6"/>
        <v>12</v>
      </c>
      <c r="B16" s="87">
        <v>43900</v>
      </c>
      <c r="C16" s="92">
        <f t="shared" si="0"/>
        <v>681</v>
      </c>
      <c r="D16" s="88">
        <f aca="true" t="shared" si="7" ref="D16:D54">+C16*2</f>
        <v>1362</v>
      </c>
      <c r="E16" s="88">
        <f t="shared" si="2"/>
        <v>2043</v>
      </c>
      <c r="F16" s="89">
        <f t="shared" si="3"/>
        <v>2724</v>
      </c>
      <c r="G16" s="90">
        <f t="shared" si="4"/>
        <v>2138</v>
      </c>
      <c r="H16" s="91">
        <f t="shared" si="5"/>
        <v>356</v>
      </c>
    </row>
    <row r="17" spans="1:8" ht="16.5">
      <c r="A17" s="93">
        <f t="shared" si="6"/>
        <v>13</v>
      </c>
      <c r="B17" s="94">
        <v>45800</v>
      </c>
      <c r="C17" s="95">
        <f t="shared" si="0"/>
        <v>710</v>
      </c>
      <c r="D17" s="96">
        <f t="shared" si="7"/>
        <v>1420</v>
      </c>
      <c r="E17" s="96">
        <f t="shared" si="2"/>
        <v>2130</v>
      </c>
      <c r="F17" s="97">
        <f t="shared" si="3"/>
        <v>2840</v>
      </c>
      <c r="G17" s="90">
        <f t="shared" si="4"/>
        <v>2231</v>
      </c>
      <c r="H17" s="91">
        <f t="shared" si="5"/>
        <v>372</v>
      </c>
    </row>
    <row r="18" spans="1:8" ht="16.5">
      <c r="A18" s="86">
        <f t="shared" si="6"/>
        <v>14</v>
      </c>
      <c r="B18" s="87">
        <v>48200</v>
      </c>
      <c r="C18" s="92">
        <f t="shared" si="0"/>
        <v>748</v>
      </c>
      <c r="D18" s="88">
        <f t="shared" si="7"/>
        <v>1496</v>
      </c>
      <c r="E18" s="88">
        <f t="shared" si="2"/>
        <v>2244</v>
      </c>
      <c r="F18" s="89">
        <f t="shared" si="3"/>
        <v>2992</v>
      </c>
      <c r="G18" s="98">
        <f t="shared" si="4"/>
        <v>2347</v>
      </c>
      <c r="H18" s="99">
        <f t="shared" si="5"/>
        <v>391</v>
      </c>
    </row>
    <row r="19" spans="1:8" ht="16.5">
      <c r="A19" s="86">
        <f t="shared" si="6"/>
        <v>15</v>
      </c>
      <c r="B19" s="87">
        <v>50600</v>
      </c>
      <c r="C19" s="92">
        <f t="shared" si="0"/>
        <v>785</v>
      </c>
      <c r="D19" s="88">
        <f t="shared" si="7"/>
        <v>1570</v>
      </c>
      <c r="E19" s="88">
        <f t="shared" si="2"/>
        <v>2355</v>
      </c>
      <c r="F19" s="89">
        <f t="shared" si="3"/>
        <v>3140</v>
      </c>
      <c r="G19" s="90">
        <f t="shared" si="4"/>
        <v>2464</v>
      </c>
      <c r="H19" s="91">
        <f t="shared" si="5"/>
        <v>411</v>
      </c>
    </row>
    <row r="20" spans="1:8" ht="16.5">
      <c r="A20" s="86">
        <f t="shared" si="6"/>
        <v>16</v>
      </c>
      <c r="B20" s="87">
        <v>53000</v>
      </c>
      <c r="C20" s="92">
        <f t="shared" si="0"/>
        <v>822</v>
      </c>
      <c r="D20" s="88">
        <f t="shared" si="7"/>
        <v>1644</v>
      </c>
      <c r="E20" s="88">
        <f t="shared" si="2"/>
        <v>2466</v>
      </c>
      <c r="F20" s="89">
        <f t="shared" si="3"/>
        <v>3288</v>
      </c>
      <c r="G20" s="90">
        <f t="shared" si="4"/>
        <v>2581</v>
      </c>
      <c r="H20" s="91">
        <f t="shared" si="5"/>
        <v>430</v>
      </c>
    </row>
    <row r="21" spans="1:8" ht="16.5">
      <c r="A21" s="86">
        <f t="shared" si="6"/>
        <v>17</v>
      </c>
      <c r="B21" s="87">
        <v>55400</v>
      </c>
      <c r="C21" s="92">
        <f t="shared" si="0"/>
        <v>859</v>
      </c>
      <c r="D21" s="88">
        <f t="shared" si="7"/>
        <v>1718</v>
      </c>
      <c r="E21" s="88">
        <f t="shared" si="2"/>
        <v>2577</v>
      </c>
      <c r="F21" s="89">
        <f t="shared" si="3"/>
        <v>3436</v>
      </c>
      <c r="G21" s="90">
        <f t="shared" si="4"/>
        <v>2698</v>
      </c>
      <c r="H21" s="91">
        <f t="shared" si="5"/>
        <v>450</v>
      </c>
    </row>
    <row r="22" spans="1:8" ht="16.5">
      <c r="A22" s="93">
        <f t="shared" si="6"/>
        <v>18</v>
      </c>
      <c r="B22" s="94">
        <v>57800</v>
      </c>
      <c r="C22" s="95">
        <f t="shared" si="0"/>
        <v>896</v>
      </c>
      <c r="D22" s="96">
        <f t="shared" si="7"/>
        <v>1792</v>
      </c>
      <c r="E22" s="96">
        <f t="shared" si="2"/>
        <v>2688</v>
      </c>
      <c r="F22" s="97">
        <f t="shared" si="3"/>
        <v>3584</v>
      </c>
      <c r="G22" s="100">
        <f t="shared" si="4"/>
        <v>2815</v>
      </c>
      <c r="H22" s="101">
        <f t="shared" si="5"/>
        <v>469</v>
      </c>
    </row>
    <row r="23" spans="1:8" ht="16.5">
      <c r="A23" s="102">
        <f t="shared" si="6"/>
        <v>19</v>
      </c>
      <c r="B23" s="87">
        <v>60800</v>
      </c>
      <c r="C23" s="92">
        <f t="shared" si="0"/>
        <v>943</v>
      </c>
      <c r="D23" s="88">
        <f t="shared" si="7"/>
        <v>1886</v>
      </c>
      <c r="E23" s="92">
        <f t="shared" si="2"/>
        <v>2829</v>
      </c>
      <c r="F23" s="103">
        <f t="shared" si="3"/>
        <v>3772</v>
      </c>
      <c r="G23" s="90">
        <f t="shared" si="4"/>
        <v>2961</v>
      </c>
      <c r="H23" s="91">
        <f t="shared" si="5"/>
        <v>494</v>
      </c>
    </row>
    <row r="24" spans="1:8" ht="16.5">
      <c r="A24" s="86">
        <f t="shared" si="6"/>
        <v>20</v>
      </c>
      <c r="B24" s="87">
        <v>63800</v>
      </c>
      <c r="C24" s="92">
        <f t="shared" si="0"/>
        <v>990</v>
      </c>
      <c r="D24" s="88">
        <f t="shared" si="7"/>
        <v>1980</v>
      </c>
      <c r="E24" s="92">
        <f t="shared" si="2"/>
        <v>2970</v>
      </c>
      <c r="F24" s="103">
        <f t="shared" si="3"/>
        <v>3960</v>
      </c>
      <c r="G24" s="90">
        <f t="shared" si="4"/>
        <v>3107</v>
      </c>
      <c r="H24" s="91">
        <f t="shared" si="5"/>
        <v>518</v>
      </c>
    </row>
    <row r="25" spans="1:8" ht="16.5">
      <c r="A25" s="86">
        <f t="shared" si="6"/>
        <v>21</v>
      </c>
      <c r="B25" s="87">
        <v>66800</v>
      </c>
      <c r="C25" s="92">
        <f t="shared" si="0"/>
        <v>1036</v>
      </c>
      <c r="D25" s="88">
        <f t="shared" si="7"/>
        <v>2072</v>
      </c>
      <c r="E25" s="92">
        <f t="shared" si="2"/>
        <v>3108</v>
      </c>
      <c r="F25" s="103">
        <f t="shared" si="3"/>
        <v>4144</v>
      </c>
      <c r="G25" s="90">
        <f t="shared" si="4"/>
        <v>3253</v>
      </c>
      <c r="H25" s="91">
        <f t="shared" si="5"/>
        <v>542</v>
      </c>
    </row>
    <row r="26" spans="1:8" ht="16.5">
      <c r="A26" s="86">
        <f t="shared" si="6"/>
        <v>22</v>
      </c>
      <c r="B26" s="87">
        <v>69800</v>
      </c>
      <c r="C26" s="92">
        <f t="shared" si="0"/>
        <v>1083</v>
      </c>
      <c r="D26" s="88">
        <f t="shared" si="7"/>
        <v>2166</v>
      </c>
      <c r="E26" s="92">
        <f t="shared" si="2"/>
        <v>3249</v>
      </c>
      <c r="F26" s="103">
        <f t="shared" si="3"/>
        <v>4332</v>
      </c>
      <c r="G26" s="90">
        <f t="shared" si="4"/>
        <v>3399</v>
      </c>
      <c r="H26" s="91">
        <f t="shared" si="5"/>
        <v>567</v>
      </c>
    </row>
    <row r="27" spans="1:8" ht="16.5">
      <c r="A27" s="93">
        <f t="shared" si="6"/>
        <v>23</v>
      </c>
      <c r="B27" s="94">
        <v>72800</v>
      </c>
      <c r="C27" s="95">
        <f t="shared" si="0"/>
        <v>1129</v>
      </c>
      <c r="D27" s="96">
        <f t="shared" si="7"/>
        <v>2258</v>
      </c>
      <c r="E27" s="95">
        <f t="shared" si="2"/>
        <v>3387</v>
      </c>
      <c r="F27" s="104">
        <f t="shared" si="3"/>
        <v>4516</v>
      </c>
      <c r="G27" s="90">
        <f t="shared" si="4"/>
        <v>3545</v>
      </c>
      <c r="H27" s="91">
        <f t="shared" si="5"/>
        <v>591</v>
      </c>
    </row>
    <row r="28" spans="1:8" ht="16.5">
      <c r="A28" s="86">
        <f t="shared" si="6"/>
        <v>24</v>
      </c>
      <c r="B28" s="105">
        <v>76500</v>
      </c>
      <c r="C28" s="92">
        <f t="shared" si="0"/>
        <v>1187</v>
      </c>
      <c r="D28" s="88">
        <f t="shared" si="7"/>
        <v>2374</v>
      </c>
      <c r="E28" s="88">
        <f t="shared" si="2"/>
        <v>3561</v>
      </c>
      <c r="F28" s="89">
        <f t="shared" si="3"/>
        <v>4748</v>
      </c>
      <c r="G28" s="98">
        <f t="shared" si="4"/>
        <v>3726</v>
      </c>
      <c r="H28" s="99">
        <f t="shared" si="5"/>
        <v>621</v>
      </c>
    </row>
    <row r="29" spans="1:8" ht="16.5">
      <c r="A29" s="86">
        <f t="shared" si="6"/>
        <v>25</v>
      </c>
      <c r="B29" s="105">
        <v>80200</v>
      </c>
      <c r="C29" s="92">
        <f t="shared" si="0"/>
        <v>1244</v>
      </c>
      <c r="D29" s="88">
        <f t="shared" si="7"/>
        <v>2488</v>
      </c>
      <c r="E29" s="88">
        <f t="shared" si="2"/>
        <v>3732</v>
      </c>
      <c r="F29" s="89">
        <f t="shared" si="3"/>
        <v>4976</v>
      </c>
      <c r="G29" s="90">
        <f t="shared" si="4"/>
        <v>3906</v>
      </c>
      <c r="H29" s="91">
        <f t="shared" si="5"/>
        <v>651</v>
      </c>
    </row>
    <row r="30" spans="1:8" ht="16.5">
      <c r="A30" s="86">
        <f t="shared" si="6"/>
        <v>26</v>
      </c>
      <c r="B30" s="87">
        <v>83900</v>
      </c>
      <c r="C30" s="92">
        <f t="shared" si="0"/>
        <v>1301</v>
      </c>
      <c r="D30" s="88">
        <f t="shared" si="7"/>
        <v>2602</v>
      </c>
      <c r="E30" s="88">
        <f t="shared" si="2"/>
        <v>3903</v>
      </c>
      <c r="F30" s="89">
        <f t="shared" si="3"/>
        <v>5204</v>
      </c>
      <c r="G30" s="90">
        <f t="shared" si="4"/>
        <v>4086</v>
      </c>
      <c r="H30" s="91">
        <f t="shared" si="5"/>
        <v>681</v>
      </c>
    </row>
    <row r="31" spans="1:8" ht="16.5">
      <c r="A31" s="93">
        <f t="shared" si="6"/>
        <v>27</v>
      </c>
      <c r="B31" s="94">
        <v>87600</v>
      </c>
      <c r="C31" s="95">
        <f t="shared" si="0"/>
        <v>1359</v>
      </c>
      <c r="D31" s="96">
        <f t="shared" si="7"/>
        <v>2718</v>
      </c>
      <c r="E31" s="96">
        <f t="shared" si="2"/>
        <v>4077</v>
      </c>
      <c r="F31" s="97">
        <f t="shared" si="3"/>
        <v>5436</v>
      </c>
      <c r="G31" s="100">
        <f t="shared" si="4"/>
        <v>4266</v>
      </c>
      <c r="H31" s="101">
        <f t="shared" si="5"/>
        <v>711</v>
      </c>
    </row>
    <row r="32" spans="1:8" ht="16.5">
      <c r="A32" s="86">
        <f t="shared" si="6"/>
        <v>28</v>
      </c>
      <c r="B32" s="87">
        <v>92100</v>
      </c>
      <c r="C32" s="92">
        <f t="shared" si="0"/>
        <v>1428</v>
      </c>
      <c r="D32" s="88">
        <f t="shared" si="7"/>
        <v>2856</v>
      </c>
      <c r="E32" s="92">
        <f t="shared" si="2"/>
        <v>4284</v>
      </c>
      <c r="F32" s="103">
        <f t="shared" si="3"/>
        <v>5712</v>
      </c>
      <c r="G32" s="90">
        <f t="shared" si="4"/>
        <v>4485</v>
      </c>
      <c r="H32" s="91">
        <f t="shared" si="5"/>
        <v>748</v>
      </c>
    </row>
    <row r="33" spans="1:8" ht="16.5">
      <c r="A33" s="86">
        <f t="shared" si="6"/>
        <v>29</v>
      </c>
      <c r="B33" s="87">
        <v>96600</v>
      </c>
      <c r="C33" s="92">
        <f t="shared" si="0"/>
        <v>1498</v>
      </c>
      <c r="D33" s="88">
        <f t="shared" si="7"/>
        <v>2996</v>
      </c>
      <c r="E33" s="92">
        <f t="shared" si="2"/>
        <v>4494</v>
      </c>
      <c r="F33" s="103">
        <f t="shared" si="3"/>
        <v>5992</v>
      </c>
      <c r="G33" s="90">
        <f t="shared" si="4"/>
        <v>4705</v>
      </c>
      <c r="H33" s="91">
        <f t="shared" si="5"/>
        <v>784</v>
      </c>
    </row>
    <row r="34" spans="1:8" ht="16.5">
      <c r="A34" s="86">
        <f t="shared" si="6"/>
        <v>30</v>
      </c>
      <c r="B34" s="87">
        <v>101100</v>
      </c>
      <c r="C34" s="92">
        <f t="shared" si="0"/>
        <v>1568</v>
      </c>
      <c r="D34" s="88">
        <f t="shared" si="7"/>
        <v>3136</v>
      </c>
      <c r="E34" s="92">
        <f t="shared" si="2"/>
        <v>4704</v>
      </c>
      <c r="F34" s="103">
        <f t="shared" si="3"/>
        <v>6272</v>
      </c>
      <c r="G34" s="90">
        <f t="shared" si="4"/>
        <v>4924</v>
      </c>
      <c r="H34" s="91">
        <f t="shared" si="5"/>
        <v>821</v>
      </c>
    </row>
    <row r="35" spans="1:8" ht="16.5">
      <c r="A35" s="86">
        <f t="shared" si="6"/>
        <v>31</v>
      </c>
      <c r="B35" s="87">
        <v>105600</v>
      </c>
      <c r="C35" s="92">
        <f t="shared" si="0"/>
        <v>1638</v>
      </c>
      <c r="D35" s="88">
        <f t="shared" si="7"/>
        <v>3276</v>
      </c>
      <c r="E35" s="92">
        <f t="shared" si="2"/>
        <v>4914</v>
      </c>
      <c r="F35" s="103">
        <f t="shared" si="3"/>
        <v>6552</v>
      </c>
      <c r="G35" s="90">
        <f t="shared" si="4"/>
        <v>5143</v>
      </c>
      <c r="H35" s="91">
        <f t="shared" si="5"/>
        <v>857</v>
      </c>
    </row>
    <row r="36" spans="1:8" ht="16.5">
      <c r="A36" s="93">
        <f t="shared" si="6"/>
        <v>32</v>
      </c>
      <c r="B36" s="94">
        <v>110100</v>
      </c>
      <c r="C36" s="95">
        <f t="shared" si="0"/>
        <v>1708</v>
      </c>
      <c r="D36" s="96">
        <f t="shared" si="7"/>
        <v>3416</v>
      </c>
      <c r="E36" s="95">
        <f t="shared" si="2"/>
        <v>5124</v>
      </c>
      <c r="F36" s="104">
        <f t="shared" si="3"/>
        <v>6832</v>
      </c>
      <c r="G36" s="90">
        <f t="shared" si="4"/>
        <v>5362</v>
      </c>
      <c r="H36" s="91">
        <f t="shared" si="5"/>
        <v>894</v>
      </c>
    </row>
    <row r="37" spans="1:8" ht="16.5">
      <c r="A37" s="86">
        <f t="shared" si="6"/>
        <v>33</v>
      </c>
      <c r="B37" s="105">
        <v>115500</v>
      </c>
      <c r="C37" s="92">
        <f t="shared" si="0"/>
        <v>1791</v>
      </c>
      <c r="D37" s="88">
        <f t="shared" si="7"/>
        <v>3582</v>
      </c>
      <c r="E37" s="88">
        <f t="shared" si="2"/>
        <v>5373</v>
      </c>
      <c r="F37" s="89">
        <f t="shared" si="3"/>
        <v>7164</v>
      </c>
      <c r="G37" s="98">
        <f t="shared" si="4"/>
        <v>5625</v>
      </c>
      <c r="H37" s="99">
        <f t="shared" si="5"/>
        <v>938</v>
      </c>
    </row>
    <row r="38" spans="1:8" ht="16.5">
      <c r="A38" s="86">
        <f t="shared" si="6"/>
        <v>34</v>
      </c>
      <c r="B38" s="105">
        <v>120900</v>
      </c>
      <c r="C38" s="92">
        <f t="shared" si="0"/>
        <v>1875</v>
      </c>
      <c r="D38" s="88">
        <f t="shared" si="7"/>
        <v>3750</v>
      </c>
      <c r="E38" s="88">
        <f t="shared" si="2"/>
        <v>5625</v>
      </c>
      <c r="F38" s="89">
        <f t="shared" si="3"/>
        <v>7500</v>
      </c>
      <c r="G38" s="90">
        <f t="shared" si="4"/>
        <v>5888</v>
      </c>
      <c r="H38" s="91">
        <f t="shared" si="5"/>
        <v>981</v>
      </c>
    </row>
    <row r="39" spans="1:8" ht="16.5">
      <c r="A39" s="86">
        <f t="shared" si="6"/>
        <v>35</v>
      </c>
      <c r="B39" s="87">
        <v>126300</v>
      </c>
      <c r="C39" s="92">
        <f t="shared" si="0"/>
        <v>1959</v>
      </c>
      <c r="D39" s="88">
        <f t="shared" si="7"/>
        <v>3918</v>
      </c>
      <c r="E39" s="88">
        <f t="shared" si="2"/>
        <v>5877</v>
      </c>
      <c r="F39" s="89">
        <f t="shared" si="3"/>
        <v>7836</v>
      </c>
      <c r="G39" s="90">
        <f t="shared" si="4"/>
        <v>6151</v>
      </c>
      <c r="H39" s="91">
        <f t="shared" si="5"/>
        <v>1025</v>
      </c>
    </row>
    <row r="40" spans="1:8" ht="16.5">
      <c r="A40" s="86">
        <f>+A39+1</f>
        <v>36</v>
      </c>
      <c r="B40" s="87">
        <v>131700</v>
      </c>
      <c r="C40" s="92">
        <f t="shared" si="0"/>
        <v>2043</v>
      </c>
      <c r="D40" s="88">
        <f t="shared" si="7"/>
        <v>4086</v>
      </c>
      <c r="E40" s="88">
        <f t="shared" si="2"/>
        <v>6129</v>
      </c>
      <c r="F40" s="89">
        <f t="shared" si="3"/>
        <v>8172</v>
      </c>
      <c r="G40" s="90">
        <f t="shared" si="4"/>
        <v>6414</v>
      </c>
      <c r="H40" s="91">
        <f t="shared" si="5"/>
        <v>1069</v>
      </c>
    </row>
    <row r="41" spans="1:8" ht="16.5">
      <c r="A41" s="86">
        <f t="shared" si="6"/>
        <v>37</v>
      </c>
      <c r="B41" s="105">
        <v>137100</v>
      </c>
      <c r="C41" s="92">
        <f t="shared" si="0"/>
        <v>2126</v>
      </c>
      <c r="D41" s="88">
        <f t="shared" si="7"/>
        <v>4252</v>
      </c>
      <c r="E41" s="88">
        <f t="shared" si="2"/>
        <v>6378</v>
      </c>
      <c r="F41" s="89">
        <f t="shared" si="3"/>
        <v>8504</v>
      </c>
      <c r="G41" s="90">
        <f t="shared" si="4"/>
        <v>6677</v>
      </c>
      <c r="H41" s="91">
        <f t="shared" si="5"/>
        <v>1113</v>
      </c>
    </row>
    <row r="42" spans="1:8" ht="16.5">
      <c r="A42" s="86">
        <f t="shared" si="6"/>
        <v>38</v>
      </c>
      <c r="B42" s="105">
        <v>142500</v>
      </c>
      <c r="C42" s="92">
        <f t="shared" si="0"/>
        <v>2210</v>
      </c>
      <c r="D42" s="88">
        <f t="shared" si="7"/>
        <v>4420</v>
      </c>
      <c r="E42" s="88">
        <f t="shared" si="2"/>
        <v>6630</v>
      </c>
      <c r="F42" s="89">
        <f t="shared" si="3"/>
        <v>8840</v>
      </c>
      <c r="G42" s="90">
        <f t="shared" si="4"/>
        <v>6940</v>
      </c>
      <c r="H42" s="91">
        <f t="shared" si="5"/>
        <v>1157</v>
      </c>
    </row>
    <row r="43" spans="1:8" ht="16.5">
      <c r="A43" s="86">
        <f t="shared" si="6"/>
        <v>39</v>
      </c>
      <c r="B43" s="87">
        <v>147900</v>
      </c>
      <c r="C43" s="92">
        <f t="shared" si="0"/>
        <v>2294</v>
      </c>
      <c r="D43" s="88">
        <f t="shared" si="7"/>
        <v>4588</v>
      </c>
      <c r="E43" s="88">
        <f t="shared" si="2"/>
        <v>6882</v>
      </c>
      <c r="F43" s="89">
        <f t="shared" si="3"/>
        <v>9176</v>
      </c>
      <c r="G43" s="90">
        <f t="shared" si="4"/>
        <v>7203</v>
      </c>
      <c r="H43" s="91">
        <f t="shared" si="5"/>
        <v>1200</v>
      </c>
    </row>
    <row r="44" spans="1:8" ht="16.5">
      <c r="A44" s="93">
        <f>+A43+1</f>
        <v>40</v>
      </c>
      <c r="B44" s="94">
        <v>150000</v>
      </c>
      <c r="C44" s="95">
        <f t="shared" si="0"/>
        <v>2327</v>
      </c>
      <c r="D44" s="96">
        <f t="shared" si="7"/>
        <v>4654</v>
      </c>
      <c r="E44" s="96">
        <f t="shared" si="2"/>
        <v>6981</v>
      </c>
      <c r="F44" s="97">
        <f t="shared" si="3"/>
        <v>9308</v>
      </c>
      <c r="G44" s="100">
        <f t="shared" si="4"/>
        <v>7305</v>
      </c>
      <c r="H44" s="101">
        <f t="shared" si="5"/>
        <v>1218</v>
      </c>
    </row>
    <row r="45" spans="1:8" ht="16.5">
      <c r="A45" s="86">
        <f t="shared" si="6"/>
        <v>41</v>
      </c>
      <c r="B45" s="105">
        <v>156400</v>
      </c>
      <c r="C45" s="92">
        <f t="shared" si="0"/>
        <v>2426</v>
      </c>
      <c r="D45" s="88">
        <f t="shared" si="7"/>
        <v>4852</v>
      </c>
      <c r="E45" s="88">
        <f t="shared" si="2"/>
        <v>7278</v>
      </c>
      <c r="F45" s="89">
        <f t="shared" si="3"/>
        <v>9704</v>
      </c>
      <c r="G45" s="90">
        <f t="shared" si="4"/>
        <v>7617</v>
      </c>
      <c r="H45" s="91">
        <f t="shared" si="5"/>
        <v>1269</v>
      </c>
    </row>
    <row r="46" spans="1:8" ht="16.5">
      <c r="A46" s="86">
        <f t="shared" si="6"/>
        <v>42</v>
      </c>
      <c r="B46" s="105">
        <v>162800</v>
      </c>
      <c r="C46" s="92">
        <f t="shared" si="0"/>
        <v>2525</v>
      </c>
      <c r="D46" s="88">
        <f t="shared" si="7"/>
        <v>5050</v>
      </c>
      <c r="E46" s="88">
        <f t="shared" si="2"/>
        <v>7575</v>
      </c>
      <c r="F46" s="89">
        <f t="shared" si="3"/>
        <v>10100</v>
      </c>
      <c r="G46" s="90">
        <f t="shared" si="4"/>
        <v>7929</v>
      </c>
      <c r="H46" s="91">
        <f t="shared" si="5"/>
        <v>1321</v>
      </c>
    </row>
    <row r="47" spans="1:8" ht="16.5">
      <c r="A47" s="86">
        <f t="shared" si="6"/>
        <v>43</v>
      </c>
      <c r="B47" s="87">
        <v>169200</v>
      </c>
      <c r="C47" s="92">
        <f t="shared" si="0"/>
        <v>2624</v>
      </c>
      <c r="D47" s="88">
        <f t="shared" si="7"/>
        <v>5248</v>
      </c>
      <c r="E47" s="88">
        <f t="shared" si="2"/>
        <v>7872</v>
      </c>
      <c r="F47" s="89">
        <f t="shared" si="3"/>
        <v>10496</v>
      </c>
      <c r="G47" s="90">
        <f t="shared" si="4"/>
        <v>8240</v>
      </c>
      <c r="H47" s="91">
        <f t="shared" si="5"/>
        <v>1373</v>
      </c>
    </row>
    <row r="48" spans="1:8" ht="16.5">
      <c r="A48" s="86">
        <f>+A47+1</f>
        <v>44</v>
      </c>
      <c r="B48" s="87">
        <v>175600</v>
      </c>
      <c r="C48" s="92">
        <f t="shared" si="0"/>
        <v>2724</v>
      </c>
      <c r="D48" s="88">
        <f t="shared" si="7"/>
        <v>5448</v>
      </c>
      <c r="E48" s="88">
        <f t="shared" si="2"/>
        <v>8172</v>
      </c>
      <c r="F48" s="89">
        <f t="shared" si="3"/>
        <v>10896</v>
      </c>
      <c r="G48" s="90">
        <f t="shared" si="4"/>
        <v>8552</v>
      </c>
      <c r="H48" s="91">
        <f t="shared" si="5"/>
        <v>1425</v>
      </c>
    </row>
    <row r="49" spans="1:8" ht="16.5">
      <c r="A49" s="86">
        <f t="shared" si="6"/>
        <v>45</v>
      </c>
      <c r="B49" s="105">
        <v>182000</v>
      </c>
      <c r="C49" s="92">
        <f t="shared" si="0"/>
        <v>2823</v>
      </c>
      <c r="D49" s="88">
        <f t="shared" si="7"/>
        <v>5646</v>
      </c>
      <c r="E49" s="88">
        <f t="shared" si="2"/>
        <v>8469</v>
      </c>
      <c r="F49" s="89">
        <f t="shared" si="3"/>
        <v>11292</v>
      </c>
      <c r="G49" s="90">
        <f t="shared" si="4"/>
        <v>8864</v>
      </c>
      <c r="H49" s="91">
        <f t="shared" si="5"/>
        <v>1477</v>
      </c>
    </row>
    <row r="50" spans="1:8" ht="16.5">
      <c r="A50" s="102">
        <f t="shared" si="6"/>
        <v>46</v>
      </c>
      <c r="B50" s="241">
        <v>189500</v>
      </c>
      <c r="C50" s="242">
        <f t="shared" si="0"/>
        <v>2939</v>
      </c>
      <c r="D50" s="242">
        <f t="shared" si="7"/>
        <v>5878</v>
      </c>
      <c r="E50" s="242">
        <f t="shared" si="2"/>
        <v>8817</v>
      </c>
      <c r="F50" s="242">
        <f t="shared" si="3"/>
        <v>11756</v>
      </c>
      <c r="G50" s="98">
        <f t="shared" si="4"/>
        <v>9229</v>
      </c>
      <c r="H50" s="99">
        <f t="shared" si="5"/>
        <v>1538</v>
      </c>
    </row>
    <row r="51" spans="1:8" ht="16.5">
      <c r="A51" s="86">
        <f t="shared" si="6"/>
        <v>47</v>
      </c>
      <c r="B51" s="243">
        <v>197000</v>
      </c>
      <c r="C51" s="92">
        <f t="shared" si="0"/>
        <v>3055</v>
      </c>
      <c r="D51" s="92">
        <f t="shared" si="7"/>
        <v>6110</v>
      </c>
      <c r="E51" s="92">
        <f t="shared" si="2"/>
        <v>9165</v>
      </c>
      <c r="F51" s="92">
        <f t="shared" si="3"/>
        <v>12220</v>
      </c>
      <c r="G51" s="90">
        <f t="shared" si="4"/>
        <v>9594</v>
      </c>
      <c r="H51" s="91">
        <f t="shared" si="5"/>
        <v>1599</v>
      </c>
    </row>
    <row r="52" spans="1:8" ht="16.5">
      <c r="A52" s="86">
        <f t="shared" si="6"/>
        <v>48</v>
      </c>
      <c r="B52" s="243">
        <v>204500</v>
      </c>
      <c r="C52" s="92">
        <f t="shared" si="0"/>
        <v>3172</v>
      </c>
      <c r="D52" s="92">
        <f t="shared" si="7"/>
        <v>6344</v>
      </c>
      <c r="E52" s="92">
        <f t="shared" si="2"/>
        <v>9516</v>
      </c>
      <c r="F52" s="92">
        <f t="shared" si="3"/>
        <v>12688</v>
      </c>
      <c r="G52" s="90">
        <f t="shared" si="4"/>
        <v>9959</v>
      </c>
      <c r="H52" s="91">
        <f t="shared" si="5"/>
        <v>1660</v>
      </c>
    </row>
    <row r="53" spans="1:8" ht="16.5">
      <c r="A53" s="86">
        <f t="shared" si="6"/>
        <v>49</v>
      </c>
      <c r="B53" s="243">
        <v>212000</v>
      </c>
      <c r="C53" s="92">
        <f t="shared" si="0"/>
        <v>3288</v>
      </c>
      <c r="D53" s="92">
        <f t="shared" si="7"/>
        <v>6576</v>
      </c>
      <c r="E53" s="92">
        <f t="shared" si="2"/>
        <v>9864</v>
      </c>
      <c r="F53" s="92">
        <f t="shared" si="3"/>
        <v>13152</v>
      </c>
      <c r="G53" s="90">
        <f t="shared" si="4"/>
        <v>10325</v>
      </c>
      <c r="H53" s="91">
        <f t="shared" si="5"/>
        <v>1721</v>
      </c>
    </row>
    <row r="54" spans="1:8" ht="17.25" thickBot="1">
      <c r="A54" s="106">
        <f t="shared" si="6"/>
        <v>50</v>
      </c>
      <c r="B54" s="244">
        <v>219500</v>
      </c>
      <c r="C54" s="107">
        <f t="shared" si="0"/>
        <v>3404</v>
      </c>
      <c r="D54" s="107">
        <f t="shared" si="7"/>
        <v>6808</v>
      </c>
      <c r="E54" s="107">
        <f t="shared" si="2"/>
        <v>10212</v>
      </c>
      <c r="F54" s="107">
        <f t="shared" si="3"/>
        <v>13616</v>
      </c>
      <c r="G54" s="108">
        <f t="shared" si="4"/>
        <v>10690</v>
      </c>
      <c r="H54" s="109">
        <f t="shared" si="5"/>
        <v>1782</v>
      </c>
    </row>
    <row r="55" spans="1:8" s="112" customFormat="1" ht="15" customHeight="1">
      <c r="A55" s="110" t="s">
        <v>277</v>
      </c>
      <c r="B55" s="110"/>
      <c r="C55" s="110"/>
      <c r="D55" s="110"/>
      <c r="E55" s="110"/>
      <c r="F55" s="110"/>
      <c r="G55" s="110"/>
      <c r="H55" s="111" t="s">
        <v>61</v>
      </c>
    </row>
    <row r="56" spans="1:8" s="112" customFormat="1" ht="15" customHeight="1">
      <c r="A56" s="110"/>
      <c r="B56" s="110"/>
      <c r="C56" s="110"/>
      <c r="D56" s="110"/>
      <c r="E56" s="110"/>
      <c r="F56" s="110"/>
      <c r="G56" s="110"/>
      <c r="H56" s="111"/>
    </row>
    <row r="57" spans="1:8" s="112" customFormat="1" ht="16.5" customHeight="1">
      <c r="A57" s="197" t="s">
        <v>278</v>
      </c>
      <c r="B57" s="197"/>
      <c r="C57" s="197"/>
      <c r="D57" s="197"/>
      <c r="E57" s="197"/>
      <c r="F57" s="197"/>
      <c r="G57" s="110"/>
      <c r="H57" s="111"/>
    </row>
    <row r="58" spans="1:8" s="112" customFormat="1" ht="34.5" customHeight="1">
      <c r="A58" s="197" t="s">
        <v>279</v>
      </c>
      <c r="B58" s="197"/>
      <c r="C58" s="197"/>
      <c r="D58" s="197"/>
      <c r="E58" s="197"/>
      <c r="F58" s="197"/>
      <c r="G58" s="110"/>
      <c r="H58" s="111"/>
    </row>
    <row r="59" spans="1:8" s="114" customFormat="1" ht="16.5">
      <c r="A59" s="197" t="s">
        <v>280</v>
      </c>
      <c r="B59" s="197"/>
      <c r="C59" s="197"/>
      <c r="D59" s="197"/>
      <c r="E59" s="197"/>
      <c r="F59" s="193"/>
      <c r="G59" s="110"/>
      <c r="H59" s="113"/>
    </row>
    <row r="60" spans="1:9" s="112" customFormat="1" ht="22.5" customHeight="1">
      <c r="A60" s="198" t="s">
        <v>281</v>
      </c>
      <c r="B60" s="198"/>
      <c r="C60" s="198"/>
      <c r="D60" s="198"/>
      <c r="E60" s="198"/>
      <c r="F60" s="198"/>
      <c r="G60" s="198"/>
      <c r="H60" s="115"/>
      <c r="I60" s="115"/>
    </row>
    <row r="61" spans="1:8" s="112" customFormat="1" ht="16.5" customHeight="1">
      <c r="A61" s="199"/>
      <c r="B61" s="199"/>
      <c r="C61" s="199"/>
      <c r="D61" s="199"/>
      <c r="E61" s="199"/>
      <c r="F61" s="199"/>
      <c r="G61" s="115"/>
      <c r="H61" s="115"/>
    </row>
    <row r="62" spans="1:7" ht="16.5">
      <c r="A62" s="115"/>
      <c r="B62" s="115"/>
      <c r="C62" s="115"/>
      <c r="D62" s="115"/>
      <c r="E62" s="115"/>
      <c r="F62" s="115"/>
      <c r="G62" s="115"/>
    </row>
    <row r="63" spans="1:7" ht="16.5">
      <c r="A63" s="115"/>
      <c r="B63" s="115"/>
      <c r="C63" s="115"/>
      <c r="D63" s="115"/>
      <c r="E63" s="115"/>
      <c r="F63" s="115"/>
      <c r="G63" s="115"/>
    </row>
  </sheetData>
  <sheetProtection/>
  <mergeCells count="10">
    <mergeCell ref="A57:F57"/>
    <mergeCell ref="A58:F58"/>
    <mergeCell ref="A59:E59"/>
    <mergeCell ref="A60:G60"/>
    <mergeCell ref="A61:F61"/>
    <mergeCell ref="H3:H4"/>
    <mergeCell ref="A3:A4"/>
    <mergeCell ref="B3:B4"/>
    <mergeCell ref="C3:F3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zoomScale="78" zoomScaleNormal="78" zoomScalePageLayoutView="0" workbookViewId="0" topLeftCell="A1">
      <selection activeCell="A1" sqref="A1:AC1"/>
    </sheetView>
  </sheetViews>
  <sheetFormatPr defaultColWidth="9.00390625" defaultRowHeight="16.5"/>
  <cols>
    <col min="1" max="1" width="8.875" style="121" customWidth="1"/>
    <col min="2" max="28" width="6.125" style="121" customWidth="1"/>
    <col min="29" max="29" width="6.375" style="121" bestFit="1" customWidth="1"/>
    <col min="30" max="30" width="3.25390625" style="121" customWidth="1"/>
    <col min="31" max="31" width="12.00390625" style="121" bestFit="1" customWidth="1"/>
    <col min="32" max="16384" width="9.00390625" style="121" customWidth="1"/>
  </cols>
  <sheetData>
    <row r="1" spans="1:32" ht="20.25" customHeight="1">
      <c r="A1" s="208" t="s">
        <v>282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E1" s="118" t="s">
        <v>69</v>
      </c>
      <c r="AF1" s="119">
        <v>0.11</v>
      </c>
    </row>
    <row r="2" spans="1:32" s="120" customFormat="1" ht="19.5" customHeight="1" thickBot="1">
      <c r="A2" s="209" t="s">
        <v>283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E2" s="118" t="s">
        <v>70</v>
      </c>
      <c r="AF2" s="119">
        <v>0.01</v>
      </c>
    </row>
    <row r="3" spans="1:29" ht="12" customHeight="1">
      <c r="A3" s="210"/>
      <c r="B3" s="227" t="s">
        <v>71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49"/>
    </row>
    <row r="4" spans="1:29" ht="12" customHeight="1">
      <c r="A4" s="211"/>
      <c r="B4" s="207">
        <v>11100</v>
      </c>
      <c r="C4" s="207"/>
      <c r="D4" s="207">
        <v>12540</v>
      </c>
      <c r="E4" s="207"/>
      <c r="F4" s="207">
        <v>13500</v>
      </c>
      <c r="G4" s="207"/>
      <c r="H4" s="207">
        <v>15840</v>
      </c>
      <c r="I4" s="207"/>
      <c r="J4" s="217">
        <v>16500</v>
      </c>
      <c r="K4" s="218"/>
      <c r="L4" s="207">
        <v>17280</v>
      </c>
      <c r="M4" s="207"/>
      <c r="N4" s="207">
        <v>17880</v>
      </c>
      <c r="O4" s="207"/>
      <c r="P4" s="219">
        <v>19047</v>
      </c>
      <c r="Q4" s="219"/>
      <c r="R4" s="219">
        <v>20008</v>
      </c>
      <c r="S4" s="219"/>
      <c r="T4" s="207">
        <v>21009</v>
      </c>
      <c r="U4" s="207"/>
      <c r="V4" s="219">
        <v>22000</v>
      </c>
      <c r="W4" s="219"/>
      <c r="X4" s="207">
        <v>23100</v>
      </c>
      <c r="Y4" s="207"/>
      <c r="Z4" s="217">
        <v>24000</v>
      </c>
      <c r="AA4" s="218"/>
      <c r="AB4" s="217">
        <v>25250</v>
      </c>
      <c r="AC4" s="220"/>
    </row>
    <row r="5" spans="1:29" ht="12" customHeight="1">
      <c r="A5" s="212"/>
      <c r="B5" s="122" t="s">
        <v>74</v>
      </c>
      <c r="C5" s="122" t="s">
        <v>75</v>
      </c>
      <c r="D5" s="122" t="s">
        <v>74</v>
      </c>
      <c r="E5" s="122" t="s">
        <v>75</v>
      </c>
      <c r="F5" s="122" t="s">
        <v>74</v>
      </c>
      <c r="G5" s="122" t="s">
        <v>75</v>
      </c>
      <c r="H5" s="122" t="s">
        <v>74</v>
      </c>
      <c r="I5" s="122" t="s">
        <v>75</v>
      </c>
      <c r="J5" s="122" t="s">
        <v>74</v>
      </c>
      <c r="K5" s="122" t="s">
        <v>75</v>
      </c>
      <c r="L5" s="122" t="s">
        <v>74</v>
      </c>
      <c r="M5" s="122" t="s">
        <v>75</v>
      </c>
      <c r="N5" s="122" t="s">
        <v>74</v>
      </c>
      <c r="O5" s="122" t="s">
        <v>75</v>
      </c>
      <c r="P5" s="122" t="s">
        <v>74</v>
      </c>
      <c r="Q5" s="122" t="s">
        <v>75</v>
      </c>
      <c r="R5" s="122" t="s">
        <v>74</v>
      </c>
      <c r="S5" s="122" t="s">
        <v>75</v>
      </c>
      <c r="T5" s="122" t="s">
        <v>74</v>
      </c>
      <c r="U5" s="122" t="s">
        <v>75</v>
      </c>
      <c r="V5" s="122" t="s">
        <v>74</v>
      </c>
      <c r="W5" s="122" t="s">
        <v>75</v>
      </c>
      <c r="X5" s="122" t="s">
        <v>74</v>
      </c>
      <c r="Y5" s="122" t="s">
        <v>75</v>
      </c>
      <c r="Z5" s="122" t="s">
        <v>74</v>
      </c>
      <c r="AA5" s="122" t="s">
        <v>75</v>
      </c>
      <c r="AB5" s="123" t="s">
        <v>74</v>
      </c>
      <c r="AC5" s="124" t="s">
        <v>75</v>
      </c>
    </row>
    <row r="6" spans="1:29" s="129" customFormat="1" ht="10.5" customHeight="1">
      <c r="A6" s="125">
        <v>1</v>
      </c>
      <c r="B6" s="126">
        <f aca="true" t="shared" si="0" ref="B6:B35">ROUND($B$4*$A6/30*$AF$1*20/100,0)+ROUND($B$4*$A6/30*$AF$2*20/100,0)</f>
        <v>9</v>
      </c>
      <c r="C6" s="126">
        <f aca="true" t="shared" si="1" ref="C6:C35">ROUND($B$4*$A6/30*$AF$1*70/100,0)+ROUND($B$4*$A6/30*$AF$2*70/100,0)</f>
        <v>31</v>
      </c>
      <c r="D6" s="126">
        <f aca="true" t="shared" si="2" ref="D6:D35">ROUND($D$4*$A6/30*$AF$1*20/100,0)+ROUND($D$4*$A6/30*$AF$2*20/100,0)</f>
        <v>10</v>
      </c>
      <c r="E6" s="126">
        <f aca="true" t="shared" si="3" ref="E6:E35">ROUND($D$4*$A6/30*$AF$1*70/100,0)+ROUND($D$4*$A6/30*$AF$2*70/100,0)</f>
        <v>35</v>
      </c>
      <c r="F6" s="126">
        <f aca="true" t="shared" si="4" ref="F6:F35">ROUND($F$4*$A6/30*$AF$1*20/100,0)+ROUND($F$4*$A6/30*$AF$2*20/100,0)</f>
        <v>11</v>
      </c>
      <c r="G6" s="126">
        <f aca="true" t="shared" si="5" ref="G6:G35">ROUND($F$4*$A6/30*$AF$1*70/100,0)+ROUND($F$4*$A6/30*$AF$2*70/100,0)</f>
        <v>38</v>
      </c>
      <c r="H6" s="126">
        <f aca="true" t="shared" si="6" ref="H6:H35">ROUND($H$4*$A6/30*$AF$1*20/100,0)+ROUND($H$4*$A6/30*$AF$2*20/100,0)</f>
        <v>13</v>
      </c>
      <c r="I6" s="126">
        <f aca="true" t="shared" si="7" ref="I6:I35">ROUND($H$4*$A6/30*$AF$1*70/100,0)+ROUND($H$4*$A6/30*$AF$2*70/100,0)</f>
        <v>45</v>
      </c>
      <c r="J6" s="126">
        <f aca="true" t="shared" si="8" ref="J6:J35">ROUND($J$4*$A6/30*$AF$1*20/100,0)+ROUND($J$4*$A6/30*$AF$2*20/100,0)</f>
        <v>13</v>
      </c>
      <c r="K6" s="126">
        <f aca="true" t="shared" si="9" ref="K6:K35">ROUND($J$4*$A6/30*$AF$1*70/100,0)+ROUND($J$4*$A6/30*$AF$2*70/100,0)</f>
        <v>46</v>
      </c>
      <c r="L6" s="126">
        <f aca="true" t="shared" si="10" ref="L6:L35">ROUND($L$4*$A6/30*$AF$1*20/100,0)+ROUND($L$4*$A6/30*$AF$2*20/100,0)</f>
        <v>14</v>
      </c>
      <c r="M6" s="126">
        <f aca="true" t="shared" si="11" ref="M6:M35">ROUND($L$4*$A6/30*$AF$1*70/100,0)+ROUND($L$4*$A6/30*$AF$2*70/100,0)</f>
        <v>48</v>
      </c>
      <c r="N6" s="126">
        <f aca="true" t="shared" si="12" ref="N6:N35">ROUND($N$4*$A6/30*$AF$1*20/100,0)+ROUND($N$4*$A6/30*$AF$2*20/100,0)</f>
        <v>14</v>
      </c>
      <c r="O6" s="126">
        <f aca="true" t="shared" si="13" ref="O6:O35">ROUND($N$4*$A6/30*$AF$1*70/100,0)+ROUND($N$4*$A6/30*$AF$2*70/100,0)</f>
        <v>50</v>
      </c>
      <c r="P6" s="126">
        <f aca="true" t="shared" si="14" ref="P6:P35">ROUND($P$4*$A6/30*$AF$1*20/100,0)+ROUND($P$4*$A6/30*$AF$2*20/100,0)</f>
        <v>15</v>
      </c>
      <c r="Q6" s="126">
        <f aca="true" t="shared" si="15" ref="Q6:Q35">ROUND($P$4*$A6/30*$AF$1*70/100,0)+ROUND($P$4*$A6/30*$AF$2*70/100,0)</f>
        <v>53</v>
      </c>
      <c r="R6" s="126">
        <f aca="true" t="shared" si="16" ref="R6:R35">ROUND($R$4*$A6/30*$AF$1*20/100,0)+ROUND($R$4*$A6/30*$AF$2*20/100,0)</f>
        <v>16</v>
      </c>
      <c r="S6" s="126">
        <f aca="true" t="shared" si="17" ref="S6:S35">ROUND($R$4*$A6/30*$AF$1*70/100,0)+ROUND($R$4*$A6/30*$AF$2*70/100,0)</f>
        <v>56</v>
      </c>
      <c r="T6" s="126">
        <f aca="true" t="shared" si="18" ref="T6:T35">ROUND($T$4*$A6/30*$AF$1*20/100,0)+ROUND($T$4*$A6/30*$AF$2*20/100,0)</f>
        <v>16</v>
      </c>
      <c r="U6" s="126">
        <f aca="true" t="shared" si="19" ref="U6:U35">ROUND($T$4*$A6/30*$AF$1*70/100,0)+ROUND($T$4*$A6/30*$AF$2*70/100,0)</f>
        <v>59</v>
      </c>
      <c r="V6" s="126">
        <f aca="true" t="shared" si="20" ref="V6:V35">ROUND($V$4*$A6/30*$AF$1*20/100,0)+ROUND($V$4*$A6/30*$AF$2*20/100,0)</f>
        <v>17</v>
      </c>
      <c r="W6" s="126">
        <f aca="true" t="shared" si="21" ref="W6:W35">ROUND($V$4*$A6/30*$AF$1*70/100,0)+ROUND($V$4*$A6/30*$AF$2*70/100,0)</f>
        <v>61</v>
      </c>
      <c r="X6" s="126">
        <f aca="true" t="shared" si="22" ref="X6:X35">ROUND($X$4*$A6/30*$AF$1*20/100,0)+ROUND($X$4*$A6/30*$AF$2*20/100,0)</f>
        <v>19</v>
      </c>
      <c r="Y6" s="126">
        <f aca="true" t="shared" si="23" ref="Y6:Y35">ROUND($X$4*$A6/30*$AF$1*70/100,0)+ROUND($X$4*$A6/30*$AF$2*70/100,0)</f>
        <v>64</v>
      </c>
      <c r="Z6" s="126">
        <f aca="true" t="shared" si="24" ref="Z6:Z35">ROUND($Z$4*$A6/30*$AF$1*20/100,0)+ROUND($Z$4*$A6/30*$AF$2*20/100,0)</f>
        <v>20</v>
      </c>
      <c r="AA6" s="126">
        <f aca="true" t="shared" si="25" ref="AA6:AA35">ROUND($Z$4*$A6/30*$AF$1*70/100,0)+ROUND($Z$4*$A6/30*$AF$2*70/100,0)</f>
        <v>68</v>
      </c>
      <c r="AB6" s="127">
        <f aca="true" t="shared" si="26" ref="AB6:AB35">ROUND($AB$4*$A6/30*$AF$1*20/100,0)+ROUND($AB$4*$A6/30*$AF$2*20/100,0)</f>
        <v>21</v>
      </c>
      <c r="AC6" s="128">
        <f aca="true" t="shared" si="27" ref="AC6:AC35">ROUND($AB$4*$A6/30*$AF$1*70/100,0)+ROUND($AB$4*$A6/30*$AF$2*70/100,0)</f>
        <v>71</v>
      </c>
    </row>
    <row r="7" spans="1:29" s="129" customFormat="1" ht="10.5" customHeight="1">
      <c r="A7" s="125">
        <v>2</v>
      </c>
      <c r="B7" s="126">
        <f t="shared" si="0"/>
        <v>17</v>
      </c>
      <c r="C7" s="126">
        <f t="shared" si="1"/>
        <v>62</v>
      </c>
      <c r="D7" s="126">
        <f t="shared" si="2"/>
        <v>20</v>
      </c>
      <c r="E7" s="126">
        <f t="shared" si="3"/>
        <v>70</v>
      </c>
      <c r="F7" s="126">
        <f t="shared" si="4"/>
        <v>22</v>
      </c>
      <c r="G7" s="126">
        <f t="shared" si="5"/>
        <v>75</v>
      </c>
      <c r="H7" s="126">
        <f t="shared" si="6"/>
        <v>25</v>
      </c>
      <c r="I7" s="126">
        <f t="shared" si="7"/>
        <v>88</v>
      </c>
      <c r="J7" s="126">
        <f t="shared" si="8"/>
        <v>26</v>
      </c>
      <c r="K7" s="126">
        <f t="shared" si="9"/>
        <v>93</v>
      </c>
      <c r="L7" s="126">
        <f t="shared" si="10"/>
        <v>27</v>
      </c>
      <c r="M7" s="126">
        <f t="shared" si="11"/>
        <v>97</v>
      </c>
      <c r="N7" s="126">
        <f t="shared" si="12"/>
        <v>28</v>
      </c>
      <c r="O7" s="126">
        <f t="shared" si="13"/>
        <v>100</v>
      </c>
      <c r="P7" s="126">
        <f t="shared" si="14"/>
        <v>31</v>
      </c>
      <c r="Q7" s="126">
        <f t="shared" si="15"/>
        <v>107</v>
      </c>
      <c r="R7" s="126">
        <f t="shared" si="16"/>
        <v>32</v>
      </c>
      <c r="S7" s="126">
        <f t="shared" si="17"/>
        <v>112</v>
      </c>
      <c r="T7" s="126">
        <f t="shared" si="18"/>
        <v>34</v>
      </c>
      <c r="U7" s="126">
        <f t="shared" si="19"/>
        <v>118</v>
      </c>
      <c r="V7" s="126">
        <f t="shared" si="20"/>
        <v>35</v>
      </c>
      <c r="W7" s="126">
        <f t="shared" si="21"/>
        <v>123</v>
      </c>
      <c r="X7" s="126">
        <f t="shared" si="22"/>
        <v>37</v>
      </c>
      <c r="Y7" s="126">
        <f t="shared" si="23"/>
        <v>130</v>
      </c>
      <c r="Z7" s="126">
        <f t="shared" si="24"/>
        <v>38</v>
      </c>
      <c r="AA7" s="126">
        <f t="shared" si="25"/>
        <v>134</v>
      </c>
      <c r="AB7" s="127">
        <f t="shared" si="26"/>
        <v>40</v>
      </c>
      <c r="AC7" s="128">
        <f t="shared" si="27"/>
        <v>142</v>
      </c>
    </row>
    <row r="8" spans="1:29" s="129" customFormat="1" ht="10.5" customHeight="1">
      <c r="A8" s="125">
        <v>3</v>
      </c>
      <c r="B8" s="126">
        <f t="shared" si="0"/>
        <v>26</v>
      </c>
      <c r="C8" s="126">
        <f t="shared" si="1"/>
        <v>93</v>
      </c>
      <c r="D8" s="126">
        <f t="shared" si="2"/>
        <v>31</v>
      </c>
      <c r="E8" s="126">
        <f t="shared" si="3"/>
        <v>106</v>
      </c>
      <c r="F8" s="126">
        <f t="shared" si="4"/>
        <v>33</v>
      </c>
      <c r="G8" s="126">
        <f t="shared" si="5"/>
        <v>113</v>
      </c>
      <c r="H8" s="126">
        <f t="shared" si="6"/>
        <v>38</v>
      </c>
      <c r="I8" s="126">
        <f t="shared" si="7"/>
        <v>133</v>
      </c>
      <c r="J8" s="126">
        <f t="shared" si="8"/>
        <v>39</v>
      </c>
      <c r="K8" s="126">
        <f t="shared" si="9"/>
        <v>139</v>
      </c>
      <c r="L8" s="126">
        <f t="shared" si="10"/>
        <v>41</v>
      </c>
      <c r="M8" s="126">
        <f t="shared" si="11"/>
        <v>145</v>
      </c>
      <c r="N8" s="126">
        <f t="shared" si="12"/>
        <v>43</v>
      </c>
      <c r="O8" s="126">
        <f t="shared" si="13"/>
        <v>151</v>
      </c>
      <c r="P8" s="126">
        <f t="shared" si="14"/>
        <v>46</v>
      </c>
      <c r="Q8" s="126">
        <f t="shared" si="15"/>
        <v>160</v>
      </c>
      <c r="R8" s="126">
        <f t="shared" si="16"/>
        <v>48</v>
      </c>
      <c r="S8" s="126">
        <f t="shared" si="17"/>
        <v>168</v>
      </c>
      <c r="T8" s="126">
        <f t="shared" si="18"/>
        <v>50</v>
      </c>
      <c r="U8" s="126">
        <f t="shared" si="19"/>
        <v>177</v>
      </c>
      <c r="V8" s="126">
        <f t="shared" si="20"/>
        <v>52</v>
      </c>
      <c r="W8" s="126">
        <f t="shared" si="21"/>
        <v>184</v>
      </c>
      <c r="X8" s="126">
        <f t="shared" si="22"/>
        <v>56</v>
      </c>
      <c r="Y8" s="126">
        <f t="shared" si="23"/>
        <v>194</v>
      </c>
      <c r="Z8" s="126">
        <f t="shared" si="24"/>
        <v>58</v>
      </c>
      <c r="AA8" s="126">
        <f t="shared" si="25"/>
        <v>202</v>
      </c>
      <c r="AB8" s="127">
        <f t="shared" si="26"/>
        <v>61</v>
      </c>
      <c r="AC8" s="128">
        <f t="shared" si="27"/>
        <v>212</v>
      </c>
    </row>
    <row r="9" spans="1:29" s="129" customFormat="1" ht="10.5" customHeight="1">
      <c r="A9" s="125">
        <v>4</v>
      </c>
      <c r="B9" s="126">
        <f t="shared" si="0"/>
        <v>36</v>
      </c>
      <c r="C9" s="126">
        <f t="shared" si="1"/>
        <v>124</v>
      </c>
      <c r="D9" s="126">
        <f t="shared" si="2"/>
        <v>40</v>
      </c>
      <c r="E9" s="126">
        <f t="shared" si="3"/>
        <v>141</v>
      </c>
      <c r="F9" s="126">
        <f t="shared" si="4"/>
        <v>44</v>
      </c>
      <c r="G9" s="126">
        <f t="shared" si="5"/>
        <v>152</v>
      </c>
      <c r="H9" s="126">
        <f t="shared" si="6"/>
        <v>50</v>
      </c>
      <c r="I9" s="126">
        <f t="shared" si="7"/>
        <v>178</v>
      </c>
      <c r="J9" s="126">
        <f t="shared" si="8"/>
        <v>52</v>
      </c>
      <c r="K9" s="126">
        <f t="shared" si="9"/>
        <v>184</v>
      </c>
      <c r="L9" s="126">
        <f t="shared" si="10"/>
        <v>56</v>
      </c>
      <c r="M9" s="126">
        <f t="shared" si="11"/>
        <v>193</v>
      </c>
      <c r="N9" s="126">
        <f t="shared" si="12"/>
        <v>57</v>
      </c>
      <c r="O9" s="126">
        <f t="shared" si="13"/>
        <v>201</v>
      </c>
      <c r="P9" s="126">
        <f t="shared" si="14"/>
        <v>61</v>
      </c>
      <c r="Q9" s="126">
        <f t="shared" si="15"/>
        <v>214</v>
      </c>
      <c r="R9" s="126">
        <f t="shared" si="16"/>
        <v>64</v>
      </c>
      <c r="S9" s="126">
        <f t="shared" si="17"/>
        <v>224</v>
      </c>
      <c r="T9" s="126">
        <f t="shared" si="18"/>
        <v>68</v>
      </c>
      <c r="U9" s="126">
        <f t="shared" si="19"/>
        <v>236</v>
      </c>
      <c r="V9" s="126">
        <f t="shared" si="20"/>
        <v>71</v>
      </c>
      <c r="W9" s="126">
        <f t="shared" si="21"/>
        <v>247</v>
      </c>
      <c r="X9" s="126">
        <f t="shared" si="22"/>
        <v>74</v>
      </c>
      <c r="Y9" s="126">
        <f t="shared" si="23"/>
        <v>259</v>
      </c>
      <c r="Z9" s="126">
        <f t="shared" si="24"/>
        <v>76</v>
      </c>
      <c r="AA9" s="126">
        <f t="shared" si="25"/>
        <v>268</v>
      </c>
      <c r="AB9" s="127">
        <f t="shared" si="26"/>
        <v>81</v>
      </c>
      <c r="AC9" s="128">
        <f t="shared" si="27"/>
        <v>283</v>
      </c>
    </row>
    <row r="10" spans="1:29" s="129" customFormat="1" ht="10.5" customHeight="1">
      <c r="A10" s="125">
        <v>5</v>
      </c>
      <c r="B10" s="126">
        <f t="shared" si="0"/>
        <v>45</v>
      </c>
      <c r="C10" s="126">
        <f t="shared" si="1"/>
        <v>155</v>
      </c>
      <c r="D10" s="126">
        <f t="shared" si="2"/>
        <v>50</v>
      </c>
      <c r="E10" s="126">
        <f t="shared" si="3"/>
        <v>176</v>
      </c>
      <c r="F10" s="126">
        <f t="shared" si="4"/>
        <v>55</v>
      </c>
      <c r="G10" s="126">
        <f t="shared" si="5"/>
        <v>189</v>
      </c>
      <c r="H10" s="126">
        <f t="shared" si="6"/>
        <v>63</v>
      </c>
      <c r="I10" s="126">
        <f t="shared" si="7"/>
        <v>221</v>
      </c>
      <c r="J10" s="126">
        <f t="shared" si="8"/>
        <v>67</v>
      </c>
      <c r="K10" s="126">
        <f t="shared" si="9"/>
        <v>231</v>
      </c>
      <c r="L10" s="126">
        <f t="shared" si="10"/>
        <v>69</v>
      </c>
      <c r="M10" s="126">
        <f t="shared" si="11"/>
        <v>242</v>
      </c>
      <c r="N10" s="126">
        <f t="shared" si="12"/>
        <v>72</v>
      </c>
      <c r="O10" s="126">
        <f t="shared" si="13"/>
        <v>250</v>
      </c>
      <c r="P10" s="126">
        <f t="shared" si="14"/>
        <v>76</v>
      </c>
      <c r="Q10" s="126">
        <f t="shared" si="15"/>
        <v>266</v>
      </c>
      <c r="R10" s="126">
        <f t="shared" si="16"/>
        <v>80</v>
      </c>
      <c r="S10" s="126">
        <f t="shared" si="17"/>
        <v>280</v>
      </c>
      <c r="T10" s="126">
        <f t="shared" si="18"/>
        <v>84</v>
      </c>
      <c r="U10" s="126">
        <f t="shared" si="19"/>
        <v>295</v>
      </c>
      <c r="V10" s="126">
        <f t="shared" si="20"/>
        <v>88</v>
      </c>
      <c r="W10" s="126">
        <f t="shared" si="21"/>
        <v>308</v>
      </c>
      <c r="X10" s="126">
        <f t="shared" si="22"/>
        <v>93</v>
      </c>
      <c r="Y10" s="126">
        <f t="shared" si="23"/>
        <v>323</v>
      </c>
      <c r="Z10" s="126">
        <f t="shared" si="24"/>
        <v>96</v>
      </c>
      <c r="AA10" s="126">
        <f t="shared" si="25"/>
        <v>336</v>
      </c>
      <c r="AB10" s="127">
        <f t="shared" si="26"/>
        <v>101</v>
      </c>
      <c r="AC10" s="128">
        <f t="shared" si="27"/>
        <v>353</v>
      </c>
    </row>
    <row r="11" spans="1:29" s="129" customFormat="1" ht="10.5" customHeight="1">
      <c r="A11" s="125">
        <v>6</v>
      </c>
      <c r="B11" s="126">
        <f t="shared" si="0"/>
        <v>53</v>
      </c>
      <c r="C11" s="126">
        <f t="shared" si="1"/>
        <v>187</v>
      </c>
      <c r="D11" s="126">
        <f t="shared" si="2"/>
        <v>60</v>
      </c>
      <c r="E11" s="126">
        <f t="shared" si="3"/>
        <v>211</v>
      </c>
      <c r="F11" s="126">
        <f t="shared" si="4"/>
        <v>64</v>
      </c>
      <c r="G11" s="126">
        <f t="shared" si="5"/>
        <v>227</v>
      </c>
      <c r="H11" s="126">
        <f t="shared" si="6"/>
        <v>76</v>
      </c>
      <c r="I11" s="126">
        <f t="shared" si="7"/>
        <v>266</v>
      </c>
      <c r="J11" s="126">
        <f t="shared" si="8"/>
        <v>80</v>
      </c>
      <c r="K11" s="126">
        <f t="shared" si="9"/>
        <v>277</v>
      </c>
      <c r="L11" s="126">
        <f t="shared" si="10"/>
        <v>83</v>
      </c>
      <c r="M11" s="126">
        <f t="shared" si="11"/>
        <v>290</v>
      </c>
      <c r="N11" s="126">
        <f t="shared" si="12"/>
        <v>86</v>
      </c>
      <c r="O11" s="126">
        <f t="shared" si="13"/>
        <v>300</v>
      </c>
      <c r="P11" s="126">
        <f t="shared" si="14"/>
        <v>92</v>
      </c>
      <c r="Q11" s="126">
        <f t="shared" si="15"/>
        <v>320</v>
      </c>
      <c r="R11" s="126">
        <f t="shared" si="16"/>
        <v>96</v>
      </c>
      <c r="S11" s="126">
        <f t="shared" si="17"/>
        <v>336</v>
      </c>
      <c r="T11" s="126">
        <f t="shared" si="18"/>
        <v>100</v>
      </c>
      <c r="U11" s="126">
        <f t="shared" si="19"/>
        <v>353</v>
      </c>
      <c r="V11" s="126">
        <f t="shared" si="20"/>
        <v>106</v>
      </c>
      <c r="W11" s="126">
        <f t="shared" si="21"/>
        <v>370</v>
      </c>
      <c r="X11" s="126">
        <f t="shared" si="22"/>
        <v>111</v>
      </c>
      <c r="Y11" s="126">
        <f t="shared" si="23"/>
        <v>388</v>
      </c>
      <c r="Z11" s="126">
        <f t="shared" si="24"/>
        <v>116</v>
      </c>
      <c r="AA11" s="126">
        <f t="shared" si="25"/>
        <v>404</v>
      </c>
      <c r="AB11" s="127">
        <f t="shared" si="26"/>
        <v>121</v>
      </c>
      <c r="AC11" s="128">
        <f t="shared" si="27"/>
        <v>424</v>
      </c>
    </row>
    <row r="12" spans="1:29" s="129" customFormat="1" ht="10.5" customHeight="1">
      <c r="A12" s="125">
        <v>7</v>
      </c>
      <c r="B12" s="126">
        <f t="shared" si="0"/>
        <v>62</v>
      </c>
      <c r="C12" s="126">
        <f t="shared" si="1"/>
        <v>217</v>
      </c>
      <c r="D12" s="126">
        <f t="shared" si="2"/>
        <v>70</v>
      </c>
      <c r="E12" s="126">
        <f t="shared" si="3"/>
        <v>245</v>
      </c>
      <c r="F12" s="126">
        <f t="shared" si="4"/>
        <v>75</v>
      </c>
      <c r="G12" s="126">
        <f t="shared" si="5"/>
        <v>265</v>
      </c>
      <c r="H12" s="126">
        <f t="shared" si="6"/>
        <v>88</v>
      </c>
      <c r="I12" s="126">
        <f t="shared" si="7"/>
        <v>311</v>
      </c>
      <c r="J12" s="126">
        <f t="shared" si="8"/>
        <v>93</v>
      </c>
      <c r="K12" s="126">
        <f t="shared" si="9"/>
        <v>323</v>
      </c>
      <c r="L12" s="126">
        <f t="shared" si="10"/>
        <v>97</v>
      </c>
      <c r="M12" s="126">
        <f t="shared" si="11"/>
        <v>338</v>
      </c>
      <c r="N12" s="126">
        <f t="shared" si="12"/>
        <v>100</v>
      </c>
      <c r="O12" s="126">
        <f t="shared" si="13"/>
        <v>350</v>
      </c>
      <c r="P12" s="126">
        <f t="shared" si="14"/>
        <v>107</v>
      </c>
      <c r="Q12" s="126">
        <f t="shared" si="15"/>
        <v>373</v>
      </c>
      <c r="R12" s="126">
        <f t="shared" si="16"/>
        <v>112</v>
      </c>
      <c r="S12" s="126">
        <f t="shared" si="17"/>
        <v>392</v>
      </c>
      <c r="T12" s="126">
        <f t="shared" si="18"/>
        <v>118</v>
      </c>
      <c r="U12" s="126">
        <f t="shared" si="19"/>
        <v>411</v>
      </c>
      <c r="V12" s="126">
        <f t="shared" si="20"/>
        <v>123</v>
      </c>
      <c r="W12" s="126">
        <f t="shared" si="21"/>
        <v>431</v>
      </c>
      <c r="X12" s="126">
        <f t="shared" si="22"/>
        <v>130</v>
      </c>
      <c r="Y12" s="126">
        <f t="shared" si="23"/>
        <v>453</v>
      </c>
      <c r="Z12" s="126">
        <f t="shared" si="24"/>
        <v>134</v>
      </c>
      <c r="AA12" s="126">
        <f t="shared" si="25"/>
        <v>470</v>
      </c>
      <c r="AB12" s="127">
        <f t="shared" si="26"/>
        <v>142</v>
      </c>
      <c r="AC12" s="128">
        <f t="shared" si="27"/>
        <v>495</v>
      </c>
    </row>
    <row r="13" spans="1:29" s="129" customFormat="1" ht="10.5" customHeight="1">
      <c r="A13" s="125">
        <v>8</v>
      </c>
      <c r="B13" s="126">
        <f t="shared" si="0"/>
        <v>71</v>
      </c>
      <c r="C13" s="126">
        <f t="shared" si="1"/>
        <v>249</v>
      </c>
      <c r="D13" s="126">
        <f t="shared" si="2"/>
        <v>81</v>
      </c>
      <c r="E13" s="126">
        <f t="shared" si="3"/>
        <v>280</v>
      </c>
      <c r="F13" s="126">
        <f t="shared" si="4"/>
        <v>86</v>
      </c>
      <c r="G13" s="126">
        <f t="shared" si="5"/>
        <v>302</v>
      </c>
      <c r="H13" s="126">
        <f t="shared" si="6"/>
        <v>101</v>
      </c>
      <c r="I13" s="126">
        <f t="shared" si="7"/>
        <v>355</v>
      </c>
      <c r="J13" s="126">
        <f t="shared" si="8"/>
        <v>106</v>
      </c>
      <c r="K13" s="126">
        <f t="shared" si="9"/>
        <v>370</v>
      </c>
      <c r="L13" s="126">
        <f t="shared" si="10"/>
        <v>110</v>
      </c>
      <c r="M13" s="126">
        <f t="shared" si="11"/>
        <v>387</v>
      </c>
      <c r="N13" s="126">
        <f t="shared" si="12"/>
        <v>115</v>
      </c>
      <c r="O13" s="126">
        <f t="shared" si="13"/>
        <v>400</v>
      </c>
      <c r="P13" s="126">
        <f t="shared" si="14"/>
        <v>122</v>
      </c>
      <c r="Q13" s="126">
        <f t="shared" si="15"/>
        <v>427</v>
      </c>
      <c r="R13" s="126">
        <f t="shared" si="16"/>
        <v>128</v>
      </c>
      <c r="S13" s="126">
        <f t="shared" si="17"/>
        <v>448</v>
      </c>
      <c r="T13" s="126">
        <f t="shared" si="18"/>
        <v>134</v>
      </c>
      <c r="U13" s="126">
        <f t="shared" si="19"/>
        <v>470</v>
      </c>
      <c r="V13" s="126">
        <f t="shared" si="20"/>
        <v>141</v>
      </c>
      <c r="W13" s="126">
        <f t="shared" si="21"/>
        <v>493</v>
      </c>
      <c r="X13" s="126">
        <f t="shared" si="22"/>
        <v>148</v>
      </c>
      <c r="Y13" s="126">
        <f t="shared" si="23"/>
        <v>517</v>
      </c>
      <c r="Z13" s="126">
        <f t="shared" si="24"/>
        <v>154</v>
      </c>
      <c r="AA13" s="126">
        <f t="shared" si="25"/>
        <v>538</v>
      </c>
      <c r="AB13" s="127">
        <f t="shared" si="26"/>
        <v>161</v>
      </c>
      <c r="AC13" s="128">
        <f t="shared" si="27"/>
        <v>565</v>
      </c>
    </row>
    <row r="14" spans="1:29" s="129" customFormat="1" ht="10.5" customHeight="1">
      <c r="A14" s="125">
        <v>9</v>
      </c>
      <c r="B14" s="126">
        <f t="shared" si="0"/>
        <v>80</v>
      </c>
      <c r="C14" s="126">
        <f t="shared" si="1"/>
        <v>279</v>
      </c>
      <c r="D14" s="126">
        <f t="shared" si="2"/>
        <v>91</v>
      </c>
      <c r="E14" s="126">
        <f t="shared" si="3"/>
        <v>316</v>
      </c>
      <c r="F14" s="126">
        <f t="shared" si="4"/>
        <v>97</v>
      </c>
      <c r="G14" s="126">
        <f t="shared" si="5"/>
        <v>340</v>
      </c>
      <c r="H14" s="126">
        <f t="shared" si="6"/>
        <v>115</v>
      </c>
      <c r="I14" s="126">
        <f t="shared" si="7"/>
        <v>399</v>
      </c>
      <c r="J14" s="126">
        <f t="shared" si="8"/>
        <v>119</v>
      </c>
      <c r="K14" s="126">
        <f t="shared" si="9"/>
        <v>416</v>
      </c>
      <c r="L14" s="126">
        <f t="shared" si="10"/>
        <v>124</v>
      </c>
      <c r="M14" s="126">
        <f t="shared" si="11"/>
        <v>435</v>
      </c>
      <c r="N14" s="126">
        <f t="shared" si="12"/>
        <v>129</v>
      </c>
      <c r="O14" s="126">
        <f t="shared" si="13"/>
        <v>451</v>
      </c>
      <c r="P14" s="126">
        <f t="shared" si="14"/>
        <v>137</v>
      </c>
      <c r="Q14" s="126">
        <f t="shared" si="15"/>
        <v>480</v>
      </c>
      <c r="R14" s="126">
        <f t="shared" si="16"/>
        <v>144</v>
      </c>
      <c r="S14" s="126">
        <f t="shared" si="17"/>
        <v>504</v>
      </c>
      <c r="T14" s="126">
        <f t="shared" si="18"/>
        <v>152</v>
      </c>
      <c r="U14" s="126">
        <f t="shared" si="19"/>
        <v>529</v>
      </c>
      <c r="V14" s="126">
        <f t="shared" si="20"/>
        <v>158</v>
      </c>
      <c r="W14" s="126">
        <f t="shared" si="21"/>
        <v>554</v>
      </c>
      <c r="X14" s="126">
        <f t="shared" si="22"/>
        <v>166</v>
      </c>
      <c r="Y14" s="126">
        <f t="shared" si="23"/>
        <v>583</v>
      </c>
      <c r="Z14" s="126">
        <f t="shared" si="24"/>
        <v>172</v>
      </c>
      <c r="AA14" s="126">
        <f t="shared" si="25"/>
        <v>604</v>
      </c>
      <c r="AB14" s="127">
        <f t="shared" si="26"/>
        <v>182</v>
      </c>
      <c r="AC14" s="128">
        <f t="shared" si="27"/>
        <v>636</v>
      </c>
    </row>
    <row r="15" spans="1:29" s="129" customFormat="1" ht="10.5" customHeight="1">
      <c r="A15" s="125">
        <v>10</v>
      </c>
      <c r="B15" s="126">
        <f t="shared" si="0"/>
        <v>88</v>
      </c>
      <c r="C15" s="126">
        <f t="shared" si="1"/>
        <v>311</v>
      </c>
      <c r="D15" s="126">
        <f t="shared" si="2"/>
        <v>100</v>
      </c>
      <c r="E15" s="126">
        <f t="shared" si="3"/>
        <v>351</v>
      </c>
      <c r="F15" s="126">
        <f t="shared" si="4"/>
        <v>108</v>
      </c>
      <c r="G15" s="126">
        <f t="shared" si="5"/>
        <v>379</v>
      </c>
      <c r="H15" s="126">
        <f t="shared" si="6"/>
        <v>127</v>
      </c>
      <c r="I15" s="126">
        <f t="shared" si="7"/>
        <v>444</v>
      </c>
      <c r="J15" s="126">
        <f t="shared" si="8"/>
        <v>132</v>
      </c>
      <c r="K15" s="126">
        <f t="shared" si="9"/>
        <v>463</v>
      </c>
      <c r="L15" s="126">
        <f t="shared" si="10"/>
        <v>139</v>
      </c>
      <c r="M15" s="126">
        <f t="shared" si="11"/>
        <v>484</v>
      </c>
      <c r="N15" s="126">
        <f t="shared" si="12"/>
        <v>143</v>
      </c>
      <c r="O15" s="126">
        <f t="shared" si="13"/>
        <v>501</v>
      </c>
      <c r="P15" s="126">
        <f t="shared" si="14"/>
        <v>153</v>
      </c>
      <c r="Q15" s="126">
        <f t="shared" si="15"/>
        <v>533</v>
      </c>
      <c r="R15" s="126">
        <f t="shared" si="16"/>
        <v>160</v>
      </c>
      <c r="S15" s="126">
        <f t="shared" si="17"/>
        <v>561</v>
      </c>
      <c r="T15" s="126">
        <f t="shared" si="18"/>
        <v>168</v>
      </c>
      <c r="U15" s="126">
        <f t="shared" si="19"/>
        <v>588</v>
      </c>
      <c r="V15" s="126">
        <f t="shared" si="20"/>
        <v>176</v>
      </c>
      <c r="W15" s="126">
        <f t="shared" si="21"/>
        <v>616</v>
      </c>
      <c r="X15" s="126">
        <f t="shared" si="22"/>
        <v>184</v>
      </c>
      <c r="Y15" s="126">
        <f t="shared" si="23"/>
        <v>647</v>
      </c>
      <c r="Z15" s="126">
        <f t="shared" si="24"/>
        <v>192</v>
      </c>
      <c r="AA15" s="126">
        <f t="shared" si="25"/>
        <v>672</v>
      </c>
      <c r="AB15" s="127">
        <f t="shared" si="26"/>
        <v>202</v>
      </c>
      <c r="AC15" s="128">
        <f t="shared" si="27"/>
        <v>707</v>
      </c>
    </row>
    <row r="16" spans="1:29" s="129" customFormat="1" ht="10.5" customHeight="1">
      <c r="A16" s="125">
        <v>11</v>
      </c>
      <c r="B16" s="126">
        <f t="shared" si="0"/>
        <v>98</v>
      </c>
      <c r="C16" s="126">
        <f t="shared" si="1"/>
        <v>341</v>
      </c>
      <c r="D16" s="126">
        <f t="shared" si="2"/>
        <v>110</v>
      </c>
      <c r="E16" s="126">
        <f t="shared" si="3"/>
        <v>386</v>
      </c>
      <c r="F16" s="126">
        <f t="shared" si="4"/>
        <v>119</v>
      </c>
      <c r="G16" s="126">
        <f t="shared" si="5"/>
        <v>416</v>
      </c>
      <c r="H16" s="126">
        <f t="shared" si="6"/>
        <v>140</v>
      </c>
      <c r="I16" s="126">
        <f t="shared" si="7"/>
        <v>488</v>
      </c>
      <c r="J16" s="126">
        <f t="shared" si="8"/>
        <v>145</v>
      </c>
      <c r="K16" s="126">
        <f t="shared" si="9"/>
        <v>508</v>
      </c>
      <c r="L16" s="126">
        <f t="shared" si="10"/>
        <v>152</v>
      </c>
      <c r="M16" s="126">
        <f t="shared" si="11"/>
        <v>532</v>
      </c>
      <c r="N16" s="126">
        <f t="shared" si="12"/>
        <v>157</v>
      </c>
      <c r="O16" s="126">
        <f t="shared" si="13"/>
        <v>551</v>
      </c>
      <c r="P16" s="126">
        <f t="shared" si="14"/>
        <v>168</v>
      </c>
      <c r="Q16" s="126">
        <f t="shared" si="15"/>
        <v>587</v>
      </c>
      <c r="R16" s="126">
        <f t="shared" si="16"/>
        <v>176</v>
      </c>
      <c r="S16" s="126">
        <f t="shared" si="17"/>
        <v>616</v>
      </c>
      <c r="T16" s="126">
        <f t="shared" si="18"/>
        <v>184</v>
      </c>
      <c r="U16" s="126">
        <f t="shared" si="19"/>
        <v>647</v>
      </c>
      <c r="V16" s="126">
        <f t="shared" si="20"/>
        <v>193</v>
      </c>
      <c r="W16" s="126">
        <f t="shared" si="21"/>
        <v>677</v>
      </c>
      <c r="X16" s="126">
        <f t="shared" si="22"/>
        <v>203</v>
      </c>
      <c r="Y16" s="126">
        <f t="shared" si="23"/>
        <v>711</v>
      </c>
      <c r="Z16" s="126">
        <f t="shared" si="24"/>
        <v>212</v>
      </c>
      <c r="AA16" s="126">
        <f t="shared" si="25"/>
        <v>740</v>
      </c>
      <c r="AB16" s="127">
        <f t="shared" si="26"/>
        <v>223</v>
      </c>
      <c r="AC16" s="128">
        <f t="shared" si="27"/>
        <v>778</v>
      </c>
    </row>
    <row r="17" spans="1:29" s="129" customFormat="1" ht="10.5" customHeight="1">
      <c r="A17" s="125">
        <v>12</v>
      </c>
      <c r="B17" s="126">
        <f t="shared" si="0"/>
        <v>107</v>
      </c>
      <c r="C17" s="126">
        <f t="shared" si="1"/>
        <v>373</v>
      </c>
      <c r="D17" s="126">
        <f t="shared" si="2"/>
        <v>120</v>
      </c>
      <c r="E17" s="126">
        <f t="shared" si="3"/>
        <v>421</v>
      </c>
      <c r="F17" s="126">
        <f t="shared" si="4"/>
        <v>130</v>
      </c>
      <c r="G17" s="126">
        <f t="shared" si="5"/>
        <v>454</v>
      </c>
      <c r="H17" s="126">
        <f t="shared" si="6"/>
        <v>152</v>
      </c>
      <c r="I17" s="126">
        <f t="shared" si="7"/>
        <v>532</v>
      </c>
      <c r="J17" s="126">
        <f t="shared" si="8"/>
        <v>158</v>
      </c>
      <c r="K17" s="126">
        <f t="shared" si="9"/>
        <v>554</v>
      </c>
      <c r="L17" s="126">
        <f t="shared" si="10"/>
        <v>166</v>
      </c>
      <c r="M17" s="126">
        <f t="shared" si="11"/>
        <v>580</v>
      </c>
      <c r="N17" s="126">
        <f t="shared" si="12"/>
        <v>171</v>
      </c>
      <c r="O17" s="126">
        <f t="shared" si="13"/>
        <v>601</v>
      </c>
      <c r="P17" s="126">
        <f t="shared" si="14"/>
        <v>183</v>
      </c>
      <c r="Q17" s="126">
        <f t="shared" si="15"/>
        <v>640</v>
      </c>
      <c r="R17" s="126">
        <f t="shared" si="16"/>
        <v>192</v>
      </c>
      <c r="S17" s="126">
        <f t="shared" si="17"/>
        <v>672</v>
      </c>
      <c r="T17" s="126">
        <f t="shared" si="18"/>
        <v>202</v>
      </c>
      <c r="U17" s="126">
        <f t="shared" si="19"/>
        <v>706</v>
      </c>
      <c r="V17" s="126">
        <f t="shared" si="20"/>
        <v>212</v>
      </c>
      <c r="W17" s="126">
        <f t="shared" si="21"/>
        <v>740</v>
      </c>
      <c r="X17" s="126">
        <f t="shared" si="22"/>
        <v>221</v>
      </c>
      <c r="Y17" s="126">
        <f t="shared" si="23"/>
        <v>776</v>
      </c>
      <c r="Z17" s="126">
        <f t="shared" si="24"/>
        <v>230</v>
      </c>
      <c r="AA17" s="126">
        <f t="shared" si="25"/>
        <v>806</v>
      </c>
      <c r="AB17" s="127">
        <f t="shared" si="26"/>
        <v>242</v>
      </c>
      <c r="AC17" s="128">
        <f t="shared" si="27"/>
        <v>849</v>
      </c>
    </row>
    <row r="18" spans="1:29" s="129" customFormat="1" ht="10.5" customHeight="1">
      <c r="A18" s="125">
        <v>13</v>
      </c>
      <c r="B18" s="126">
        <f t="shared" si="0"/>
        <v>116</v>
      </c>
      <c r="C18" s="126">
        <f t="shared" si="1"/>
        <v>404</v>
      </c>
      <c r="D18" s="126">
        <f t="shared" si="2"/>
        <v>131</v>
      </c>
      <c r="E18" s="126">
        <f t="shared" si="3"/>
        <v>456</v>
      </c>
      <c r="F18" s="126">
        <f t="shared" si="4"/>
        <v>141</v>
      </c>
      <c r="G18" s="126">
        <f t="shared" si="5"/>
        <v>491</v>
      </c>
      <c r="H18" s="126">
        <f t="shared" si="6"/>
        <v>165</v>
      </c>
      <c r="I18" s="126">
        <f t="shared" si="7"/>
        <v>577</v>
      </c>
      <c r="J18" s="126">
        <f t="shared" si="8"/>
        <v>171</v>
      </c>
      <c r="K18" s="126">
        <f t="shared" si="9"/>
        <v>601</v>
      </c>
      <c r="L18" s="126">
        <f t="shared" si="10"/>
        <v>180</v>
      </c>
      <c r="M18" s="126">
        <f t="shared" si="11"/>
        <v>629</v>
      </c>
      <c r="N18" s="126">
        <f t="shared" si="12"/>
        <v>185</v>
      </c>
      <c r="O18" s="126">
        <f t="shared" si="13"/>
        <v>651</v>
      </c>
      <c r="P18" s="126">
        <f t="shared" si="14"/>
        <v>199</v>
      </c>
      <c r="Q18" s="126">
        <f t="shared" si="15"/>
        <v>694</v>
      </c>
      <c r="R18" s="126">
        <f t="shared" si="16"/>
        <v>208</v>
      </c>
      <c r="S18" s="126">
        <f t="shared" si="17"/>
        <v>729</v>
      </c>
      <c r="T18" s="126">
        <f t="shared" si="18"/>
        <v>218</v>
      </c>
      <c r="U18" s="126">
        <f t="shared" si="19"/>
        <v>765</v>
      </c>
      <c r="V18" s="126">
        <f t="shared" si="20"/>
        <v>229</v>
      </c>
      <c r="W18" s="126">
        <f t="shared" si="21"/>
        <v>801</v>
      </c>
      <c r="X18" s="126">
        <f t="shared" si="22"/>
        <v>240</v>
      </c>
      <c r="Y18" s="126">
        <f t="shared" si="23"/>
        <v>841</v>
      </c>
      <c r="Z18" s="126">
        <f t="shared" si="24"/>
        <v>250</v>
      </c>
      <c r="AA18" s="126">
        <f t="shared" si="25"/>
        <v>874</v>
      </c>
      <c r="AB18" s="127">
        <f t="shared" si="26"/>
        <v>263</v>
      </c>
      <c r="AC18" s="128">
        <f t="shared" si="27"/>
        <v>920</v>
      </c>
    </row>
    <row r="19" spans="1:29" s="129" customFormat="1" ht="10.5" customHeight="1">
      <c r="A19" s="125">
        <v>14</v>
      </c>
      <c r="B19" s="126">
        <f t="shared" si="0"/>
        <v>124</v>
      </c>
      <c r="C19" s="126">
        <f t="shared" si="1"/>
        <v>435</v>
      </c>
      <c r="D19" s="126">
        <f t="shared" si="2"/>
        <v>141</v>
      </c>
      <c r="E19" s="126">
        <f t="shared" si="3"/>
        <v>492</v>
      </c>
      <c r="F19" s="126">
        <f t="shared" si="4"/>
        <v>152</v>
      </c>
      <c r="G19" s="126">
        <f t="shared" si="5"/>
        <v>529</v>
      </c>
      <c r="H19" s="126">
        <f t="shared" si="6"/>
        <v>178</v>
      </c>
      <c r="I19" s="126">
        <f t="shared" si="7"/>
        <v>621</v>
      </c>
      <c r="J19" s="126">
        <f t="shared" si="8"/>
        <v>184</v>
      </c>
      <c r="K19" s="126">
        <f t="shared" si="9"/>
        <v>647</v>
      </c>
      <c r="L19" s="126">
        <f t="shared" si="10"/>
        <v>193</v>
      </c>
      <c r="M19" s="126">
        <f t="shared" si="11"/>
        <v>677</v>
      </c>
      <c r="N19" s="126">
        <f t="shared" si="12"/>
        <v>201</v>
      </c>
      <c r="O19" s="126">
        <f t="shared" si="13"/>
        <v>700</v>
      </c>
      <c r="P19" s="126">
        <f t="shared" si="14"/>
        <v>214</v>
      </c>
      <c r="Q19" s="126">
        <f t="shared" si="15"/>
        <v>746</v>
      </c>
      <c r="R19" s="126">
        <f t="shared" si="16"/>
        <v>224</v>
      </c>
      <c r="S19" s="126">
        <f t="shared" si="17"/>
        <v>784</v>
      </c>
      <c r="T19" s="126">
        <f t="shared" si="18"/>
        <v>236</v>
      </c>
      <c r="U19" s="126">
        <f t="shared" si="19"/>
        <v>824</v>
      </c>
      <c r="V19" s="126">
        <f t="shared" si="20"/>
        <v>247</v>
      </c>
      <c r="W19" s="126">
        <f t="shared" si="21"/>
        <v>863</v>
      </c>
      <c r="X19" s="126">
        <f t="shared" si="22"/>
        <v>259</v>
      </c>
      <c r="Y19" s="126">
        <f t="shared" si="23"/>
        <v>905</v>
      </c>
      <c r="Z19" s="126">
        <f t="shared" si="24"/>
        <v>268</v>
      </c>
      <c r="AA19" s="126">
        <f t="shared" si="25"/>
        <v>940</v>
      </c>
      <c r="AB19" s="127">
        <f t="shared" si="26"/>
        <v>283</v>
      </c>
      <c r="AC19" s="128">
        <f t="shared" si="27"/>
        <v>989</v>
      </c>
    </row>
    <row r="20" spans="1:29" s="129" customFormat="1" ht="10.5" customHeight="1">
      <c r="A20" s="125">
        <v>15</v>
      </c>
      <c r="B20" s="126">
        <f t="shared" si="0"/>
        <v>133</v>
      </c>
      <c r="C20" s="126">
        <f t="shared" si="1"/>
        <v>466</v>
      </c>
      <c r="D20" s="126">
        <f t="shared" si="2"/>
        <v>151</v>
      </c>
      <c r="E20" s="126">
        <f t="shared" si="3"/>
        <v>527</v>
      </c>
      <c r="F20" s="126">
        <f t="shared" si="4"/>
        <v>163</v>
      </c>
      <c r="G20" s="126">
        <f t="shared" si="5"/>
        <v>567</v>
      </c>
      <c r="H20" s="126">
        <f t="shared" si="6"/>
        <v>190</v>
      </c>
      <c r="I20" s="126">
        <f t="shared" si="7"/>
        <v>665</v>
      </c>
      <c r="J20" s="126">
        <f t="shared" si="8"/>
        <v>199</v>
      </c>
      <c r="K20" s="126">
        <f t="shared" si="9"/>
        <v>693</v>
      </c>
      <c r="L20" s="126">
        <f t="shared" si="10"/>
        <v>207</v>
      </c>
      <c r="M20" s="126">
        <f t="shared" si="11"/>
        <v>725</v>
      </c>
      <c r="N20" s="126">
        <f t="shared" si="12"/>
        <v>215</v>
      </c>
      <c r="O20" s="126">
        <f t="shared" si="13"/>
        <v>751</v>
      </c>
      <c r="P20" s="126">
        <f t="shared" si="14"/>
        <v>229</v>
      </c>
      <c r="Q20" s="126">
        <f t="shared" si="15"/>
        <v>800</v>
      </c>
      <c r="R20" s="126">
        <f t="shared" si="16"/>
        <v>240</v>
      </c>
      <c r="S20" s="126">
        <f t="shared" si="17"/>
        <v>840</v>
      </c>
      <c r="T20" s="126">
        <f t="shared" si="18"/>
        <v>252</v>
      </c>
      <c r="U20" s="126">
        <f t="shared" si="19"/>
        <v>883</v>
      </c>
      <c r="V20" s="126">
        <f t="shared" si="20"/>
        <v>264</v>
      </c>
      <c r="W20" s="126">
        <f t="shared" si="21"/>
        <v>924</v>
      </c>
      <c r="X20" s="126">
        <f t="shared" si="22"/>
        <v>277</v>
      </c>
      <c r="Y20" s="126">
        <f t="shared" si="23"/>
        <v>970</v>
      </c>
      <c r="Z20" s="126">
        <f t="shared" si="24"/>
        <v>288</v>
      </c>
      <c r="AA20" s="126">
        <f t="shared" si="25"/>
        <v>1008</v>
      </c>
      <c r="AB20" s="127">
        <f t="shared" si="26"/>
        <v>303</v>
      </c>
      <c r="AC20" s="128">
        <f t="shared" si="27"/>
        <v>1060</v>
      </c>
    </row>
    <row r="21" spans="1:29" s="129" customFormat="1" ht="10.5" customHeight="1">
      <c r="A21" s="125">
        <v>16</v>
      </c>
      <c r="B21" s="126">
        <f t="shared" si="0"/>
        <v>142</v>
      </c>
      <c r="C21" s="126">
        <f t="shared" si="1"/>
        <v>497</v>
      </c>
      <c r="D21" s="126">
        <f t="shared" si="2"/>
        <v>160</v>
      </c>
      <c r="E21" s="126">
        <f t="shared" si="3"/>
        <v>562</v>
      </c>
      <c r="F21" s="126">
        <f t="shared" si="4"/>
        <v>172</v>
      </c>
      <c r="G21" s="126">
        <f t="shared" si="5"/>
        <v>604</v>
      </c>
      <c r="H21" s="126">
        <f t="shared" si="6"/>
        <v>203</v>
      </c>
      <c r="I21" s="126">
        <f t="shared" si="7"/>
        <v>709</v>
      </c>
      <c r="J21" s="126">
        <f t="shared" si="8"/>
        <v>212</v>
      </c>
      <c r="K21" s="126">
        <f t="shared" si="9"/>
        <v>740</v>
      </c>
      <c r="L21" s="126">
        <f t="shared" si="10"/>
        <v>221</v>
      </c>
      <c r="M21" s="126">
        <f t="shared" si="11"/>
        <v>775</v>
      </c>
      <c r="N21" s="126">
        <f t="shared" si="12"/>
        <v>229</v>
      </c>
      <c r="O21" s="126">
        <f t="shared" si="13"/>
        <v>801</v>
      </c>
      <c r="P21" s="126">
        <f t="shared" si="14"/>
        <v>243</v>
      </c>
      <c r="Q21" s="126">
        <f t="shared" si="15"/>
        <v>853</v>
      </c>
      <c r="R21" s="126">
        <f t="shared" si="16"/>
        <v>256</v>
      </c>
      <c r="S21" s="126">
        <f t="shared" si="17"/>
        <v>897</v>
      </c>
      <c r="T21" s="126">
        <f t="shared" si="18"/>
        <v>269</v>
      </c>
      <c r="U21" s="126">
        <f t="shared" si="19"/>
        <v>941</v>
      </c>
      <c r="V21" s="126">
        <f t="shared" si="20"/>
        <v>281</v>
      </c>
      <c r="W21" s="126">
        <f t="shared" si="21"/>
        <v>985</v>
      </c>
      <c r="X21" s="126">
        <f t="shared" si="22"/>
        <v>296</v>
      </c>
      <c r="Y21" s="126">
        <f t="shared" si="23"/>
        <v>1035</v>
      </c>
      <c r="Z21" s="126">
        <f t="shared" si="24"/>
        <v>308</v>
      </c>
      <c r="AA21" s="126">
        <f t="shared" si="25"/>
        <v>1076</v>
      </c>
      <c r="AB21" s="127">
        <f t="shared" si="26"/>
        <v>323</v>
      </c>
      <c r="AC21" s="128">
        <f t="shared" si="27"/>
        <v>1131</v>
      </c>
    </row>
    <row r="22" spans="1:29" s="129" customFormat="1" ht="10.5" customHeight="1">
      <c r="A22" s="125">
        <v>17</v>
      </c>
      <c r="B22" s="126">
        <f t="shared" si="0"/>
        <v>151</v>
      </c>
      <c r="C22" s="126">
        <f t="shared" si="1"/>
        <v>528</v>
      </c>
      <c r="D22" s="126">
        <f t="shared" si="2"/>
        <v>170</v>
      </c>
      <c r="E22" s="126">
        <f t="shared" si="3"/>
        <v>597</v>
      </c>
      <c r="F22" s="126">
        <f t="shared" si="4"/>
        <v>183</v>
      </c>
      <c r="G22" s="126">
        <f t="shared" si="5"/>
        <v>643</v>
      </c>
      <c r="H22" s="126">
        <f t="shared" si="6"/>
        <v>215</v>
      </c>
      <c r="I22" s="126">
        <f t="shared" si="7"/>
        <v>754</v>
      </c>
      <c r="J22" s="126">
        <f t="shared" si="8"/>
        <v>225</v>
      </c>
      <c r="K22" s="126">
        <f t="shared" si="9"/>
        <v>785</v>
      </c>
      <c r="L22" s="126">
        <f t="shared" si="10"/>
        <v>235</v>
      </c>
      <c r="M22" s="126">
        <f t="shared" si="11"/>
        <v>823</v>
      </c>
      <c r="N22" s="126">
        <f t="shared" si="12"/>
        <v>243</v>
      </c>
      <c r="O22" s="126">
        <f t="shared" si="13"/>
        <v>851</v>
      </c>
      <c r="P22" s="126">
        <f t="shared" si="14"/>
        <v>259</v>
      </c>
      <c r="Q22" s="126">
        <f t="shared" si="15"/>
        <v>907</v>
      </c>
      <c r="R22" s="126">
        <f t="shared" si="16"/>
        <v>272</v>
      </c>
      <c r="S22" s="126">
        <f t="shared" si="17"/>
        <v>952</v>
      </c>
      <c r="T22" s="126">
        <f t="shared" si="18"/>
        <v>286</v>
      </c>
      <c r="U22" s="126">
        <f t="shared" si="19"/>
        <v>1000</v>
      </c>
      <c r="V22" s="126">
        <f t="shared" si="20"/>
        <v>299</v>
      </c>
      <c r="W22" s="126">
        <f t="shared" si="21"/>
        <v>1047</v>
      </c>
      <c r="X22" s="126">
        <f t="shared" si="22"/>
        <v>314</v>
      </c>
      <c r="Y22" s="126">
        <f t="shared" si="23"/>
        <v>1100</v>
      </c>
      <c r="Z22" s="126">
        <f t="shared" si="24"/>
        <v>326</v>
      </c>
      <c r="AA22" s="126">
        <f t="shared" si="25"/>
        <v>1142</v>
      </c>
      <c r="AB22" s="127">
        <f t="shared" si="26"/>
        <v>344</v>
      </c>
      <c r="AC22" s="128">
        <f t="shared" si="27"/>
        <v>1202</v>
      </c>
    </row>
    <row r="23" spans="1:29" s="129" customFormat="1" ht="10.5" customHeight="1">
      <c r="A23" s="125">
        <v>18</v>
      </c>
      <c r="B23" s="126">
        <f t="shared" si="0"/>
        <v>160</v>
      </c>
      <c r="C23" s="126">
        <f t="shared" si="1"/>
        <v>560</v>
      </c>
      <c r="D23" s="126">
        <f t="shared" si="2"/>
        <v>181</v>
      </c>
      <c r="E23" s="126">
        <f t="shared" si="3"/>
        <v>632</v>
      </c>
      <c r="F23" s="126">
        <f t="shared" si="4"/>
        <v>194</v>
      </c>
      <c r="G23" s="126">
        <f t="shared" si="5"/>
        <v>681</v>
      </c>
      <c r="H23" s="126">
        <f t="shared" si="6"/>
        <v>228</v>
      </c>
      <c r="I23" s="126">
        <f t="shared" si="7"/>
        <v>799</v>
      </c>
      <c r="J23" s="126">
        <f t="shared" si="8"/>
        <v>238</v>
      </c>
      <c r="K23" s="126">
        <f t="shared" si="9"/>
        <v>831</v>
      </c>
      <c r="L23" s="126">
        <f t="shared" si="10"/>
        <v>249</v>
      </c>
      <c r="M23" s="126">
        <f t="shared" si="11"/>
        <v>871</v>
      </c>
      <c r="N23" s="126">
        <f t="shared" si="12"/>
        <v>257</v>
      </c>
      <c r="O23" s="126">
        <f t="shared" si="13"/>
        <v>901</v>
      </c>
      <c r="P23" s="126">
        <f t="shared" si="14"/>
        <v>274</v>
      </c>
      <c r="Q23" s="126">
        <f t="shared" si="15"/>
        <v>960</v>
      </c>
      <c r="R23" s="126">
        <f t="shared" si="16"/>
        <v>288</v>
      </c>
      <c r="S23" s="126">
        <f t="shared" si="17"/>
        <v>1008</v>
      </c>
      <c r="T23" s="126">
        <f t="shared" si="18"/>
        <v>302</v>
      </c>
      <c r="U23" s="126">
        <f t="shared" si="19"/>
        <v>1059</v>
      </c>
      <c r="V23" s="126">
        <f t="shared" si="20"/>
        <v>316</v>
      </c>
      <c r="W23" s="126">
        <f t="shared" si="21"/>
        <v>1108</v>
      </c>
      <c r="X23" s="126">
        <f t="shared" si="22"/>
        <v>333</v>
      </c>
      <c r="Y23" s="126">
        <f t="shared" si="23"/>
        <v>1164</v>
      </c>
      <c r="Z23" s="126">
        <f t="shared" si="24"/>
        <v>346</v>
      </c>
      <c r="AA23" s="126">
        <f t="shared" si="25"/>
        <v>1210</v>
      </c>
      <c r="AB23" s="127">
        <f t="shared" si="26"/>
        <v>363</v>
      </c>
      <c r="AC23" s="128">
        <f t="shared" si="27"/>
        <v>1273</v>
      </c>
    </row>
    <row r="24" spans="1:29" s="129" customFormat="1" ht="10.5" customHeight="1">
      <c r="A24" s="125">
        <v>19</v>
      </c>
      <c r="B24" s="126">
        <f t="shared" si="0"/>
        <v>169</v>
      </c>
      <c r="C24" s="126">
        <f t="shared" si="1"/>
        <v>590</v>
      </c>
      <c r="D24" s="126">
        <f t="shared" si="2"/>
        <v>191</v>
      </c>
      <c r="E24" s="126">
        <f t="shared" si="3"/>
        <v>668</v>
      </c>
      <c r="F24" s="126">
        <f t="shared" si="4"/>
        <v>205</v>
      </c>
      <c r="G24" s="126">
        <f t="shared" si="5"/>
        <v>718</v>
      </c>
      <c r="H24" s="126">
        <f t="shared" si="6"/>
        <v>241</v>
      </c>
      <c r="I24" s="126">
        <f t="shared" si="7"/>
        <v>842</v>
      </c>
      <c r="J24" s="126">
        <f t="shared" si="8"/>
        <v>251</v>
      </c>
      <c r="K24" s="126">
        <f t="shared" si="9"/>
        <v>878</v>
      </c>
      <c r="L24" s="126">
        <f t="shared" si="10"/>
        <v>263</v>
      </c>
      <c r="M24" s="126">
        <f t="shared" si="11"/>
        <v>920</v>
      </c>
      <c r="N24" s="126">
        <f t="shared" si="12"/>
        <v>272</v>
      </c>
      <c r="O24" s="126">
        <f t="shared" si="13"/>
        <v>951</v>
      </c>
      <c r="P24" s="126">
        <f t="shared" si="14"/>
        <v>289</v>
      </c>
      <c r="Q24" s="126">
        <f t="shared" si="15"/>
        <v>1013</v>
      </c>
      <c r="R24" s="126">
        <f t="shared" si="16"/>
        <v>304</v>
      </c>
      <c r="S24" s="126">
        <f t="shared" si="17"/>
        <v>1065</v>
      </c>
      <c r="T24" s="126">
        <f t="shared" si="18"/>
        <v>320</v>
      </c>
      <c r="U24" s="126">
        <f t="shared" si="19"/>
        <v>1118</v>
      </c>
      <c r="V24" s="126">
        <f t="shared" si="20"/>
        <v>335</v>
      </c>
      <c r="W24" s="126">
        <f t="shared" si="21"/>
        <v>1171</v>
      </c>
      <c r="X24" s="126">
        <f t="shared" si="22"/>
        <v>351</v>
      </c>
      <c r="Y24" s="126">
        <f t="shared" si="23"/>
        <v>1229</v>
      </c>
      <c r="Z24" s="126">
        <f t="shared" si="24"/>
        <v>364</v>
      </c>
      <c r="AA24" s="126">
        <f t="shared" si="25"/>
        <v>1276</v>
      </c>
      <c r="AB24" s="127">
        <f t="shared" si="26"/>
        <v>384</v>
      </c>
      <c r="AC24" s="128">
        <f t="shared" si="27"/>
        <v>1343</v>
      </c>
    </row>
    <row r="25" spans="1:29" s="129" customFormat="1" ht="10.5" customHeight="1">
      <c r="A25" s="125">
        <v>20</v>
      </c>
      <c r="B25" s="126">
        <f t="shared" si="0"/>
        <v>178</v>
      </c>
      <c r="C25" s="126">
        <f t="shared" si="1"/>
        <v>622</v>
      </c>
      <c r="D25" s="126">
        <f t="shared" si="2"/>
        <v>201</v>
      </c>
      <c r="E25" s="126">
        <f t="shared" si="3"/>
        <v>703</v>
      </c>
      <c r="F25" s="126">
        <f t="shared" si="4"/>
        <v>216</v>
      </c>
      <c r="G25" s="126">
        <f t="shared" si="5"/>
        <v>756</v>
      </c>
      <c r="H25" s="126">
        <f t="shared" si="6"/>
        <v>253</v>
      </c>
      <c r="I25" s="126">
        <f t="shared" si="7"/>
        <v>887</v>
      </c>
      <c r="J25" s="126">
        <f t="shared" si="8"/>
        <v>264</v>
      </c>
      <c r="K25" s="126">
        <f t="shared" si="9"/>
        <v>924</v>
      </c>
      <c r="L25" s="126">
        <f t="shared" si="10"/>
        <v>276</v>
      </c>
      <c r="M25" s="126">
        <f t="shared" si="11"/>
        <v>968</v>
      </c>
      <c r="N25" s="126">
        <f t="shared" si="12"/>
        <v>286</v>
      </c>
      <c r="O25" s="126">
        <f t="shared" si="13"/>
        <v>1001</v>
      </c>
      <c r="P25" s="126">
        <f t="shared" si="14"/>
        <v>304</v>
      </c>
      <c r="Q25" s="126">
        <f t="shared" si="15"/>
        <v>1067</v>
      </c>
      <c r="R25" s="126">
        <f t="shared" si="16"/>
        <v>320</v>
      </c>
      <c r="S25" s="126">
        <f t="shared" si="17"/>
        <v>1120</v>
      </c>
      <c r="T25" s="126">
        <f t="shared" si="18"/>
        <v>336</v>
      </c>
      <c r="U25" s="126">
        <f t="shared" si="19"/>
        <v>1176</v>
      </c>
      <c r="V25" s="126">
        <f t="shared" si="20"/>
        <v>352</v>
      </c>
      <c r="W25" s="126">
        <f t="shared" si="21"/>
        <v>1232</v>
      </c>
      <c r="X25" s="126">
        <f t="shared" si="22"/>
        <v>370</v>
      </c>
      <c r="Y25" s="126">
        <f t="shared" si="23"/>
        <v>1294</v>
      </c>
      <c r="Z25" s="126">
        <f t="shared" si="24"/>
        <v>384</v>
      </c>
      <c r="AA25" s="126">
        <f t="shared" si="25"/>
        <v>1344</v>
      </c>
      <c r="AB25" s="127">
        <f t="shared" si="26"/>
        <v>404</v>
      </c>
      <c r="AC25" s="128">
        <f t="shared" si="27"/>
        <v>1414</v>
      </c>
    </row>
    <row r="26" spans="1:29" s="129" customFormat="1" ht="10.5" customHeight="1">
      <c r="A26" s="125">
        <v>21</v>
      </c>
      <c r="B26" s="126">
        <f t="shared" si="0"/>
        <v>187</v>
      </c>
      <c r="C26" s="126">
        <f t="shared" si="1"/>
        <v>652</v>
      </c>
      <c r="D26" s="126">
        <f t="shared" si="2"/>
        <v>211</v>
      </c>
      <c r="E26" s="126">
        <f t="shared" si="3"/>
        <v>737</v>
      </c>
      <c r="F26" s="126">
        <f t="shared" si="4"/>
        <v>227</v>
      </c>
      <c r="G26" s="126">
        <f t="shared" si="5"/>
        <v>794</v>
      </c>
      <c r="H26" s="126">
        <f t="shared" si="6"/>
        <v>266</v>
      </c>
      <c r="I26" s="126">
        <f t="shared" si="7"/>
        <v>932</v>
      </c>
      <c r="J26" s="126">
        <f t="shared" si="8"/>
        <v>277</v>
      </c>
      <c r="K26" s="126">
        <f t="shared" si="9"/>
        <v>970</v>
      </c>
      <c r="L26" s="126">
        <f t="shared" si="10"/>
        <v>290</v>
      </c>
      <c r="M26" s="126">
        <f t="shared" si="11"/>
        <v>1016</v>
      </c>
      <c r="N26" s="126">
        <f t="shared" si="12"/>
        <v>300</v>
      </c>
      <c r="O26" s="126">
        <f t="shared" si="13"/>
        <v>1052</v>
      </c>
      <c r="P26" s="126">
        <f t="shared" si="14"/>
        <v>320</v>
      </c>
      <c r="Q26" s="126">
        <f t="shared" si="15"/>
        <v>1120</v>
      </c>
      <c r="R26" s="126">
        <f t="shared" si="16"/>
        <v>336</v>
      </c>
      <c r="S26" s="126">
        <f t="shared" si="17"/>
        <v>1176</v>
      </c>
      <c r="T26" s="126">
        <f t="shared" si="18"/>
        <v>353</v>
      </c>
      <c r="U26" s="126">
        <f t="shared" si="19"/>
        <v>1235</v>
      </c>
      <c r="V26" s="126">
        <f t="shared" si="20"/>
        <v>370</v>
      </c>
      <c r="W26" s="126">
        <f t="shared" si="21"/>
        <v>1294</v>
      </c>
      <c r="X26" s="126">
        <f t="shared" si="22"/>
        <v>388</v>
      </c>
      <c r="Y26" s="126">
        <f t="shared" si="23"/>
        <v>1358</v>
      </c>
      <c r="Z26" s="126">
        <f t="shared" si="24"/>
        <v>404</v>
      </c>
      <c r="AA26" s="126">
        <f t="shared" si="25"/>
        <v>1412</v>
      </c>
      <c r="AB26" s="127">
        <f t="shared" si="26"/>
        <v>424</v>
      </c>
      <c r="AC26" s="128">
        <f t="shared" si="27"/>
        <v>1485</v>
      </c>
    </row>
    <row r="27" spans="1:29" s="129" customFormat="1" ht="10.5" customHeight="1">
      <c r="A27" s="125">
        <v>22</v>
      </c>
      <c r="B27" s="126">
        <f t="shared" si="0"/>
        <v>195</v>
      </c>
      <c r="C27" s="126">
        <f t="shared" si="1"/>
        <v>684</v>
      </c>
      <c r="D27" s="126">
        <f t="shared" si="2"/>
        <v>220</v>
      </c>
      <c r="E27" s="126">
        <f t="shared" si="3"/>
        <v>772</v>
      </c>
      <c r="F27" s="126">
        <f t="shared" si="4"/>
        <v>238</v>
      </c>
      <c r="G27" s="126">
        <f t="shared" si="5"/>
        <v>831</v>
      </c>
      <c r="H27" s="126">
        <f t="shared" si="6"/>
        <v>279</v>
      </c>
      <c r="I27" s="126">
        <f t="shared" si="7"/>
        <v>975</v>
      </c>
      <c r="J27" s="126">
        <f t="shared" si="8"/>
        <v>290</v>
      </c>
      <c r="K27" s="126">
        <f t="shared" si="9"/>
        <v>1017</v>
      </c>
      <c r="L27" s="126">
        <f t="shared" si="10"/>
        <v>304</v>
      </c>
      <c r="M27" s="126">
        <f t="shared" si="11"/>
        <v>1065</v>
      </c>
      <c r="N27" s="126">
        <f t="shared" si="12"/>
        <v>314</v>
      </c>
      <c r="O27" s="126">
        <f t="shared" si="13"/>
        <v>1102</v>
      </c>
      <c r="P27" s="126">
        <f t="shared" si="14"/>
        <v>335</v>
      </c>
      <c r="Q27" s="126">
        <f t="shared" si="15"/>
        <v>1174</v>
      </c>
      <c r="R27" s="126">
        <f t="shared" si="16"/>
        <v>352</v>
      </c>
      <c r="S27" s="126">
        <f t="shared" si="17"/>
        <v>1233</v>
      </c>
      <c r="T27" s="126">
        <f t="shared" si="18"/>
        <v>370</v>
      </c>
      <c r="U27" s="126">
        <f t="shared" si="19"/>
        <v>1294</v>
      </c>
      <c r="V27" s="126">
        <f t="shared" si="20"/>
        <v>387</v>
      </c>
      <c r="W27" s="126">
        <f t="shared" si="21"/>
        <v>1355</v>
      </c>
      <c r="X27" s="126">
        <f t="shared" si="22"/>
        <v>407</v>
      </c>
      <c r="Y27" s="126">
        <f t="shared" si="23"/>
        <v>1423</v>
      </c>
      <c r="Z27" s="126">
        <f t="shared" si="24"/>
        <v>422</v>
      </c>
      <c r="AA27" s="126">
        <f t="shared" si="25"/>
        <v>1478</v>
      </c>
      <c r="AB27" s="127">
        <f t="shared" si="26"/>
        <v>444</v>
      </c>
      <c r="AC27" s="128">
        <f t="shared" si="27"/>
        <v>1556</v>
      </c>
    </row>
    <row r="28" spans="1:29" s="129" customFormat="1" ht="10.5" customHeight="1">
      <c r="A28" s="125">
        <v>23</v>
      </c>
      <c r="B28" s="126">
        <f t="shared" si="0"/>
        <v>204</v>
      </c>
      <c r="C28" s="126">
        <f t="shared" si="1"/>
        <v>715</v>
      </c>
      <c r="D28" s="126">
        <f t="shared" si="2"/>
        <v>231</v>
      </c>
      <c r="E28" s="126">
        <f t="shared" si="3"/>
        <v>807</v>
      </c>
      <c r="F28" s="126">
        <f t="shared" si="4"/>
        <v>249</v>
      </c>
      <c r="G28" s="126">
        <f t="shared" si="5"/>
        <v>869</v>
      </c>
      <c r="H28" s="126">
        <f t="shared" si="6"/>
        <v>291</v>
      </c>
      <c r="I28" s="126">
        <f t="shared" si="7"/>
        <v>1020</v>
      </c>
      <c r="J28" s="126">
        <f t="shared" si="8"/>
        <v>303</v>
      </c>
      <c r="K28" s="126">
        <f t="shared" si="9"/>
        <v>1063</v>
      </c>
      <c r="L28" s="126">
        <f t="shared" si="10"/>
        <v>317</v>
      </c>
      <c r="M28" s="126">
        <f t="shared" si="11"/>
        <v>1113</v>
      </c>
      <c r="N28" s="126">
        <f t="shared" si="12"/>
        <v>329</v>
      </c>
      <c r="O28" s="126">
        <f t="shared" si="13"/>
        <v>1152</v>
      </c>
      <c r="P28" s="126">
        <f t="shared" si="14"/>
        <v>350</v>
      </c>
      <c r="Q28" s="126">
        <f t="shared" si="15"/>
        <v>1226</v>
      </c>
      <c r="R28" s="126">
        <f t="shared" si="16"/>
        <v>368</v>
      </c>
      <c r="S28" s="126">
        <f t="shared" si="17"/>
        <v>1288</v>
      </c>
      <c r="T28" s="126">
        <f t="shared" si="18"/>
        <v>386</v>
      </c>
      <c r="U28" s="126">
        <f t="shared" si="19"/>
        <v>1353</v>
      </c>
      <c r="V28" s="126">
        <f t="shared" si="20"/>
        <v>405</v>
      </c>
      <c r="W28" s="126">
        <f t="shared" si="21"/>
        <v>1417</v>
      </c>
      <c r="X28" s="126">
        <f t="shared" si="22"/>
        <v>425</v>
      </c>
      <c r="Y28" s="126">
        <f t="shared" si="23"/>
        <v>1488</v>
      </c>
      <c r="Z28" s="126">
        <f t="shared" si="24"/>
        <v>442</v>
      </c>
      <c r="AA28" s="126">
        <f t="shared" si="25"/>
        <v>1546</v>
      </c>
      <c r="AB28" s="127">
        <f t="shared" si="26"/>
        <v>465</v>
      </c>
      <c r="AC28" s="128">
        <f t="shared" si="27"/>
        <v>1627</v>
      </c>
    </row>
    <row r="29" spans="1:29" s="129" customFormat="1" ht="10.5" customHeight="1">
      <c r="A29" s="125">
        <v>24</v>
      </c>
      <c r="B29" s="126">
        <f t="shared" si="0"/>
        <v>213</v>
      </c>
      <c r="C29" s="126">
        <f t="shared" si="1"/>
        <v>746</v>
      </c>
      <c r="D29" s="126">
        <f t="shared" si="2"/>
        <v>241</v>
      </c>
      <c r="E29" s="126">
        <f t="shared" si="3"/>
        <v>842</v>
      </c>
      <c r="F29" s="126">
        <f t="shared" si="4"/>
        <v>260</v>
      </c>
      <c r="G29" s="126">
        <f t="shared" si="5"/>
        <v>908</v>
      </c>
      <c r="H29" s="126">
        <f t="shared" si="6"/>
        <v>304</v>
      </c>
      <c r="I29" s="126">
        <f t="shared" si="7"/>
        <v>1065</v>
      </c>
      <c r="J29" s="126">
        <f t="shared" si="8"/>
        <v>316</v>
      </c>
      <c r="K29" s="126">
        <f t="shared" si="9"/>
        <v>1108</v>
      </c>
      <c r="L29" s="126">
        <f t="shared" si="10"/>
        <v>332</v>
      </c>
      <c r="M29" s="126">
        <f t="shared" si="11"/>
        <v>1161</v>
      </c>
      <c r="N29" s="126">
        <f t="shared" si="12"/>
        <v>344</v>
      </c>
      <c r="O29" s="126">
        <f t="shared" si="13"/>
        <v>1201</v>
      </c>
      <c r="P29" s="126">
        <f t="shared" si="14"/>
        <v>365</v>
      </c>
      <c r="Q29" s="126">
        <f t="shared" si="15"/>
        <v>1280</v>
      </c>
      <c r="R29" s="126">
        <f t="shared" si="16"/>
        <v>384</v>
      </c>
      <c r="S29" s="126">
        <f t="shared" si="17"/>
        <v>1344</v>
      </c>
      <c r="T29" s="126">
        <f t="shared" si="18"/>
        <v>404</v>
      </c>
      <c r="U29" s="126">
        <f t="shared" si="19"/>
        <v>1412</v>
      </c>
      <c r="V29" s="126">
        <f t="shared" si="20"/>
        <v>422</v>
      </c>
      <c r="W29" s="126">
        <f t="shared" si="21"/>
        <v>1478</v>
      </c>
      <c r="X29" s="126">
        <f t="shared" si="22"/>
        <v>444</v>
      </c>
      <c r="Y29" s="126">
        <f t="shared" si="23"/>
        <v>1552</v>
      </c>
      <c r="Z29" s="126">
        <f t="shared" si="24"/>
        <v>460</v>
      </c>
      <c r="AA29" s="126">
        <f t="shared" si="25"/>
        <v>1612</v>
      </c>
      <c r="AB29" s="127">
        <f t="shared" si="26"/>
        <v>484</v>
      </c>
      <c r="AC29" s="128">
        <f t="shared" si="27"/>
        <v>1696</v>
      </c>
    </row>
    <row r="30" spans="1:29" s="129" customFormat="1" ht="10.5" customHeight="1">
      <c r="A30" s="125">
        <v>25</v>
      </c>
      <c r="B30" s="126">
        <f t="shared" si="0"/>
        <v>223</v>
      </c>
      <c r="C30" s="126">
        <f t="shared" si="1"/>
        <v>777</v>
      </c>
      <c r="D30" s="126">
        <f t="shared" si="2"/>
        <v>251</v>
      </c>
      <c r="E30" s="126">
        <f t="shared" si="3"/>
        <v>878</v>
      </c>
      <c r="F30" s="126">
        <f t="shared" si="4"/>
        <v>271</v>
      </c>
      <c r="G30" s="126">
        <f t="shared" si="5"/>
        <v>945</v>
      </c>
      <c r="H30" s="126">
        <f t="shared" si="6"/>
        <v>316</v>
      </c>
      <c r="I30" s="126">
        <f t="shared" si="7"/>
        <v>1108</v>
      </c>
      <c r="J30" s="126">
        <f t="shared" si="8"/>
        <v>331</v>
      </c>
      <c r="K30" s="126">
        <f t="shared" si="9"/>
        <v>1155</v>
      </c>
      <c r="L30" s="126">
        <f t="shared" si="10"/>
        <v>346</v>
      </c>
      <c r="M30" s="126">
        <f t="shared" si="11"/>
        <v>1210</v>
      </c>
      <c r="N30" s="126">
        <f t="shared" si="12"/>
        <v>358</v>
      </c>
      <c r="O30" s="126">
        <f t="shared" si="13"/>
        <v>1251</v>
      </c>
      <c r="P30" s="126">
        <f t="shared" si="14"/>
        <v>381</v>
      </c>
      <c r="Q30" s="126">
        <f t="shared" si="15"/>
        <v>1333</v>
      </c>
      <c r="R30" s="126">
        <f t="shared" si="16"/>
        <v>400</v>
      </c>
      <c r="S30" s="126">
        <f t="shared" si="17"/>
        <v>1401</v>
      </c>
      <c r="T30" s="126">
        <f t="shared" si="18"/>
        <v>420</v>
      </c>
      <c r="U30" s="126">
        <f t="shared" si="19"/>
        <v>1471</v>
      </c>
      <c r="V30" s="126">
        <f t="shared" si="20"/>
        <v>440</v>
      </c>
      <c r="W30" s="126">
        <f t="shared" si="21"/>
        <v>1540</v>
      </c>
      <c r="X30" s="126">
        <f t="shared" si="22"/>
        <v>463</v>
      </c>
      <c r="Y30" s="126">
        <f t="shared" si="23"/>
        <v>1617</v>
      </c>
      <c r="Z30" s="126">
        <f t="shared" si="24"/>
        <v>480</v>
      </c>
      <c r="AA30" s="126">
        <f t="shared" si="25"/>
        <v>1680</v>
      </c>
      <c r="AB30" s="127">
        <f t="shared" si="26"/>
        <v>505</v>
      </c>
      <c r="AC30" s="128">
        <f t="shared" si="27"/>
        <v>1767</v>
      </c>
    </row>
    <row r="31" spans="1:29" s="129" customFormat="1" ht="10.5" customHeight="1">
      <c r="A31" s="125">
        <v>26</v>
      </c>
      <c r="B31" s="126">
        <f t="shared" si="0"/>
        <v>231</v>
      </c>
      <c r="C31" s="126">
        <f t="shared" si="1"/>
        <v>808</v>
      </c>
      <c r="D31" s="126">
        <f t="shared" si="2"/>
        <v>261</v>
      </c>
      <c r="E31" s="126">
        <f t="shared" si="3"/>
        <v>913</v>
      </c>
      <c r="F31" s="126">
        <f t="shared" si="4"/>
        <v>280</v>
      </c>
      <c r="G31" s="126">
        <f t="shared" si="5"/>
        <v>983</v>
      </c>
      <c r="H31" s="126">
        <f t="shared" si="6"/>
        <v>329</v>
      </c>
      <c r="I31" s="126">
        <f t="shared" si="7"/>
        <v>1153</v>
      </c>
      <c r="J31" s="126">
        <f t="shared" si="8"/>
        <v>344</v>
      </c>
      <c r="K31" s="126">
        <f t="shared" si="9"/>
        <v>1201</v>
      </c>
      <c r="L31" s="126">
        <f t="shared" si="10"/>
        <v>359</v>
      </c>
      <c r="M31" s="126">
        <f t="shared" si="11"/>
        <v>1258</v>
      </c>
      <c r="N31" s="126">
        <f t="shared" si="12"/>
        <v>372</v>
      </c>
      <c r="O31" s="126">
        <f t="shared" si="13"/>
        <v>1301</v>
      </c>
      <c r="P31" s="126">
        <f t="shared" si="14"/>
        <v>396</v>
      </c>
      <c r="Q31" s="126">
        <f t="shared" si="15"/>
        <v>1387</v>
      </c>
      <c r="R31" s="126">
        <f t="shared" si="16"/>
        <v>416</v>
      </c>
      <c r="S31" s="126">
        <f t="shared" si="17"/>
        <v>1456</v>
      </c>
      <c r="T31" s="126">
        <f t="shared" si="18"/>
        <v>437</v>
      </c>
      <c r="U31" s="126">
        <f t="shared" si="19"/>
        <v>1529</v>
      </c>
      <c r="V31" s="126">
        <f t="shared" si="20"/>
        <v>457</v>
      </c>
      <c r="W31" s="126">
        <f t="shared" si="21"/>
        <v>1601</v>
      </c>
      <c r="X31" s="126">
        <f t="shared" si="22"/>
        <v>480</v>
      </c>
      <c r="Y31" s="126">
        <f t="shared" si="23"/>
        <v>1682</v>
      </c>
      <c r="Z31" s="126">
        <f t="shared" si="24"/>
        <v>500</v>
      </c>
      <c r="AA31" s="126">
        <f t="shared" si="25"/>
        <v>1748</v>
      </c>
      <c r="AB31" s="127">
        <f t="shared" si="26"/>
        <v>525</v>
      </c>
      <c r="AC31" s="128">
        <f t="shared" si="27"/>
        <v>1838</v>
      </c>
    </row>
    <row r="32" spans="1:29" s="129" customFormat="1" ht="10.5" customHeight="1">
      <c r="A32" s="125">
        <v>27</v>
      </c>
      <c r="B32" s="126">
        <f t="shared" si="0"/>
        <v>240</v>
      </c>
      <c r="C32" s="126">
        <f t="shared" si="1"/>
        <v>839</v>
      </c>
      <c r="D32" s="126">
        <f t="shared" si="2"/>
        <v>271</v>
      </c>
      <c r="E32" s="126">
        <f t="shared" si="3"/>
        <v>948</v>
      </c>
      <c r="F32" s="126">
        <f t="shared" si="4"/>
        <v>291</v>
      </c>
      <c r="G32" s="126">
        <f t="shared" si="5"/>
        <v>1021</v>
      </c>
      <c r="H32" s="126">
        <f t="shared" si="6"/>
        <v>343</v>
      </c>
      <c r="I32" s="126">
        <f t="shared" si="7"/>
        <v>1198</v>
      </c>
      <c r="J32" s="126">
        <f t="shared" si="8"/>
        <v>357</v>
      </c>
      <c r="K32" s="126">
        <f t="shared" si="9"/>
        <v>1247</v>
      </c>
      <c r="L32" s="126">
        <f t="shared" si="10"/>
        <v>373</v>
      </c>
      <c r="M32" s="126">
        <f t="shared" si="11"/>
        <v>1307</v>
      </c>
      <c r="N32" s="126">
        <f t="shared" si="12"/>
        <v>386</v>
      </c>
      <c r="O32" s="126">
        <f t="shared" si="13"/>
        <v>1352</v>
      </c>
      <c r="P32" s="126">
        <f t="shared" si="14"/>
        <v>411</v>
      </c>
      <c r="Q32" s="126">
        <f t="shared" si="15"/>
        <v>1440</v>
      </c>
      <c r="R32" s="126">
        <f t="shared" si="16"/>
        <v>432</v>
      </c>
      <c r="S32" s="126">
        <f t="shared" si="17"/>
        <v>1513</v>
      </c>
      <c r="T32" s="126">
        <f t="shared" si="18"/>
        <v>454</v>
      </c>
      <c r="U32" s="126">
        <f t="shared" si="19"/>
        <v>1588</v>
      </c>
      <c r="V32" s="126">
        <f t="shared" si="20"/>
        <v>476</v>
      </c>
      <c r="W32" s="126">
        <f t="shared" si="21"/>
        <v>1664</v>
      </c>
      <c r="X32" s="126">
        <f t="shared" si="22"/>
        <v>499</v>
      </c>
      <c r="Y32" s="126">
        <f t="shared" si="23"/>
        <v>1747</v>
      </c>
      <c r="Z32" s="126">
        <f t="shared" si="24"/>
        <v>518</v>
      </c>
      <c r="AA32" s="126">
        <f t="shared" si="25"/>
        <v>1814</v>
      </c>
      <c r="AB32" s="127">
        <f t="shared" si="26"/>
        <v>545</v>
      </c>
      <c r="AC32" s="128">
        <f t="shared" si="27"/>
        <v>1909</v>
      </c>
    </row>
    <row r="33" spans="1:29" s="129" customFormat="1" ht="10.5" customHeight="1">
      <c r="A33" s="125">
        <v>28</v>
      </c>
      <c r="B33" s="126">
        <f t="shared" si="0"/>
        <v>249</v>
      </c>
      <c r="C33" s="126">
        <f t="shared" si="1"/>
        <v>871</v>
      </c>
      <c r="D33" s="126">
        <f t="shared" si="2"/>
        <v>280</v>
      </c>
      <c r="E33" s="126">
        <f t="shared" si="3"/>
        <v>983</v>
      </c>
      <c r="F33" s="126">
        <f t="shared" si="4"/>
        <v>302</v>
      </c>
      <c r="G33" s="126">
        <f t="shared" si="5"/>
        <v>1058</v>
      </c>
      <c r="H33" s="126">
        <f t="shared" si="6"/>
        <v>355</v>
      </c>
      <c r="I33" s="126">
        <f t="shared" si="7"/>
        <v>1241</v>
      </c>
      <c r="J33" s="126">
        <f t="shared" si="8"/>
        <v>370</v>
      </c>
      <c r="K33" s="126">
        <f t="shared" si="9"/>
        <v>1294</v>
      </c>
      <c r="L33" s="126">
        <f t="shared" si="10"/>
        <v>387</v>
      </c>
      <c r="M33" s="126">
        <f t="shared" si="11"/>
        <v>1355</v>
      </c>
      <c r="N33" s="126">
        <f t="shared" si="12"/>
        <v>400</v>
      </c>
      <c r="O33" s="126">
        <f t="shared" si="13"/>
        <v>1402</v>
      </c>
      <c r="P33" s="126">
        <f t="shared" si="14"/>
        <v>427</v>
      </c>
      <c r="Q33" s="126">
        <f t="shared" si="15"/>
        <v>1493</v>
      </c>
      <c r="R33" s="126">
        <f t="shared" si="16"/>
        <v>448</v>
      </c>
      <c r="S33" s="126">
        <f t="shared" si="17"/>
        <v>1569</v>
      </c>
      <c r="T33" s="126">
        <f t="shared" si="18"/>
        <v>470</v>
      </c>
      <c r="U33" s="126">
        <f t="shared" si="19"/>
        <v>1647</v>
      </c>
      <c r="V33" s="126">
        <f t="shared" si="20"/>
        <v>493</v>
      </c>
      <c r="W33" s="126">
        <f t="shared" si="21"/>
        <v>1725</v>
      </c>
      <c r="X33" s="126">
        <f t="shared" si="22"/>
        <v>517</v>
      </c>
      <c r="Y33" s="126">
        <f t="shared" si="23"/>
        <v>1811</v>
      </c>
      <c r="Z33" s="126">
        <f t="shared" si="24"/>
        <v>538</v>
      </c>
      <c r="AA33" s="126">
        <f t="shared" si="25"/>
        <v>1882</v>
      </c>
      <c r="AB33" s="127">
        <f t="shared" si="26"/>
        <v>565</v>
      </c>
      <c r="AC33" s="128">
        <f t="shared" si="27"/>
        <v>1980</v>
      </c>
    </row>
    <row r="34" spans="1:29" s="129" customFormat="1" ht="10.5" customHeight="1">
      <c r="A34" s="125">
        <v>29</v>
      </c>
      <c r="B34" s="126">
        <f t="shared" si="0"/>
        <v>257</v>
      </c>
      <c r="C34" s="126">
        <f t="shared" si="1"/>
        <v>901</v>
      </c>
      <c r="D34" s="126">
        <f t="shared" si="2"/>
        <v>291</v>
      </c>
      <c r="E34" s="126">
        <f t="shared" si="3"/>
        <v>1018</v>
      </c>
      <c r="F34" s="126">
        <f t="shared" si="4"/>
        <v>313</v>
      </c>
      <c r="G34" s="126">
        <f t="shared" si="5"/>
        <v>1096</v>
      </c>
      <c r="H34" s="126">
        <f t="shared" si="6"/>
        <v>368</v>
      </c>
      <c r="I34" s="126">
        <f t="shared" si="7"/>
        <v>1286</v>
      </c>
      <c r="J34" s="126">
        <f t="shared" si="8"/>
        <v>383</v>
      </c>
      <c r="K34" s="126">
        <f t="shared" si="9"/>
        <v>1340</v>
      </c>
      <c r="L34" s="126">
        <f t="shared" si="10"/>
        <v>400</v>
      </c>
      <c r="M34" s="126">
        <f t="shared" si="11"/>
        <v>1403</v>
      </c>
      <c r="N34" s="126">
        <f t="shared" si="12"/>
        <v>415</v>
      </c>
      <c r="O34" s="126">
        <f t="shared" si="13"/>
        <v>1452</v>
      </c>
      <c r="P34" s="126">
        <f t="shared" si="14"/>
        <v>442</v>
      </c>
      <c r="Q34" s="126">
        <f t="shared" si="15"/>
        <v>1547</v>
      </c>
      <c r="R34" s="126">
        <f t="shared" si="16"/>
        <v>465</v>
      </c>
      <c r="S34" s="126">
        <f t="shared" si="17"/>
        <v>1624</v>
      </c>
      <c r="T34" s="126">
        <f t="shared" si="18"/>
        <v>488</v>
      </c>
      <c r="U34" s="126">
        <f t="shared" si="19"/>
        <v>1706</v>
      </c>
      <c r="V34" s="126">
        <f t="shared" si="20"/>
        <v>511</v>
      </c>
      <c r="W34" s="126">
        <f t="shared" si="21"/>
        <v>1787</v>
      </c>
      <c r="X34" s="126">
        <f t="shared" si="22"/>
        <v>536</v>
      </c>
      <c r="Y34" s="126">
        <f t="shared" si="23"/>
        <v>1875</v>
      </c>
      <c r="Z34" s="126">
        <f t="shared" si="24"/>
        <v>556</v>
      </c>
      <c r="AA34" s="126">
        <f t="shared" si="25"/>
        <v>1948</v>
      </c>
      <c r="AB34" s="127">
        <f t="shared" si="26"/>
        <v>586</v>
      </c>
      <c r="AC34" s="128">
        <f t="shared" si="27"/>
        <v>2050</v>
      </c>
    </row>
    <row r="35" spans="1:29" s="129" customFormat="1" ht="10.5" customHeight="1" thickBot="1">
      <c r="A35" s="130">
        <v>30</v>
      </c>
      <c r="B35" s="126">
        <f t="shared" si="0"/>
        <v>266</v>
      </c>
      <c r="C35" s="126">
        <f t="shared" si="1"/>
        <v>933</v>
      </c>
      <c r="D35" s="126">
        <f t="shared" si="2"/>
        <v>301</v>
      </c>
      <c r="E35" s="126">
        <f t="shared" si="3"/>
        <v>1054</v>
      </c>
      <c r="F35" s="126">
        <f t="shared" si="4"/>
        <v>324</v>
      </c>
      <c r="G35" s="126">
        <f t="shared" si="5"/>
        <v>1135</v>
      </c>
      <c r="H35" s="126">
        <f t="shared" si="6"/>
        <v>380</v>
      </c>
      <c r="I35" s="126">
        <f t="shared" si="7"/>
        <v>1331</v>
      </c>
      <c r="J35" s="126">
        <f t="shared" si="8"/>
        <v>396</v>
      </c>
      <c r="K35" s="126">
        <f t="shared" si="9"/>
        <v>1387</v>
      </c>
      <c r="L35" s="126">
        <f t="shared" si="10"/>
        <v>415</v>
      </c>
      <c r="M35" s="126">
        <f t="shared" si="11"/>
        <v>1452</v>
      </c>
      <c r="N35" s="126">
        <f t="shared" si="12"/>
        <v>429</v>
      </c>
      <c r="O35" s="126">
        <f t="shared" si="13"/>
        <v>1502</v>
      </c>
      <c r="P35" s="126">
        <f t="shared" si="14"/>
        <v>457</v>
      </c>
      <c r="Q35" s="126">
        <f t="shared" si="15"/>
        <v>1600</v>
      </c>
      <c r="R35" s="126">
        <f t="shared" si="16"/>
        <v>480</v>
      </c>
      <c r="S35" s="126">
        <f t="shared" si="17"/>
        <v>1681</v>
      </c>
      <c r="T35" s="126">
        <f t="shared" si="18"/>
        <v>504</v>
      </c>
      <c r="U35" s="126">
        <f t="shared" si="19"/>
        <v>1765</v>
      </c>
      <c r="V35" s="126">
        <f t="shared" si="20"/>
        <v>528</v>
      </c>
      <c r="W35" s="126">
        <f t="shared" si="21"/>
        <v>1848</v>
      </c>
      <c r="X35" s="126">
        <f t="shared" si="22"/>
        <v>554</v>
      </c>
      <c r="Y35" s="126">
        <f t="shared" si="23"/>
        <v>1941</v>
      </c>
      <c r="Z35" s="131">
        <f t="shared" si="24"/>
        <v>576</v>
      </c>
      <c r="AA35" s="131">
        <f t="shared" si="25"/>
        <v>2016</v>
      </c>
      <c r="AB35" s="131">
        <f t="shared" si="26"/>
        <v>607</v>
      </c>
      <c r="AC35" s="132">
        <f t="shared" si="27"/>
        <v>2121</v>
      </c>
    </row>
    <row r="36" spans="1:29" ht="3" customHeight="1" thickBot="1">
      <c r="A36" s="221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3"/>
      <c r="AB36" s="133"/>
      <c r="AC36" s="133"/>
    </row>
    <row r="37" spans="1:29" ht="12" customHeight="1">
      <c r="A37" s="224"/>
      <c r="B37" s="215" t="s">
        <v>72</v>
      </c>
      <c r="C37" s="216"/>
      <c r="D37" s="215" t="s">
        <v>73</v>
      </c>
      <c r="E37" s="216"/>
      <c r="F37" s="215" t="s">
        <v>76</v>
      </c>
      <c r="G37" s="216"/>
      <c r="H37" s="215" t="s">
        <v>77</v>
      </c>
      <c r="I37" s="216"/>
      <c r="J37" s="215" t="s">
        <v>78</v>
      </c>
      <c r="K37" s="216"/>
      <c r="L37" s="215" t="s">
        <v>79</v>
      </c>
      <c r="M37" s="216"/>
      <c r="N37" s="215" t="s">
        <v>80</v>
      </c>
      <c r="O37" s="216"/>
      <c r="P37" s="215" t="s">
        <v>81</v>
      </c>
      <c r="Q37" s="216"/>
      <c r="R37" s="215" t="s">
        <v>82</v>
      </c>
      <c r="S37" s="216"/>
      <c r="T37" s="215" t="s">
        <v>83</v>
      </c>
      <c r="U37" s="216"/>
      <c r="V37" s="215" t="s">
        <v>84</v>
      </c>
      <c r="W37" s="216"/>
      <c r="X37" s="215" t="s">
        <v>85</v>
      </c>
      <c r="Y37" s="216"/>
      <c r="Z37" s="215" t="s">
        <v>86</v>
      </c>
      <c r="AA37" s="216"/>
      <c r="AB37" s="213"/>
      <c r="AC37" s="214"/>
    </row>
    <row r="38" spans="1:29" ht="12" customHeight="1">
      <c r="A38" s="225"/>
      <c r="B38" s="207">
        <v>26400</v>
      </c>
      <c r="C38" s="207"/>
      <c r="D38" s="217">
        <v>27600</v>
      </c>
      <c r="E38" s="218"/>
      <c r="F38" s="217">
        <v>28800</v>
      </c>
      <c r="G38" s="218"/>
      <c r="H38" s="217">
        <v>30300</v>
      </c>
      <c r="I38" s="218"/>
      <c r="J38" s="217">
        <v>31800</v>
      </c>
      <c r="K38" s="218"/>
      <c r="L38" s="217">
        <v>33300</v>
      </c>
      <c r="M38" s="218"/>
      <c r="N38" s="217">
        <v>34800</v>
      </c>
      <c r="O38" s="218"/>
      <c r="P38" s="217">
        <v>36300</v>
      </c>
      <c r="Q38" s="218"/>
      <c r="R38" s="217">
        <v>38200</v>
      </c>
      <c r="S38" s="218"/>
      <c r="T38" s="217">
        <v>40100</v>
      </c>
      <c r="U38" s="218"/>
      <c r="V38" s="217">
        <v>42000</v>
      </c>
      <c r="W38" s="218"/>
      <c r="X38" s="217">
        <v>43900</v>
      </c>
      <c r="Y38" s="218"/>
      <c r="Z38" s="217">
        <v>45800</v>
      </c>
      <c r="AA38" s="218"/>
      <c r="AB38" s="229"/>
      <c r="AC38" s="220"/>
    </row>
    <row r="39" spans="1:29" ht="12" customHeight="1">
      <c r="A39" s="226"/>
      <c r="B39" s="134" t="s">
        <v>74</v>
      </c>
      <c r="C39" s="134" t="s">
        <v>75</v>
      </c>
      <c r="D39" s="134" t="s">
        <v>74</v>
      </c>
      <c r="E39" s="134" t="s">
        <v>75</v>
      </c>
      <c r="F39" s="134" t="s">
        <v>74</v>
      </c>
      <c r="G39" s="134" t="s">
        <v>75</v>
      </c>
      <c r="H39" s="134" t="s">
        <v>74</v>
      </c>
      <c r="I39" s="134" t="s">
        <v>75</v>
      </c>
      <c r="J39" s="134" t="s">
        <v>74</v>
      </c>
      <c r="K39" s="134" t="s">
        <v>75</v>
      </c>
      <c r="L39" s="134" t="s">
        <v>74</v>
      </c>
      <c r="M39" s="134" t="s">
        <v>75</v>
      </c>
      <c r="N39" s="134" t="s">
        <v>74</v>
      </c>
      <c r="O39" s="134" t="s">
        <v>75</v>
      </c>
      <c r="P39" s="134" t="s">
        <v>74</v>
      </c>
      <c r="Q39" s="134" t="s">
        <v>75</v>
      </c>
      <c r="R39" s="134" t="s">
        <v>74</v>
      </c>
      <c r="S39" s="134" t="s">
        <v>75</v>
      </c>
      <c r="T39" s="134" t="s">
        <v>74</v>
      </c>
      <c r="U39" s="134" t="s">
        <v>75</v>
      </c>
      <c r="V39" s="134" t="s">
        <v>74</v>
      </c>
      <c r="W39" s="134" t="s">
        <v>75</v>
      </c>
      <c r="X39" s="134" t="s">
        <v>74</v>
      </c>
      <c r="Y39" s="134" t="s">
        <v>75</v>
      </c>
      <c r="Z39" s="134" t="s">
        <v>74</v>
      </c>
      <c r="AA39" s="134" t="s">
        <v>75</v>
      </c>
      <c r="AB39" s="123" t="s">
        <v>74</v>
      </c>
      <c r="AC39" s="124" t="s">
        <v>75</v>
      </c>
    </row>
    <row r="40" spans="1:29" s="129" customFormat="1" ht="10.5" customHeight="1">
      <c r="A40" s="125">
        <v>1</v>
      </c>
      <c r="B40" s="126">
        <f aca="true" t="shared" si="28" ref="B40:B69">ROUND($B$38*$A40/30*$AF$1*20/100,0)+ROUND($B$38*$A40/30*$AF$2*20/100,0)</f>
        <v>21</v>
      </c>
      <c r="C40" s="126">
        <f aca="true" t="shared" si="29" ref="C40:C69">ROUND($B$38*$A40/30*$AF$1*70/100,0)+ROUND($B$38*$A40/30*$AF$2*70/100,0)</f>
        <v>74</v>
      </c>
      <c r="D40" s="126">
        <f aca="true" t="shared" si="30" ref="D40:D69">ROUND($D$38*$A40/30*$AF$1*20/100,0)+ROUND($D$38*$A40/30*$AF$2*20/100,0)</f>
        <v>22</v>
      </c>
      <c r="E40" s="126">
        <f aca="true" t="shared" si="31" ref="E40:E69">ROUND($D$38*$A40/30*$AF$1*70/100,0)+ROUND($D$38*$A40/30*$AF$2*70/100,0)</f>
        <v>77</v>
      </c>
      <c r="F40" s="126">
        <f aca="true" t="shared" si="32" ref="F40:F69">ROUND($F$38*$A40/30*$AF$1*20/100,0)+ROUND($F$38*$A40/30*$AF$2*20/100,0)</f>
        <v>23</v>
      </c>
      <c r="G40" s="126">
        <f aca="true" t="shared" si="33" ref="G40:G69">ROUND($F$38*$A40/30*$AF$1*70/100,0)+ROUND($F$38*$A40/30*$AF$2*70/100,0)</f>
        <v>81</v>
      </c>
      <c r="H40" s="126">
        <f aca="true" t="shared" si="34" ref="H40:H69">ROUND($H$38*$A40/30*$AF$1*20/100,0)+ROUND($H$38*$A40/30*$AF$2*20/100,0)</f>
        <v>24</v>
      </c>
      <c r="I40" s="126">
        <f aca="true" t="shared" si="35" ref="I40:I69">ROUND($H$38*$A40/30*$AF$1*70/100,0)+ROUND($H$38*$A40/30*$AF$2*70/100,0)</f>
        <v>85</v>
      </c>
      <c r="J40" s="126">
        <f aca="true" t="shared" si="36" ref="J40:J69">ROUND($J$38*$A40/30*$AF$1*20/100,0)+ROUND($J$38*$A40/30*$AF$2*20/100,0)</f>
        <v>25</v>
      </c>
      <c r="K40" s="126">
        <f aca="true" t="shared" si="37" ref="K40:K69">ROUND($J$38*$A40/30*$AF$1*70/100,0)+ROUND($J$38*$A40/30*$AF$2*70/100,0)</f>
        <v>89</v>
      </c>
      <c r="L40" s="126">
        <f aca="true" t="shared" si="38" ref="L40:L69">ROUND($L$38*$A40/30*$AF$1*20/100,0)+ROUND($L$38*$A40/30*$AF$2*20/100,0)</f>
        <v>26</v>
      </c>
      <c r="M40" s="126">
        <f aca="true" t="shared" si="39" ref="M40:M69">ROUND($L$38*$A40/30*$AF$1*70/100,0)+ROUND($L$38*$A40/30*$AF$2*70/100,0)</f>
        <v>93</v>
      </c>
      <c r="N40" s="126">
        <f aca="true" t="shared" si="40" ref="N40:N69">ROUND($N$38*$A40/30*$AF$1*20/100,0)+ROUND($N$38*$A40/30*$AF$2*20/100,0)</f>
        <v>28</v>
      </c>
      <c r="O40" s="126">
        <f aca="true" t="shared" si="41" ref="O40:O69">ROUND($N$38*$A40/30*$AF$1*70/100,0)+ROUND($N$38*$A40/30*$AF$2*70/100,0)</f>
        <v>97</v>
      </c>
      <c r="P40" s="126">
        <f aca="true" t="shared" si="42" ref="P40:P69">ROUND($P$38*$A40/30*$AF$1*20/100,0)+ROUND($P$38*$A40/30*$AF$2*20/100,0)</f>
        <v>29</v>
      </c>
      <c r="Q40" s="126">
        <f aca="true" t="shared" si="43" ref="Q40:Q69">ROUND($P$38*$A40/30*$AF$1*70/100,0)+ROUND($P$38*$A40/30*$AF$2*70/100,0)</f>
        <v>101</v>
      </c>
      <c r="R40" s="126">
        <f aca="true" t="shared" si="44" ref="R40:R69">ROUND($R$38*$A40/30*$AF$1*20/100,0)+ROUND($R$38*$A40/30*$AF$2*20/100,0)</f>
        <v>31</v>
      </c>
      <c r="S40" s="126">
        <f aca="true" t="shared" si="45" ref="S40:S69">ROUND($R$38*$A40/30*$AF$1*70/100,0)+ROUND($R$38*$A40/30*$AF$2*70/100,0)</f>
        <v>107</v>
      </c>
      <c r="T40" s="126">
        <f aca="true" t="shared" si="46" ref="T40:T69">ROUND($T$38*$A40/30*$AF$1*20/100,0)+ROUND($T$38*$A40/30*$AF$2*20/100,0)</f>
        <v>32</v>
      </c>
      <c r="U40" s="126">
        <f aca="true" t="shared" si="47" ref="U40:U69">ROUND($T$38*$A40/30*$AF$1*70/100,0)+ROUND($T$38*$A40/30*$AF$2*70/100,0)</f>
        <v>112</v>
      </c>
      <c r="V40" s="126">
        <f aca="true" t="shared" si="48" ref="V40:V69">ROUND($V$38*$A40/30*$AF$1*20/100,0)+ROUND($V$38*$A40/30*$AF$2*20/100,0)</f>
        <v>34</v>
      </c>
      <c r="W40" s="126">
        <f aca="true" t="shared" si="49" ref="W40:W69">ROUND($V$38*$A40/30*$AF$1*70/100,0)+ROUND($V$38*$A40/30*$AF$2*70/100,0)</f>
        <v>118</v>
      </c>
      <c r="X40" s="126">
        <f aca="true" t="shared" si="50" ref="X40:X69">ROUND($X$38*$A40/30*$AF$1*20/100,0)+ROUND($X$38*$A40/30*$AF$2*20/100,0)</f>
        <v>35</v>
      </c>
      <c r="Y40" s="126">
        <f aca="true" t="shared" si="51" ref="Y40:Y69">ROUND($X$38*$A40/30*$AF$1*70/100,0)+ROUND($X$38*$A40/30*$AF$2*70/100,0)</f>
        <v>123</v>
      </c>
      <c r="Z40" s="126">
        <f aca="true" t="shared" si="52" ref="Z40:Z69">ROUND($Z$38*$A40/30*$AF$1*20/100,0)+ROUND($Z$38*$A40/30*$AF$2*20/100,0)</f>
        <v>37</v>
      </c>
      <c r="AA40" s="126">
        <f aca="true" t="shared" si="53" ref="AA40:AA69">ROUND($Z$38*$A40/30*$AF$1*70/100,0)+ROUND($Z$38*$A40/30*$AF$2*70/100,0)</f>
        <v>129</v>
      </c>
      <c r="AB40" s="126"/>
      <c r="AC40" s="128"/>
    </row>
    <row r="41" spans="1:29" s="129" customFormat="1" ht="10.5" customHeight="1">
      <c r="A41" s="125">
        <v>2</v>
      </c>
      <c r="B41" s="126">
        <f t="shared" si="28"/>
        <v>43</v>
      </c>
      <c r="C41" s="126">
        <f t="shared" si="29"/>
        <v>148</v>
      </c>
      <c r="D41" s="126">
        <f t="shared" si="30"/>
        <v>44</v>
      </c>
      <c r="E41" s="126">
        <f t="shared" si="31"/>
        <v>155</v>
      </c>
      <c r="F41" s="126">
        <f t="shared" si="32"/>
        <v>46</v>
      </c>
      <c r="G41" s="126">
        <f t="shared" si="33"/>
        <v>161</v>
      </c>
      <c r="H41" s="126">
        <f t="shared" si="34"/>
        <v>48</v>
      </c>
      <c r="I41" s="126">
        <f t="shared" si="35"/>
        <v>170</v>
      </c>
      <c r="J41" s="126">
        <f t="shared" si="36"/>
        <v>51</v>
      </c>
      <c r="K41" s="126">
        <f t="shared" si="37"/>
        <v>178</v>
      </c>
      <c r="L41" s="126">
        <f t="shared" si="38"/>
        <v>53</v>
      </c>
      <c r="M41" s="126">
        <f t="shared" si="39"/>
        <v>187</v>
      </c>
      <c r="N41" s="126">
        <f t="shared" si="40"/>
        <v>56</v>
      </c>
      <c r="O41" s="126">
        <f t="shared" si="41"/>
        <v>195</v>
      </c>
      <c r="P41" s="126">
        <f t="shared" si="42"/>
        <v>58</v>
      </c>
      <c r="Q41" s="126">
        <f t="shared" si="43"/>
        <v>203</v>
      </c>
      <c r="R41" s="126">
        <f t="shared" si="44"/>
        <v>61</v>
      </c>
      <c r="S41" s="126">
        <f t="shared" si="45"/>
        <v>214</v>
      </c>
      <c r="T41" s="126">
        <f t="shared" si="46"/>
        <v>64</v>
      </c>
      <c r="U41" s="126">
        <f t="shared" si="47"/>
        <v>225</v>
      </c>
      <c r="V41" s="126">
        <f t="shared" si="48"/>
        <v>68</v>
      </c>
      <c r="W41" s="126">
        <f t="shared" si="49"/>
        <v>236</v>
      </c>
      <c r="X41" s="126">
        <f t="shared" si="50"/>
        <v>70</v>
      </c>
      <c r="Y41" s="126">
        <f t="shared" si="51"/>
        <v>245</v>
      </c>
      <c r="Z41" s="126">
        <f t="shared" si="52"/>
        <v>73</v>
      </c>
      <c r="AA41" s="126">
        <f t="shared" si="53"/>
        <v>256</v>
      </c>
      <c r="AB41" s="126"/>
      <c r="AC41" s="128"/>
    </row>
    <row r="42" spans="1:29" s="129" customFormat="1" ht="10.5" customHeight="1">
      <c r="A42" s="125">
        <v>3</v>
      </c>
      <c r="B42" s="126">
        <f t="shared" si="28"/>
        <v>63</v>
      </c>
      <c r="C42" s="126">
        <f t="shared" si="29"/>
        <v>221</v>
      </c>
      <c r="D42" s="126">
        <f t="shared" si="30"/>
        <v>67</v>
      </c>
      <c r="E42" s="126">
        <f t="shared" si="31"/>
        <v>232</v>
      </c>
      <c r="F42" s="126">
        <f t="shared" si="32"/>
        <v>69</v>
      </c>
      <c r="G42" s="126">
        <f t="shared" si="33"/>
        <v>242</v>
      </c>
      <c r="H42" s="126">
        <f t="shared" si="34"/>
        <v>73</v>
      </c>
      <c r="I42" s="126">
        <f t="shared" si="35"/>
        <v>254</v>
      </c>
      <c r="J42" s="126">
        <f t="shared" si="36"/>
        <v>76</v>
      </c>
      <c r="K42" s="126">
        <f t="shared" si="37"/>
        <v>267</v>
      </c>
      <c r="L42" s="126">
        <f t="shared" si="38"/>
        <v>80</v>
      </c>
      <c r="M42" s="126">
        <f t="shared" si="39"/>
        <v>279</v>
      </c>
      <c r="N42" s="126">
        <f t="shared" si="40"/>
        <v>84</v>
      </c>
      <c r="O42" s="126">
        <f t="shared" si="41"/>
        <v>292</v>
      </c>
      <c r="P42" s="126">
        <f t="shared" si="42"/>
        <v>87</v>
      </c>
      <c r="Q42" s="126">
        <f t="shared" si="43"/>
        <v>305</v>
      </c>
      <c r="R42" s="126">
        <f t="shared" si="44"/>
        <v>92</v>
      </c>
      <c r="S42" s="126">
        <f t="shared" si="45"/>
        <v>321</v>
      </c>
      <c r="T42" s="126">
        <f t="shared" si="46"/>
        <v>96</v>
      </c>
      <c r="U42" s="126">
        <f t="shared" si="47"/>
        <v>337</v>
      </c>
      <c r="V42" s="126">
        <f t="shared" si="48"/>
        <v>100</v>
      </c>
      <c r="W42" s="126">
        <f t="shared" si="49"/>
        <v>352</v>
      </c>
      <c r="X42" s="126">
        <f t="shared" si="50"/>
        <v>106</v>
      </c>
      <c r="Y42" s="126">
        <f t="shared" si="51"/>
        <v>369</v>
      </c>
      <c r="Z42" s="126">
        <f t="shared" si="52"/>
        <v>110</v>
      </c>
      <c r="AA42" s="126">
        <f t="shared" si="53"/>
        <v>385</v>
      </c>
      <c r="AB42" s="126"/>
      <c r="AC42" s="128"/>
    </row>
    <row r="43" spans="1:29" s="129" customFormat="1" ht="10.5" customHeight="1">
      <c r="A43" s="125">
        <v>4</v>
      </c>
      <c r="B43" s="126">
        <f t="shared" si="28"/>
        <v>84</v>
      </c>
      <c r="C43" s="126">
        <f t="shared" si="29"/>
        <v>296</v>
      </c>
      <c r="D43" s="126">
        <f t="shared" si="30"/>
        <v>88</v>
      </c>
      <c r="E43" s="126">
        <f t="shared" si="31"/>
        <v>309</v>
      </c>
      <c r="F43" s="126">
        <f t="shared" si="32"/>
        <v>92</v>
      </c>
      <c r="G43" s="126">
        <f t="shared" si="33"/>
        <v>323</v>
      </c>
      <c r="H43" s="126">
        <f t="shared" si="34"/>
        <v>97</v>
      </c>
      <c r="I43" s="126">
        <f t="shared" si="35"/>
        <v>339</v>
      </c>
      <c r="J43" s="126">
        <f t="shared" si="36"/>
        <v>101</v>
      </c>
      <c r="K43" s="126">
        <f t="shared" si="37"/>
        <v>356</v>
      </c>
      <c r="L43" s="126">
        <f t="shared" si="38"/>
        <v>107</v>
      </c>
      <c r="M43" s="126">
        <f t="shared" si="39"/>
        <v>373</v>
      </c>
      <c r="N43" s="126">
        <f t="shared" si="40"/>
        <v>111</v>
      </c>
      <c r="O43" s="126">
        <f t="shared" si="41"/>
        <v>389</v>
      </c>
      <c r="P43" s="126">
        <f t="shared" si="42"/>
        <v>116</v>
      </c>
      <c r="Q43" s="126">
        <f t="shared" si="43"/>
        <v>407</v>
      </c>
      <c r="R43" s="126">
        <f t="shared" si="44"/>
        <v>122</v>
      </c>
      <c r="S43" s="126">
        <f t="shared" si="45"/>
        <v>428</v>
      </c>
      <c r="T43" s="126">
        <f t="shared" si="46"/>
        <v>129</v>
      </c>
      <c r="U43" s="126">
        <f t="shared" si="47"/>
        <v>449</v>
      </c>
      <c r="V43" s="126">
        <f t="shared" si="48"/>
        <v>134</v>
      </c>
      <c r="W43" s="126">
        <f t="shared" si="49"/>
        <v>470</v>
      </c>
      <c r="X43" s="126">
        <f t="shared" si="50"/>
        <v>141</v>
      </c>
      <c r="Y43" s="126">
        <f t="shared" si="51"/>
        <v>492</v>
      </c>
      <c r="Z43" s="126">
        <f t="shared" si="52"/>
        <v>146</v>
      </c>
      <c r="AA43" s="126">
        <f t="shared" si="53"/>
        <v>513</v>
      </c>
      <c r="AB43" s="126"/>
      <c r="AC43" s="128"/>
    </row>
    <row r="44" spans="1:29" s="129" customFormat="1" ht="10.5" customHeight="1">
      <c r="A44" s="125">
        <v>5</v>
      </c>
      <c r="B44" s="126">
        <f t="shared" si="28"/>
        <v>106</v>
      </c>
      <c r="C44" s="126">
        <f t="shared" si="29"/>
        <v>370</v>
      </c>
      <c r="D44" s="126">
        <f t="shared" si="30"/>
        <v>110</v>
      </c>
      <c r="E44" s="126">
        <f t="shared" si="31"/>
        <v>386</v>
      </c>
      <c r="F44" s="126">
        <f t="shared" si="32"/>
        <v>116</v>
      </c>
      <c r="G44" s="126">
        <f t="shared" si="33"/>
        <v>404</v>
      </c>
      <c r="H44" s="126">
        <f t="shared" si="34"/>
        <v>121</v>
      </c>
      <c r="I44" s="126">
        <f t="shared" si="35"/>
        <v>424</v>
      </c>
      <c r="J44" s="126">
        <f t="shared" si="36"/>
        <v>128</v>
      </c>
      <c r="K44" s="126">
        <f t="shared" si="37"/>
        <v>445</v>
      </c>
      <c r="L44" s="126">
        <f t="shared" si="38"/>
        <v>133</v>
      </c>
      <c r="M44" s="126">
        <f t="shared" si="39"/>
        <v>466</v>
      </c>
      <c r="N44" s="126">
        <f t="shared" si="40"/>
        <v>140</v>
      </c>
      <c r="O44" s="126">
        <f t="shared" si="41"/>
        <v>488</v>
      </c>
      <c r="P44" s="126">
        <f t="shared" si="42"/>
        <v>145</v>
      </c>
      <c r="Q44" s="126">
        <f t="shared" si="43"/>
        <v>508</v>
      </c>
      <c r="R44" s="126">
        <f t="shared" si="44"/>
        <v>153</v>
      </c>
      <c r="S44" s="126">
        <f t="shared" si="45"/>
        <v>535</v>
      </c>
      <c r="T44" s="126">
        <f t="shared" si="46"/>
        <v>160</v>
      </c>
      <c r="U44" s="126">
        <f t="shared" si="47"/>
        <v>562</v>
      </c>
      <c r="V44" s="126">
        <f t="shared" si="48"/>
        <v>168</v>
      </c>
      <c r="W44" s="126">
        <f t="shared" si="49"/>
        <v>588</v>
      </c>
      <c r="X44" s="126">
        <f t="shared" si="50"/>
        <v>176</v>
      </c>
      <c r="Y44" s="126">
        <f t="shared" si="51"/>
        <v>614</v>
      </c>
      <c r="Z44" s="126">
        <f t="shared" si="52"/>
        <v>183</v>
      </c>
      <c r="AA44" s="126">
        <f t="shared" si="53"/>
        <v>641</v>
      </c>
      <c r="AB44" s="126"/>
      <c r="AC44" s="128"/>
    </row>
    <row r="45" spans="1:29" s="129" customFormat="1" ht="10.5" customHeight="1">
      <c r="A45" s="125">
        <v>6</v>
      </c>
      <c r="B45" s="126">
        <f t="shared" si="28"/>
        <v>127</v>
      </c>
      <c r="C45" s="126">
        <f t="shared" si="29"/>
        <v>444</v>
      </c>
      <c r="D45" s="126">
        <f t="shared" si="30"/>
        <v>132</v>
      </c>
      <c r="E45" s="126">
        <f t="shared" si="31"/>
        <v>464</v>
      </c>
      <c r="F45" s="126">
        <f t="shared" si="32"/>
        <v>139</v>
      </c>
      <c r="G45" s="126">
        <f t="shared" si="33"/>
        <v>484</v>
      </c>
      <c r="H45" s="126">
        <f t="shared" si="34"/>
        <v>145</v>
      </c>
      <c r="I45" s="126">
        <f t="shared" si="35"/>
        <v>509</v>
      </c>
      <c r="J45" s="126">
        <f t="shared" si="36"/>
        <v>153</v>
      </c>
      <c r="K45" s="126">
        <f t="shared" si="37"/>
        <v>535</v>
      </c>
      <c r="L45" s="126">
        <f t="shared" si="38"/>
        <v>160</v>
      </c>
      <c r="M45" s="126">
        <f t="shared" si="39"/>
        <v>560</v>
      </c>
      <c r="N45" s="126">
        <f t="shared" si="40"/>
        <v>167</v>
      </c>
      <c r="O45" s="126">
        <f t="shared" si="41"/>
        <v>585</v>
      </c>
      <c r="P45" s="126">
        <f t="shared" si="42"/>
        <v>175</v>
      </c>
      <c r="Q45" s="126">
        <f t="shared" si="43"/>
        <v>610</v>
      </c>
      <c r="R45" s="126">
        <f t="shared" si="44"/>
        <v>183</v>
      </c>
      <c r="S45" s="126">
        <f t="shared" si="45"/>
        <v>641</v>
      </c>
      <c r="T45" s="126">
        <f t="shared" si="46"/>
        <v>192</v>
      </c>
      <c r="U45" s="126">
        <f t="shared" si="47"/>
        <v>674</v>
      </c>
      <c r="V45" s="126">
        <f t="shared" si="48"/>
        <v>202</v>
      </c>
      <c r="W45" s="126">
        <f t="shared" si="49"/>
        <v>706</v>
      </c>
      <c r="X45" s="126">
        <f t="shared" si="50"/>
        <v>211</v>
      </c>
      <c r="Y45" s="126">
        <f t="shared" si="51"/>
        <v>737</v>
      </c>
      <c r="Z45" s="126">
        <f t="shared" si="52"/>
        <v>220</v>
      </c>
      <c r="AA45" s="126">
        <f t="shared" si="53"/>
        <v>769</v>
      </c>
      <c r="AB45" s="126"/>
      <c r="AC45" s="128"/>
    </row>
    <row r="46" spans="1:29" s="129" customFormat="1" ht="10.5" customHeight="1">
      <c r="A46" s="125">
        <v>7</v>
      </c>
      <c r="B46" s="126">
        <f t="shared" si="28"/>
        <v>148</v>
      </c>
      <c r="C46" s="126">
        <f t="shared" si="29"/>
        <v>517</v>
      </c>
      <c r="D46" s="126">
        <f t="shared" si="30"/>
        <v>155</v>
      </c>
      <c r="E46" s="126">
        <f t="shared" si="31"/>
        <v>541</v>
      </c>
      <c r="F46" s="126">
        <f t="shared" si="32"/>
        <v>161</v>
      </c>
      <c r="G46" s="126">
        <f t="shared" si="33"/>
        <v>564</v>
      </c>
      <c r="H46" s="126">
        <f t="shared" si="34"/>
        <v>170</v>
      </c>
      <c r="I46" s="126">
        <f t="shared" si="35"/>
        <v>593</v>
      </c>
      <c r="J46" s="126">
        <f t="shared" si="36"/>
        <v>178</v>
      </c>
      <c r="K46" s="126">
        <f t="shared" si="37"/>
        <v>623</v>
      </c>
      <c r="L46" s="126">
        <f t="shared" si="38"/>
        <v>187</v>
      </c>
      <c r="M46" s="126">
        <f t="shared" si="39"/>
        <v>652</v>
      </c>
      <c r="N46" s="126">
        <f t="shared" si="40"/>
        <v>195</v>
      </c>
      <c r="O46" s="126">
        <f t="shared" si="41"/>
        <v>682</v>
      </c>
      <c r="P46" s="126">
        <f t="shared" si="42"/>
        <v>203</v>
      </c>
      <c r="Q46" s="126">
        <f t="shared" si="43"/>
        <v>711</v>
      </c>
      <c r="R46" s="126">
        <f t="shared" si="44"/>
        <v>214</v>
      </c>
      <c r="S46" s="126">
        <f t="shared" si="45"/>
        <v>748</v>
      </c>
      <c r="T46" s="126">
        <f t="shared" si="46"/>
        <v>225</v>
      </c>
      <c r="U46" s="126">
        <f t="shared" si="47"/>
        <v>785</v>
      </c>
      <c r="V46" s="126">
        <f t="shared" si="48"/>
        <v>236</v>
      </c>
      <c r="W46" s="126">
        <f t="shared" si="49"/>
        <v>824</v>
      </c>
      <c r="X46" s="126">
        <f t="shared" si="50"/>
        <v>245</v>
      </c>
      <c r="Y46" s="126">
        <f t="shared" si="51"/>
        <v>861</v>
      </c>
      <c r="Z46" s="126">
        <f t="shared" si="52"/>
        <v>256</v>
      </c>
      <c r="AA46" s="126">
        <f t="shared" si="53"/>
        <v>898</v>
      </c>
      <c r="AB46" s="126"/>
      <c r="AC46" s="128"/>
    </row>
    <row r="47" spans="1:29" s="129" customFormat="1" ht="10.5" customHeight="1">
      <c r="A47" s="125">
        <v>8</v>
      </c>
      <c r="B47" s="126">
        <f t="shared" si="28"/>
        <v>169</v>
      </c>
      <c r="C47" s="126">
        <f t="shared" si="29"/>
        <v>591</v>
      </c>
      <c r="D47" s="126">
        <f t="shared" si="30"/>
        <v>177</v>
      </c>
      <c r="E47" s="126">
        <f t="shared" si="31"/>
        <v>619</v>
      </c>
      <c r="F47" s="126">
        <f t="shared" si="32"/>
        <v>184</v>
      </c>
      <c r="G47" s="126">
        <f t="shared" si="33"/>
        <v>645</v>
      </c>
      <c r="H47" s="126">
        <f t="shared" si="34"/>
        <v>194</v>
      </c>
      <c r="I47" s="126">
        <f t="shared" si="35"/>
        <v>679</v>
      </c>
      <c r="J47" s="126">
        <f t="shared" si="36"/>
        <v>204</v>
      </c>
      <c r="K47" s="126">
        <f t="shared" si="37"/>
        <v>712</v>
      </c>
      <c r="L47" s="126">
        <f t="shared" si="38"/>
        <v>213</v>
      </c>
      <c r="M47" s="126">
        <f t="shared" si="39"/>
        <v>746</v>
      </c>
      <c r="N47" s="126">
        <f t="shared" si="40"/>
        <v>223</v>
      </c>
      <c r="O47" s="126">
        <f t="shared" si="41"/>
        <v>780</v>
      </c>
      <c r="P47" s="126">
        <f t="shared" si="42"/>
        <v>232</v>
      </c>
      <c r="Q47" s="126">
        <f t="shared" si="43"/>
        <v>813</v>
      </c>
      <c r="R47" s="126">
        <f t="shared" si="44"/>
        <v>244</v>
      </c>
      <c r="S47" s="126">
        <f t="shared" si="45"/>
        <v>855</v>
      </c>
      <c r="T47" s="126">
        <f t="shared" si="46"/>
        <v>256</v>
      </c>
      <c r="U47" s="126">
        <f t="shared" si="47"/>
        <v>898</v>
      </c>
      <c r="V47" s="126">
        <f t="shared" si="48"/>
        <v>268</v>
      </c>
      <c r="W47" s="126">
        <f t="shared" si="49"/>
        <v>940</v>
      </c>
      <c r="X47" s="126">
        <f t="shared" si="50"/>
        <v>281</v>
      </c>
      <c r="Y47" s="126">
        <f t="shared" si="51"/>
        <v>983</v>
      </c>
      <c r="Z47" s="126">
        <f t="shared" si="52"/>
        <v>293</v>
      </c>
      <c r="AA47" s="126">
        <f t="shared" si="53"/>
        <v>1025</v>
      </c>
      <c r="AB47" s="126"/>
      <c r="AC47" s="128"/>
    </row>
    <row r="48" spans="1:29" s="129" customFormat="1" ht="10.5" customHeight="1">
      <c r="A48" s="125">
        <v>9</v>
      </c>
      <c r="B48" s="126">
        <f t="shared" si="28"/>
        <v>190</v>
      </c>
      <c r="C48" s="126">
        <f t="shared" si="29"/>
        <v>665</v>
      </c>
      <c r="D48" s="126">
        <f t="shared" si="30"/>
        <v>199</v>
      </c>
      <c r="E48" s="126">
        <f t="shared" si="31"/>
        <v>696</v>
      </c>
      <c r="F48" s="126">
        <f t="shared" si="32"/>
        <v>207</v>
      </c>
      <c r="G48" s="126">
        <f t="shared" si="33"/>
        <v>725</v>
      </c>
      <c r="H48" s="126">
        <f t="shared" si="34"/>
        <v>218</v>
      </c>
      <c r="I48" s="126">
        <f t="shared" si="35"/>
        <v>764</v>
      </c>
      <c r="J48" s="126">
        <f t="shared" si="36"/>
        <v>229</v>
      </c>
      <c r="K48" s="126">
        <f t="shared" si="37"/>
        <v>802</v>
      </c>
      <c r="L48" s="126">
        <f t="shared" si="38"/>
        <v>240</v>
      </c>
      <c r="M48" s="126">
        <f t="shared" si="39"/>
        <v>839</v>
      </c>
      <c r="N48" s="126">
        <f t="shared" si="40"/>
        <v>251</v>
      </c>
      <c r="O48" s="126">
        <f t="shared" si="41"/>
        <v>877</v>
      </c>
      <c r="P48" s="126">
        <f t="shared" si="42"/>
        <v>262</v>
      </c>
      <c r="Q48" s="126">
        <f t="shared" si="43"/>
        <v>915</v>
      </c>
      <c r="R48" s="126">
        <f t="shared" si="44"/>
        <v>275</v>
      </c>
      <c r="S48" s="126">
        <f t="shared" si="45"/>
        <v>962</v>
      </c>
      <c r="T48" s="126">
        <f t="shared" si="46"/>
        <v>289</v>
      </c>
      <c r="U48" s="126">
        <f t="shared" si="47"/>
        <v>1010</v>
      </c>
      <c r="V48" s="126">
        <f t="shared" si="48"/>
        <v>302</v>
      </c>
      <c r="W48" s="126">
        <f t="shared" si="49"/>
        <v>1058</v>
      </c>
      <c r="X48" s="126">
        <f t="shared" si="50"/>
        <v>316</v>
      </c>
      <c r="Y48" s="126">
        <f t="shared" si="51"/>
        <v>1106</v>
      </c>
      <c r="Z48" s="126">
        <f t="shared" si="52"/>
        <v>329</v>
      </c>
      <c r="AA48" s="126">
        <f t="shared" si="53"/>
        <v>1154</v>
      </c>
      <c r="AB48" s="126"/>
      <c r="AC48" s="128"/>
    </row>
    <row r="49" spans="1:29" s="129" customFormat="1" ht="10.5" customHeight="1">
      <c r="A49" s="125">
        <v>10</v>
      </c>
      <c r="B49" s="126">
        <f t="shared" si="28"/>
        <v>212</v>
      </c>
      <c r="C49" s="126">
        <f t="shared" si="29"/>
        <v>740</v>
      </c>
      <c r="D49" s="126">
        <f t="shared" si="30"/>
        <v>220</v>
      </c>
      <c r="E49" s="126">
        <f t="shared" si="31"/>
        <v>772</v>
      </c>
      <c r="F49" s="126">
        <f t="shared" si="32"/>
        <v>230</v>
      </c>
      <c r="G49" s="126">
        <f t="shared" si="33"/>
        <v>806</v>
      </c>
      <c r="H49" s="126">
        <f t="shared" si="34"/>
        <v>242</v>
      </c>
      <c r="I49" s="126">
        <f t="shared" si="35"/>
        <v>849</v>
      </c>
      <c r="J49" s="126">
        <f t="shared" si="36"/>
        <v>254</v>
      </c>
      <c r="K49" s="126">
        <f t="shared" si="37"/>
        <v>890</v>
      </c>
      <c r="L49" s="126">
        <f t="shared" si="38"/>
        <v>266</v>
      </c>
      <c r="M49" s="126">
        <f t="shared" si="39"/>
        <v>933</v>
      </c>
      <c r="N49" s="126">
        <f t="shared" si="40"/>
        <v>278</v>
      </c>
      <c r="O49" s="126">
        <f t="shared" si="41"/>
        <v>974</v>
      </c>
      <c r="P49" s="126">
        <f t="shared" si="42"/>
        <v>290</v>
      </c>
      <c r="Q49" s="126">
        <f t="shared" si="43"/>
        <v>1017</v>
      </c>
      <c r="R49" s="126">
        <f t="shared" si="44"/>
        <v>305</v>
      </c>
      <c r="S49" s="126">
        <f t="shared" si="45"/>
        <v>1069</v>
      </c>
      <c r="T49" s="126">
        <f t="shared" si="46"/>
        <v>321</v>
      </c>
      <c r="U49" s="126">
        <f t="shared" si="47"/>
        <v>1123</v>
      </c>
      <c r="V49" s="126">
        <f t="shared" si="48"/>
        <v>336</v>
      </c>
      <c r="W49" s="126">
        <f t="shared" si="49"/>
        <v>1176</v>
      </c>
      <c r="X49" s="126">
        <f t="shared" si="50"/>
        <v>351</v>
      </c>
      <c r="Y49" s="126">
        <f t="shared" si="51"/>
        <v>1229</v>
      </c>
      <c r="Z49" s="126">
        <f t="shared" si="52"/>
        <v>367</v>
      </c>
      <c r="AA49" s="126">
        <f t="shared" si="53"/>
        <v>1283</v>
      </c>
      <c r="AB49" s="126"/>
      <c r="AC49" s="128"/>
    </row>
    <row r="50" spans="1:29" s="129" customFormat="1" ht="10.5" customHeight="1">
      <c r="A50" s="125">
        <v>11</v>
      </c>
      <c r="B50" s="126">
        <f t="shared" si="28"/>
        <v>232</v>
      </c>
      <c r="C50" s="126">
        <f t="shared" si="29"/>
        <v>813</v>
      </c>
      <c r="D50" s="126">
        <f t="shared" si="30"/>
        <v>243</v>
      </c>
      <c r="E50" s="126">
        <f t="shared" si="31"/>
        <v>850</v>
      </c>
      <c r="F50" s="126">
        <f t="shared" si="32"/>
        <v>253</v>
      </c>
      <c r="G50" s="126">
        <f t="shared" si="33"/>
        <v>887</v>
      </c>
      <c r="H50" s="126">
        <f t="shared" si="34"/>
        <v>266</v>
      </c>
      <c r="I50" s="126">
        <f t="shared" si="35"/>
        <v>933</v>
      </c>
      <c r="J50" s="126">
        <f t="shared" si="36"/>
        <v>280</v>
      </c>
      <c r="K50" s="126">
        <f t="shared" si="37"/>
        <v>980</v>
      </c>
      <c r="L50" s="126">
        <f t="shared" si="38"/>
        <v>293</v>
      </c>
      <c r="M50" s="126">
        <f t="shared" si="39"/>
        <v>1025</v>
      </c>
      <c r="N50" s="126">
        <f t="shared" si="40"/>
        <v>307</v>
      </c>
      <c r="O50" s="126">
        <f t="shared" si="41"/>
        <v>1072</v>
      </c>
      <c r="P50" s="126">
        <f t="shared" si="42"/>
        <v>320</v>
      </c>
      <c r="Q50" s="126">
        <f t="shared" si="43"/>
        <v>1118</v>
      </c>
      <c r="R50" s="126">
        <f t="shared" si="44"/>
        <v>336</v>
      </c>
      <c r="S50" s="126">
        <f t="shared" si="45"/>
        <v>1177</v>
      </c>
      <c r="T50" s="126">
        <f t="shared" si="46"/>
        <v>352</v>
      </c>
      <c r="U50" s="126">
        <f t="shared" si="47"/>
        <v>1235</v>
      </c>
      <c r="V50" s="126">
        <f t="shared" si="48"/>
        <v>370</v>
      </c>
      <c r="W50" s="126">
        <f t="shared" si="49"/>
        <v>1294</v>
      </c>
      <c r="X50" s="126">
        <f t="shared" si="50"/>
        <v>386</v>
      </c>
      <c r="Y50" s="126">
        <f t="shared" si="51"/>
        <v>1352</v>
      </c>
      <c r="Z50" s="126">
        <f t="shared" si="52"/>
        <v>403</v>
      </c>
      <c r="AA50" s="126">
        <f t="shared" si="53"/>
        <v>1411</v>
      </c>
      <c r="AB50" s="126"/>
      <c r="AC50" s="128"/>
    </row>
    <row r="51" spans="1:29" s="129" customFormat="1" ht="10.5" customHeight="1">
      <c r="A51" s="125">
        <v>12</v>
      </c>
      <c r="B51" s="126">
        <f t="shared" si="28"/>
        <v>253</v>
      </c>
      <c r="C51" s="126">
        <f t="shared" si="29"/>
        <v>887</v>
      </c>
      <c r="D51" s="126">
        <f t="shared" si="30"/>
        <v>265</v>
      </c>
      <c r="E51" s="126">
        <f t="shared" si="31"/>
        <v>927</v>
      </c>
      <c r="F51" s="126">
        <f t="shared" si="32"/>
        <v>276</v>
      </c>
      <c r="G51" s="126">
        <f t="shared" si="33"/>
        <v>968</v>
      </c>
      <c r="H51" s="126">
        <f t="shared" si="34"/>
        <v>291</v>
      </c>
      <c r="I51" s="126">
        <f t="shared" si="35"/>
        <v>1018</v>
      </c>
      <c r="J51" s="126">
        <f t="shared" si="36"/>
        <v>305</v>
      </c>
      <c r="K51" s="126">
        <f t="shared" si="37"/>
        <v>1068</v>
      </c>
      <c r="L51" s="126">
        <f t="shared" si="38"/>
        <v>320</v>
      </c>
      <c r="M51" s="126">
        <f t="shared" si="39"/>
        <v>1119</v>
      </c>
      <c r="N51" s="126">
        <f t="shared" si="40"/>
        <v>334</v>
      </c>
      <c r="O51" s="126">
        <f t="shared" si="41"/>
        <v>1169</v>
      </c>
      <c r="P51" s="126">
        <f t="shared" si="42"/>
        <v>348</v>
      </c>
      <c r="Q51" s="126">
        <f t="shared" si="43"/>
        <v>1220</v>
      </c>
      <c r="R51" s="126">
        <f t="shared" si="44"/>
        <v>367</v>
      </c>
      <c r="S51" s="126">
        <f t="shared" si="45"/>
        <v>1284</v>
      </c>
      <c r="T51" s="126">
        <f t="shared" si="46"/>
        <v>385</v>
      </c>
      <c r="U51" s="126">
        <f t="shared" si="47"/>
        <v>1347</v>
      </c>
      <c r="V51" s="126">
        <f t="shared" si="48"/>
        <v>404</v>
      </c>
      <c r="W51" s="126">
        <f t="shared" si="49"/>
        <v>1412</v>
      </c>
      <c r="X51" s="126">
        <f t="shared" si="50"/>
        <v>421</v>
      </c>
      <c r="Y51" s="126">
        <f t="shared" si="51"/>
        <v>1475</v>
      </c>
      <c r="Z51" s="126">
        <f t="shared" si="52"/>
        <v>440</v>
      </c>
      <c r="AA51" s="126">
        <f t="shared" si="53"/>
        <v>1539</v>
      </c>
      <c r="AB51" s="126"/>
      <c r="AC51" s="128"/>
    </row>
    <row r="52" spans="1:29" s="129" customFormat="1" ht="10.5" customHeight="1">
      <c r="A52" s="125">
        <v>13</v>
      </c>
      <c r="B52" s="126">
        <f t="shared" si="28"/>
        <v>275</v>
      </c>
      <c r="C52" s="126">
        <f t="shared" si="29"/>
        <v>961</v>
      </c>
      <c r="D52" s="126">
        <f t="shared" si="30"/>
        <v>287</v>
      </c>
      <c r="E52" s="126">
        <f t="shared" si="31"/>
        <v>1005</v>
      </c>
      <c r="F52" s="126">
        <f t="shared" si="32"/>
        <v>300</v>
      </c>
      <c r="G52" s="126">
        <f t="shared" si="33"/>
        <v>1048</v>
      </c>
      <c r="H52" s="126">
        <f t="shared" si="34"/>
        <v>315</v>
      </c>
      <c r="I52" s="126">
        <f t="shared" si="35"/>
        <v>1103</v>
      </c>
      <c r="J52" s="126">
        <f t="shared" si="36"/>
        <v>331</v>
      </c>
      <c r="K52" s="126">
        <f t="shared" si="37"/>
        <v>1157</v>
      </c>
      <c r="L52" s="126">
        <f t="shared" si="38"/>
        <v>346</v>
      </c>
      <c r="M52" s="126">
        <f t="shared" si="39"/>
        <v>1212</v>
      </c>
      <c r="N52" s="126">
        <f t="shared" si="40"/>
        <v>362</v>
      </c>
      <c r="O52" s="126">
        <f t="shared" si="41"/>
        <v>1267</v>
      </c>
      <c r="P52" s="126">
        <f t="shared" si="42"/>
        <v>377</v>
      </c>
      <c r="Q52" s="126">
        <f t="shared" si="43"/>
        <v>1321</v>
      </c>
      <c r="R52" s="126">
        <f t="shared" si="44"/>
        <v>397</v>
      </c>
      <c r="S52" s="126">
        <f t="shared" si="45"/>
        <v>1391</v>
      </c>
      <c r="T52" s="126">
        <f t="shared" si="46"/>
        <v>417</v>
      </c>
      <c r="U52" s="126">
        <f t="shared" si="47"/>
        <v>1460</v>
      </c>
      <c r="V52" s="126">
        <f t="shared" si="48"/>
        <v>436</v>
      </c>
      <c r="W52" s="126">
        <f t="shared" si="49"/>
        <v>1528</v>
      </c>
      <c r="X52" s="126">
        <f t="shared" si="50"/>
        <v>457</v>
      </c>
      <c r="Y52" s="126">
        <f t="shared" si="51"/>
        <v>1598</v>
      </c>
      <c r="Z52" s="126">
        <f t="shared" si="52"/>
        <v>477</v>
      </c>
      <c r="AA52" s="126">
        <f t="shared" si="53"/>
        <v>1667</v>
      </c>
      <c r="AB52" s="126"/>
      <c r="AC52" s="128"/>
    </row>
    <row r="53" spans="1:29" s="129" customFormat="1" ht="10.5" customHeight="1">
      <c r="A53" s="125">
        <v>14</v>
      </c>
      <c r="B53" s="126">
        <f t="shared" si="28"/>
        <v>296</v>
      </c>
      <c r="C53" s="126">
        <f t="shared" si="29"/>
        <v>1035</v>
      </c>
      <c r="D53" s="126">
        <f t="shared" si="30"/>
        <v>309</v>
      </c>
      <c r="E53" s="126">
        <f t="shared" si="31"/>
        <v>1082</v>
      </c>
      <c r="F53" s="126">
        <f t="shared" si="32"/>
        <v>323</v>
      </c>
      <c r="G53" s="126">
        <f t="shared" si="33"/>
        <v>1129</v>
      </c>
      <c r="H53" s="126">
        <f t="shared" si="34"/>
        <v>339</v>
      </c>
      <c r="I53" s="126">
        <f t="shared" si="35"/>
        <v>1188</v>
      </c>
      <c r="J53" s="126">
        <f t="shared" si="36"/>
        <v>356</v>
      </c>
      <c r="K53" s="126">
        <f t="shared" si="37"/>
        <v>1247</v>
      </c>
      <c r="L53" s="126">
        <f t="shared" si="38"/>
        <v>373</v>
      </c>
      <c r="M53" s="126">
        <f t="shared" si="39"/>
        <v>1306</v>
      </c>
      <c r="N53" s="126">
        <f t="shared" si="40"/>
        <v>389</v>
      </c>
      <c r="O53" s="126">
        <f t="shared" si="41"/>
        <v>1364</v>
      </c>
      <c r="P53" s="126">
        <f t="shared" si="42"/>
        <v>407</v>
      </c>
      <c r="Q53" s="126">
        <f t="shared" si="43"/>
        <v>1423</v>
      </c>
      <c r="R53" s="126">
        <f t="shared" si="44"/>
        <v>428</v>
      </c>
      <c r="S53" s="126">
        <f t="shared" si="45"/>
        <v>1498</v>
      </c>
      <c r="T53" s="126">
        <f t="shared" si="46"/>
        <v>449</v>
      </c>
      <c r="U53" s="126">
        <f t="shared" si="47"/>
        <v>1572</v>
      </c>
      <c r="V53" s="126">
        <f t="shared" si="48"/>
        <v>470</v>
      </c>
      <c r="W53" s="126">
        <f t="shared" si="49"/>
        <v>1646</v>
      </c>
      <c r="X53" s="126">
        <f t="shared" si="50"/>
        <v>492</v>
      </c>
      <c r="Y53" s="126">
        <f t="shared" si="51"/>
        <v>1720</v>
      </c>
      <c r="Z53" s="126">
        <f t="shared" si="52"/>
        <v>513</v>
      </c>
      <c r="AA53" s="126">
        <f t="shared" si="53"/>
        <v>1796</v>
      </c>
      <c r="AB53" s="126"/>
      <c r="AC53" s="128"/>
    </row>
    <row r="54" spans="1:29" s="129" customFormat="1" ht="10.5" customHeight="1">
      <c r="A54" s="125">
        <v>15</v>
      </c>
      <c r="B54" s="126">
        <f t="shared" si="28"/>
        <v>316</v>
      </c>
      <c r="C54" s="126">
        <f t="shared" si="29"/>
        <v>1108</v>
      </c>
      <c r="D54" s="126">
        <f t="shared" si="30"/>
        <v>332</v>
      </c>
      <c r="E54" s="126">
        <f t="shared" si="31"/>
        <v>1160</v>
      </c>
      <c r="F54" s="126">
        <f t="shared" si="32"/>
        <v>346</v>
      </c>
      <c r="G54" s="126">
        <f t="shared" si="33"/>
        <v>1210</v>
      </c>
      <c r="H54" s="126">
        <f t="shared" si="34"/>
        <v>363</v>
      </c>
      <c r="I54" s="126">
        <f t="shared" si="35"/>
        <v>1273</v>
      </c>
      <c r="J54" s="126">
        <f t="shared" si="36"/>
        <v>382</v>
      </c>
      <c r="K54" s="126">
        <f t="shared" si="37"/>
        <v>1335</v>
      </c>
      <c r="L54" s="126">
        <f t="shared" si="38"/>
        <v>399</v>
      </c>
      <c r="M54" s="126">
        <f t="shared" si="39"/>
        <v>1399</v>
      </c>
      <c r="N54" s="126">
        <f t="shared" si="40"/>
        <v>418</v>
      </c>
      <c r="O54" s="126">
        <f t="shared" si="41"/>
        <v>1462</v>
      </c>
      <c r="P54" s="126">
        <f t="shared" si="42"/>
        <v>435</v>
      </c>
      <c r="Q54" s="126">
        <f t="shared" si="43"/>
        <v>1525</v>
      </c>
      <c r="R54" s="126">
        <f t="shared" si="44"/>
        <v>458</v>
      </c>
      <c r="S54" s="126">
        <f t="shared" si="45"/>
        <v>1605</v>
      </c>
      <c r="T54" s="126">
        <f t="shared" si="46"/>
        <v>481</v>
      </c>
      <c r="U54" s="126">
        <f t="shared" si="47"/>
        <v>1684</v>
      </c>
      <c r="V54" s="126">
        <f t="shared" si="48"/>
        <v>504</v>
      </c>
      <c r="W54" s="126">
        <f t="shared" si="49"/>
        <v>1764</v>
      </c>
      <c r="X54" s="126">
        <f t="shared" si="50"/>
        <v>527</v>
      </c>
      <c r="Y54" s="126">
        <f t="shared" si="51"/>
        <v>1844</v>
      </c>
      <c r="Z54" s="126">
        <f t="shared" si="52"/>
        <v>550</v>
      </c>
      <c r="AA54" s="126">
        <f t="shared" si="53"/>
        <v>1923</v>
      </c>
      <c r="AB54" s="126"/>
      <c r="AC54" s="128"/>
    </row>
    <row r="55" spans="1:29" s="129" customFormat="1" ht="10.5" customHeight="1">
      <c r="A55" s="125">
        <v>16</v>
      </c>
      <c r="B55" s="126">
        <f t="shared" si="28"/>
        <v>338</v>
      </c>
      <c r="C55" s="126">
        <f t="shared" si="29"/>
        <v>1183</v>
      </c>
      <c r="D55" s="126">
        <f t="shared" si="30"/>
        <v>353</v>
      </c>
      <c r="E55" s="126">
        <f t="shared" si="31"/>
        <v>1236</v>
      </c>
      <c r="F55" s="126">
        <f t="shared" si="32"/>
        <v>369</v>
      </c>
      <c r="G55" s="126">
        <f t="shared" si="33"/>
        <v>1291</v>
      </c>
      <c r="H55" s="126">
        <f t="shared" si="34"/>
        <v>388</v>
      </c>
      <c r="I55" s="126">
        <f t="shared" si="35"/>
        <v>1357</v>
      </c>
      <c r="J55" s="126">
        <f t="shared" si="36"/>
        <v>407</v>
      </c>
      <c r="K55" s="126">
        <f t="shared" si="37"/>
        <v>1425</v>
      </c>
      <c r="L55" s="126">
        <f t="shared" si="38"/>
        <v>427</v>
      </c>
      <c r="M55" s="126">
        <f t="shared" si="39"/>
        <v>1492</v>
      </c>
      <c r="N55" s="126">
        <f t="shared" si="40"/>
        <v>445</v>
      </c>
      <c r="O55" s="126">
        <f t="shared" si="41"/>
        <v>1559</v>
      </c>
      <c r="P55" s="126">
        <f t="shared" si="42"/>
        <v>465</v>
      </c>
      <c r="Q55" s="126">
        <f t="shared" si="43"/>
        <v>1627</v>
      </c>
      <c r="R55" s="126">
        <f t="shared" si="44"/>
        <v>489</v>
      </c>
      <c r="S55" s="126">
        <f t="shared" si="45"/>
        <v>1712</v>
      </c>
      <c r="T55" s="126">
        <f t="shared" si="46"/>
        <v>514</v>
      </c>
      <c r="U55" s="126">
        <f t="shared" si="47"/>
        <v>1797</v>
      </c>
      <c r="V55" s="126">
        <f t="shared" si="48"/>
        <v>538</v>
      </c>
      <c r="W55" s="126">
        <f t="shared" si="49"/>
        <v>1882</v>
      </c>
      <c r="X55" s="126">
        <f t="shared" si="50"/>
        <v>562</v>
      </c>
      <c r="Y55" s="126">
        <f t="shared" si="51"/>
        <v>1967</v>
      </c>
      <c r="Z55" s="126">
        <f t="shared" si="52"/>
        <v>586</v>
      </c>
      <c r="AA55" s="126">
        <f t="shared" si="53"/>
        <v>2052</v>
      </c>
      <c r="AB55" s="126"/>
      <c r="AC55" s="128"/>
    </row>
    <row r="56" spans="1:29" s="129" customFormat="1" ht="10.5" customHeight="1">
      <c r="A56" s="125">
        <v>17</v>
      </c>
      <c r="B56" s="126">
        <f t="shared" si="28"/>
        <v>359</v>
      </c>
      <c r="C56" s="126">
        <f t="shared" si="29"/>
        <v>1257</v>
      </c>
      <c r="D56" s="126">
        <f t="shared" si="30"/>
        <v>375</v>
      </c>
      <c r="E56" s="126">
        <f t="shared" si="31"/>
        <v>1313</v>
      </c>
      <c r="F56" s="126">
        <f t="shared" si="32"/>
        <v>392</v>
      </c>
      <c r="G56" s="126">
        <f t="shared" si="33"/>
        <v>1371</v>
      </c>
      <c r="H56" s="126">
        <f t="shared" si="34"/>
        <v>412</v>
      </c>
      <c r="I56" s="126">
        <f t="shared" si="35"/>
        <v>1442</v>
      </c>
      <c r="J56" s="126">
        <f t="shared" si="36"/>
        <v>432</v>
      </c>
      <c r="K56" s="126">
        <f t="shared" si="37"/>
        <v>1514</v>
      </c>
      <c r="L56" s="126">
        <f t="shared" si="38"/>
        <v>453</v>
      </c>
      <c r="M56" s="126">
        <f t="shared" si="39"/>
        <v>1585</v>
      </c>
      <c r="N56" s="126">
        <f t="shared" si="40"/>
        <v>473</v>
      </c>
      <c r="O56" s="126">
        <f t="shared" si="41"/>
        <v>1656</v>
      </c>
      <c r="P56" s="126">
        <f t="shared" si="42"/>
        <v>494</v>
      </c>
      <c r="Q56" s="126">
        <f t="shared" si="43"/>
        <v>1728</v>
      </c>
      <c r="R56" s="126">
        <f t="shared" si="44"/>
        <v>519</v>
      </c>
      <c r="S56" s="126">
        <f t="shared" si="45"/>
        <v>1819</v>
      </c>
      <c r="T56" s="126">
        <f t="shared" si="46"/>
        <v>545</v>
      </c>
      <c r="U56" s="126">
        <f t="shared" si="47"/>
        <v>1909</v>
      </c>
      <c r="V56" s="126">
        <f t="shared" si="48"/>
        <v>572</v>
      </c>
      <c r="W56" s="126">
        <f t="shared" si="49"/>
        <v>2000</v>
      </c>
      <c r="X56" s="126">
        <f t="shared" si="50"/>
        <v>597</v>
      </c>
      <c r="Y56" s="126">
        <f t="shared" si="51"/>
        <v>2090</v>
      </c>
      <c r="Z56" s="126">
        <f t="shared" si="52"/>
        <v>623</v>
      </c>
      <c r="AA56" s="126">
        <f t="shared" si="53"/>
        <v>2180</v>
      </c>
      <c r="AB56" s="126"/>
      <c r="AC56" s="128"/>
    </row>
    <row r="57" spans="1:29" s="129" customFormat="1" ht="10.5" customHeight="1">
      <c r="A57" s="125">
        <v>18</v>
      </c>
      <c r="B57" s="126">
        <f t="shared" si="28"/>
        <v>380</v>
      </c>
      <c r="C57" s="126">
        <f t="shared" si="29"/>
        <v>1331</v>
      </c>
      <c r="D57" s="126">
        <f t="shared" si="30"/>
        <v>397</v>
      </c>
      <c r="E57" s="126">
        <f t="shared" si="31"/>
        <v>1391</v>
      </c>
      <c r="F57" s="126">
        <f t="shared" si="32"/>
        <v>415</v>
      </c>
      <c r="G57" s="126">
        <f t="shared" si="33"/>
        <v>1452</v>
      </c>
      <c r="H57" s="126">
        <f t="shared" si="34"/>
        <v>436</v>
      </c>
      <c r="I57" s="126">
        <f t="shared" si="35"/>
        <v>1527</v>
      </c>
      <c r="J57" s="126">
        <f t="shared" si="36"/>
        <v>458</v>
      </c>
      <c r="K57" s="126">
        <f t="shared" si="37"/>
        <v>1603</v>
      </c>
      <c r="L57" s="126">
        <f t="shared" si="38"/>
        <v>480</v>
      </c>
      <c r="M57" s="126">
        <f t="shared" si="39"/>
        <v>1678</v>
      </c>
      <c r="N57" s="126">
        <f t="shared" si="40"/>
        <v>501</v>
      </c>
      <c r="O57" s="126">
        <f t="shared" si="41"/>
        <v>1754</v>
      </c>
      <c r="P57" s="126">
        <f t="shared" si="42"/>
        <v>523</v>
      </c>
      <c r="Q57" s="126">
        <f t="shared" si="43"/>
        <v>1829</v>
      </c>
      <c r="R57" s="126">
        <f t="shared" si="44"/>
        <v>550</v>
      </c>
      <c r="S57" s="126">
        <f t="shared" si="45"/>
        <v>1925</v>
      </c>
      <c r="T57" s="126">
        <f t="shared" si="46"/>
        <v>577</v>
      </c>
      <c r="U57" s="126">
        <f t="shared" si="47"/>
        <v>2021</v>
      </c>
      <c r="V57" s="126">
        <f t="shared" si="48"/>
        <v>604</v>
      </c>
      <c r="W57" s="126">
        <f t="shared" si="49"/>
        <v>2116</v>
      </c>
      <c r="X57" s="126">
        <f t="shared" si="50"/>
        <v>632</v>
      </c>
      <c r="Y57" s="126">
        <f t="shared" si="51"/>
        <v>2212</v>
      </c>
      <c r="Z57" s="126">
        <f t="shared" si="52"/>
        <v>660</v>
      </c>
      <c r="AA57" s="126">
        <f t="shared" si="53"/>
        <v>2308</v>
      </c>
      <c r="AB57" s="126"/>
      <c r="AC57" s="128"/>
    </row>
    <row r="58" spans="1:29" s="129" customFormat="1" ht="10.5" customHeight="1">
      <c r="A58" s="125">
        <v>19</v>
      </c>
      <c r="B58" s="126">
        <f t="shared" si="28"/>
        <v>401</v>
      </c>
      <c r="C58" s="126">
        <f t="shared" si="29"/>
        <v>1404</v>
      </c>
      <c r="D58" s="126">
        <f t="shared" si="30"/>
        <v>420</v>
      </c>
      <c r="E58" s="126">
        <f t="shared" si="31"/>
        <v>1468</v>
      </c>
      <c r="F58" s="126">
        <f t="shared" si="32"/>
        <v>437</v>
      </c>
      <c r="G58" s="126">
        <f t="shared" si="33"/>
        <v>1532</v>
      </c>
      <c r="H58" s="126">
        <f t="shared" si="34"/>
        <v>460</v>
      </c>
      <c r="I58" s="126">
        <f t="shared" si="35"/>
        <v>1612</v>
      </c>
      <c r="J58" s="126">
        <f t="shared" si="36"/>
        <v>483</v>
      </c>
      <c r="K58" s="126">
        <f t="shared" si="37"/>
        <v>1692</v>
      </c>
      <c r="L58" s="126">
        <f t="shared" si="38"/>
        <v>506</v>
      </c>
      <c r="M58" s="126">
        <f t="shared" si="39"/>
        <v>1772</v>
      </c>
      <c r="N58" s="126">
        <f t="shared" si="40"/>
        <v>529</v>
      </c>
      <c r="O58" s="126">
        <f t="shared" si="41"/>
        <v>1851</v>
      </c>
      <c r="P58" s="126">
        <f t="shared" si="42"/>
        <v>552</v>
      </c>
      <c r="Q58" s="126">
        <f t="shared" si="43"/>
        <v>1931</v>
      </c>
      <c r="R58" s="126">
        <f t="shared" si="44"/>
        <v>580</v>
      </c>
      <c r="S58" s="126">
        <f t="shared" si="45"/>
        <v>2032</v>
      </c>
      <c r="T58" s="126">
        <f t="shared" si="46"/>
        <v>610</v>
      </c>
      <c r="U58" s="126">
        <f t="shared" si="47"/>
        <v>2134</v>
      </c>
      <c r="V58" s="126">
        <f t="shared" si="48"/>
        <v>638</v>
      </c>
      <c r="W58" s="126">
        <f t="shared" si="49"/>
        <v>2234</v>
      </c>
      <c r="X58" s="126">
        <f t="shared" si="50"/>
        <v>668</v>
      </c>
      <c r="Y58" s="126">
        <f t="shared" si="51"/>
        <v>2336</v>
      </c>
      <c r="Z58" s="126">
        <f t="shared" si="52"/>
        <v>696</v>
      </c>
      <c r="AA58" s="126">
        <f t="shared" si="53"/>
        <v>2437</v>
      </c>
      <c r="AB58" s="126"/>
      <c r="AC58" s="128"/>
    </row>
    <row r="59" spans="1:29" s="129" customFormat="1" ht="10.5" customHeight="1">
      <c r="A59" s="125">
        <v>20</v>
      </c>
      <c r="B59" s="126">
        <f t="shared" si="28"/>
        <v>422</v>
      </c>
      <c r="C59" s="126">
        <f t="shared" si="29"/>
        <v>1478</v>
      </c>
      <c r="D59" s="126">
        <f t="shared" si="30"/>
        <v>442</v>
      </c>
      <c r="E59" s="126">
        <f t="shared" si="31"/>
        <v>1546</v>
      </c>
      <c r="F59" s="126">
        <f t="shared" si="32"/>
        <v>460</v>
      </c>
      <c r="G59" s="126">
        <f t="shared" si="33"/>
        <v>1612</v>
      </c>
      <c r="H59" s="126">
        <f t="shared" si="34"/>
        <v>484</v>
      </c>
      <c r="I59" s="126">
        <f t="shared" si="35"/>
        <v>1696</v>
      </c>
      <c r="J59" s="126">
        <f t="shared" si="36"/>
        <v>508</v>
      </c>
      <c r="K59" s="126">
        <f t="shared" si="37"/>
        <v>1780</v>
      </c>
      <c r="L59" s="126">
        <f t="shared" si="38"/>
        <v>532</v>
      </c>
      <c r="M59" s="126">
        <f t="shared" si="39"/>
        <v>1864</v>
      </c>
      <c r="N59" s="126">
        <f t="shared" si="40"/>
        <v>556</v>
      </c>
      <c r="O59" s="126">
        <f t="shared" si="41"/>
        <v>1948</v>
      </c>
      <c r="P59" s="126">
        <f t="shared" si="42"/>
        <v>580</v>
      </c>
      <c r="Q59" s="126">
        <f t="shared" si="43"/>
        <v>2032</v>
      </c>
      <c r="R59" s="126">
        <f t="shared" si="44"/>
        <v>611</v>
      </c>
      <c r="S59" s="126">
        <f t="shared" si="45"/>
        <v>2139</v>
      </c>
      <c r="T59" s="126">
        <f t="shared" si="46"/>
        <v>641</v>
      </c>
      <c r="U59" s="126">
        <f t="shared" si="47"/>
        <v>2245</v>
      </c>
      <c r="V59" s="126">
        <f t="shared" si="48"/>
        <v>672</v>
      </c>
      <c r="W59" s="126">
        <f t="shared" si="49"/>
        <v>2352</v>
      </c>
      <c r="X59" s="126">
        <f t="shared" si="50"/>
        <v>703</v>
      </c>
      <c r="Y59" s="126">
        <f t="shared" si="51"/>
        <v>2459</v>
      </c>
      <c r="Z59" s="126">
        <f t="shared" si="52"/>
        <v>733</v>
      </c>
      <c r="AA59" s="126">
        <f t="shared" si="53"/>
        <v>2565</v>
      </c>
      <c r="AB59" s="126"/>
      <c r="AC59" s="128"/>
    </row>
    <row r="60" spans="1:29" s="129" customFormat="1" ht="10.5" customHeight="1">
      <c r="A60" s="125">
        <v>21</v>
      </c>
      <c r="B60" s="126">
        <f t="shared" si="28"/>
        <v>444</v>
      </c>
      <c r="C60" s="126">
        <f t="shared" si="29"/>
        <v>1552</v>
      </c>
      <c r="D60" s="126">
        <f t="shared" si="30"/>
        <v>464</v>
      </c>
      <c r="E60" s="126">
        <f t="shared" si="31"/>
        <v>1623</v>
      </c>
      <c r="F60" s="126">
        <f t="shared" si="32"/>
        <v>484</v>
      </c>
      <c r="G60" s="126">
        <f t="shared" si="33"/>
        <v>1693</v>
      </c>
      <c r="H60" s="126">
        <f t="shared" si="34"/>
        <v>509</v>
      </c>
      <c r="I60" s="126">
        <f t="shared" si="35"/>
        <v>1781</v>
      </c>
      <c r="J60" s="126">
        <f t="shared" si="36"/>
        <v>535</v>
      </c>
      <c r="K60" s="126">
        <f t="shared" si="37"/>
        <v>1870</v>
      </c>
      <c r="L60" s="126">
        <f t="shared" si="38"/>
        <v>560</v>
      </c>
      <c r="M60" s="126">
        <f t="shared" si="39"/>
        <v>1958</v>
      </c>
      <c r="N60" s="126">
        <f t="shared" si="40"/>
        <v>585</v>
      </c>
      <c r="O60" s="126">
        <f t="shared" si="41"/>
        <v>2047</v>
      </c>
      <c r="P60" s="126">
        <f t="shared" si="42"/>
        <v>610</v>
      </c>
      <c r="Q60" s="126">
        <f t="shared" si="43"/>
        <v>2135</v>
      </c>
      <c r="R60" s="126">
        <f t="shared" si="44"/>
        <v>641</v>
      </c>
      <c r="S60" s="126">
        <f t="shared" si="45"/>
        <v>2246</v>
      </c>
      <c r="T60" s="126">
        <f t="shared" si="46"/>
        <v>674</v>
      </c>
      <c r="U60" s="126">
        <f t="shared" si="47"/>
        <v>2357</v>
      </c>
      <c r="V60" s="126">
        <f t="shared" si="48"/>
        <v>706</v>
      </c>
      <c r="W60" s="126">
        <f t="shared" si="49"/>
        <v>2470</v>
      </c>
      <c r="X60" s="126">
        <f t="shared" si="50"/>
        <v>737</v>
      </c>
      <c r="Y60" s="126">
        <f t="shared" si="51"/>
        <v>2581</v>
      </c>
      <c r="Z60" s="126">
        <f t="shared" si="52"/>
        <v>769</v>
      </c>
      <c r="AA60" s="126">
        <f t="shared" si="53"/>
        <v>2693</v>
      </c>
      <c r="AB60" s="126"/>
      <c r="AC60" s="128"/>
    </row>
    <row r="61" spans="1:29" s="129" customFormat="1" ht="10.5" customHeight="1">
      <c r="A61" s="125">
        <v>22</v>
      </c>
      <c r="B61" s="126">
        <f t="shared" si="28"/>
        <v>465</v>
      </c>
      <c r="C61" s="126">
        <f t="shared" si="29"/>
        <v>1627</v>
      </c>
      <c r="D61" s="126">
        <f t="shared" si="30"/>
        <v>485</v>
      </c>
      <c r="E61" s="126">
        <f t="shared" si="31"/>
        <v>1700</v>
      </c>
      <c r="F61" s="126">
        <f t="shared" si="32"/>
        <v>507</v>
      </c>
      <c r="G61" s="126">
        <f t="shared" si="33"/>
        <v>1774</v>
      </c>
      <c r="H61" s="126">
        <f t="shared" si="34"/>
        <v>533</v>
      </c>
      <c r="I61" s="126">
        <f t="shared" si="35"/>
        <v>1867</v>
      </c>
      <c r="J61" s="126">
        <f t="shared" si="36"/>
        <v>560</v>
      </c>
      <c r="K61" s="126">
        <f t="shared" si="37"/>
        <v>1959</v>
      </c>
      <c r="L61" s="126">
        <f t="shared" si="38"/>
        <v>586</v>
      </c>
      <c r="M61" s="126">
        <f t="shared" si="39"/>
        <v>2051</v>
      </c>
      <c r="N61" s="126">
        <f t="shared" si="40"/>
        <v>612</v>
      </c>
      <c r="O61" s="126">
        <f t="shared" si="41"/>
        <v>2144</v>
      </c>
      <c r="P61" s="126">
        <f t="shared" si="42"/>
        <v>639</v>
      </c>
      <c r="Q61" s="126">
        <f t="shared" si="43"/>
        <v>2236</v>
      </c>
      <c r="R61" s="126">
        <f t="shared" si="44"/>
        <v>672</v>
      </c>
      <c r="S61" s="126">
        <f t="shared" si="45"/>
        <v>2353</v>
      </c>
      <c r="T61" s="126">
        <f t="shared" si="46"/>
        <v>706</v>
      </c>
      <c r="U61" s="126">
        <f t="shared" si="47"/>
        <v>2470</v>
      </c>
      <c r="V61" s="126">
        <f t="shared" si="48"/>
        <v>740</v>
      </c>
      <c r="W61" s="126">
        <f t="shared" si="49"/>
        <v>2588</v>
      </c>
      <c r="X61" s="126">
        <f t="shared" si="50"/>
        <v>772</v>
      </c>
      <c r="Y61" s="126">
        <f t="shared" si="51"/>
        <v>2704</v>
      </c>
      <c r="Z61" s="126">
        <f t="shared" si="52"/>
        <v>806</v>
      </c>
      <c r="AA61" s="126">
        <f t="shared" si="53"/>
        <v>2821</v>
      </c>
      <c r="AB61" s="126"/>
      <c r="AC61" s="128"/>
    </row>
    <row r="62" spans="1:29" s="129" customFormat="1" ht="10.5" customHeight="1">
      <c r="A62" s="125">
        <v>23</v>
      </c>
      <c r="B62" s="126">
        <f t="shared" si="28"/>
        <v>485</v>
      </c>
      <c r="C62" s="126">
        <f t="shared" si="29"/>
        <v>1700</v>
      </c>
      <c r="D62" s="126">
        <f t="shared" si="30"/>
        <v>508</v>
      </c>
      <c r="E62" s="126">
        <f t="shared" si="31"/>
        <v>1777</v>
      </c>
      <c r="F62" s="126">
        <f t="shared" si="32"/>
        <v>530</v>
      </c>
      <c r="G62" s="126">
        <f t="shared" si="33"/>
        <v>1855</v>
      </c>
      <c r="H62" s="126">
        <f t="shared" si="34"/>
        <v>557</v>
      </c>
      <c r="I62" s="126">
        <f t="shared" si="35"/>
        <v>1952</v>
      </c>
      <c r="J62" s="126">
        <f t="shared" si="36"/>
        <v>585</v>
      </c>
      <c r="K62" s="126">
        <f t="shared" si="37"/>
        <v>2048</v>
      </c>
      <c r="L62" s="126">
        <f t="shared" si="38"/>
        <v>613</v>
      </c>
      <c r="M62" s="126">
        <f t="shared" si="39"/>
        <v>2145</v>
      </c>
      <c r="N62" s="126">
        <f t="shared" si="40"/>
        <v>640</v>
      </c>
      <c r="O62" s="126">
        <f t="shared" si="41"/>
        <v>2241</v>
      </c>
      <c r="P62" s="126">
        <f t="shared" si="42"/>
        <v>668</v>
      </c>
      <c r="Q62" s="126">
        <f t="shared" si="43"/>
        <v>2338</v>
      </c>
      <c r="R62" s="126">
        <f t="shared" si="44"/>
        <v>703</v>
      </c>
      <c r="S62" s="126">
        <f t="shared" si="45"/>
        <v>2460</v>
      </c>
      <c r="T62" s="126">
        <f t="shared" si="46"/>
        <v>737</v>
      </c>
      <c r="U62" s="126">
        <f t="shared" si="47"/>
        <v>2582</v>
      </c>
      <c r="V62" s="126">
        <f t="shared" si="48"/>
        <v>772</v>
      </c>
      <c r="W62" s="126">
        <f t="shared" si="49"/>
        <v>2704</v>
      </c>
      <c r="X62" s="126">
        <f t="shared" si="50"/>
        <v>807</v>
      </c>
      <c r="Y62" s="126">
        <f t="shared" si="51"/>
        <v>2828</v>
      </c>
      <c r="Z62" s="126">
        <f t="shared" si="52"/>
        <v>842</v>
      </c>
      <c r="AA62" s="126">
        <f t="shared" si="53"/>
        <v>2950</v>
      </c>
      <c r="AB62" s="126"/>
      <c r="AC62" s="128"/>
    </row>
    <row r="63" spans="1:29" s="129" customFormat="1" ht="10.5" customHeight="1">
      <c r="A63" s="125">
        <v>24</v>
      </c>
      <c r="B63" s="126">
        <f t="shared" si="28"/>
        <v>507</v>
      </c>
      <c r="C63" s="126">
        <f t="shared" si="29"/>
        <v>1774</v>
      </c>
      <c r="D63" s="126">
        <f t="shared" si="30"/>
        <v>530</v>
      </c>
      <c r="E63" s="126">
        <f t="shared" si="31"/>
        <v>1855</v>
      </c>
      <c r="F63" s="126">
        <f t="shared" si="32"/>
        <v>553</v>
      </c>
      <c r="G63" s="126">
        <f t="shared" si="33"/>
        <v>1935</v>
      </c>
      <c r="H63" s="126">
        <f t="shared" si="34"/>
        <v>581</v>
      </c>
      <c r="I63" s="126">
        <f t="shared" si="35"/>
        <v>2036</v>
      </c>
      <c r="J63" s="126">
        <f t="shared" si="36"/>
        <v>611</v>
      </c>
      <c r="K63" s="126">
        <f t="shared" si="37"/>
        <v>2137</v>
      </c>
      <c r="L63" s="126">
        <f t="shared" si="38"/>
        <v>639</v>
      </c>
      <c r="M63" s="126">
        <f t="shared" si="39"/>
        <v>2237</v>
      </c>
      <c r="N63" s="126">
        <f t="shared" si="40"/>
        <v>668</v>
      </c>
      <c r="O63" s="126">
        <f t="shared" si="41"/>
        <v>2339</v>
      </c>
      <c r="P63" s="126">
        <f t="shared" si="42"/>
        <v>697</v>
      </c>
      <c r="Q63" s="126">
        <f t="shared" si="43"/>
        <v>2439</v>
      </c>
      <c r="R63" s="126">
        <f t="shared" si="44"/>
        <v>733</v>
      </c>
      <c r="S63" s="126">
        <f t="shared" si="45"/>
        <v>2567</v>
      </c>
      <c r="T63" s="126">
        <f t="shared" si="46"/>
        <v>770</v>
      </c>
      <c r="U63" s="126">
        <f t="shared" si="47"/>
        <v>2695</v>
      </c>
      <c r="V63" s="126">
        <f t="shared" si="48"/>
        <v>806</v>
      </c>
      <c r="W63" s="126">
        <f t="shared" si="49"/>
        <v>2822</v>
      </c>
      <c r="X63" s="126">
        <f t="shared" si="50"/>
        <v>843</v>
      </c>
      <c r="Y63" s="126">
        <f t="shared" si="51"/>
        <v>2950</v>
      </c>
      <c r="Z63" s="126">
        <f t="shared" si="52"/>
        <v>879</v>
      </c>
      <c r="AA63" s="126">
        <f t="shared" si="53"/>
        <v>3077</v>
      </c>
      <c r="AB63" s="126"/>
      <c r="AC63" s="128"/>
    </row>
    <row r="64" spans="1:29" s="129" customFormat="1" ht="10.5" customHeight="1">
      <c r="A64" s="125">
        <v>25</v>
      </c>
      <c r="B64" s="126">
        <f t="shared" si="28"/>
        <v>528</v>
      </c>
      <c r="C64" s="126">
        <f t="shared" si="29"/>
        <v>1848</v>
      </c>
      <c r="D64" s="126">
        <f t="shared" si="30"/>
        <v>552</v>
      </c>
      <c r="E64" s="126">
        <f t="shared" si="31"/>
        <v>1932</v>
      </c>
      <c r="F64" s="126">
        <f t="shared" si="32"/>
        <v>576</v>
      </c>
      <c r="G64" s="126">
        <f t="shared" si="33"/>
        <v>2016</v>
      </c>
      <c r="H64" s="126">
        <f t="shared" si="34"/>
        <v>607</v>
      </c>
      <c r="I64" s="126">
        <f t="shared" si="35"/>
        <v>2121</v>
      </c>
      <c r="J64" s="126">
        <f t="shared" si="36"/>
        <v>636</v>
      </c>
      <c r="K64" s="126">
        <f t="shared" si="37"/>
        <v>2227</v>
      </c>
      <c r="L64" s="126">
        <f t="shared" si="38"/>
        <v>667</v>
      </c>
      <c r="M64" s="126">
        <f t="shared" si="39"/>
        <v>2331</v>
      </c>
      <c r="N64" s="126">
        <f t="shared" si="40"/>
        <v>696</v>
      </c>
      <c r="O64" s="126">
        <f t="shared" si="41"/>
        <v>2436</v>
      </c>
      <c r="P64" s="126">
        <f t="shared" si="42"/>
        <v>727</v>
      </c>
      <c r="Q64" s="126">
        <f t="shared" si="43"/>
        <v>2541</v>
      </c>
      <c r="R64" s="126">
        <f t="shared" si="44"/>
        <v>764</v>
      </c>
      <c r="S64" s="126">
        <f t="shared" si="45"/>
        <v>2674</v>
      </c>
      <c r="T64" s="126">
        <f t="shared" si="46"/>
        <v>802</v>
      </c>
      <c r="U64" s="126">
        <f t="shared" si="47"/>
        <v>2807</v>
      </c>
      <c r="V64" s="126">
        <f t="shared" si="48"/>
        <v>840</v>
      </c>
      <c r="W64" s="126">
        <f t="shared" si="49"/>
        <v>2940</v>
      </c>
      <c r="X64" s="126">
        <f t="shared" si="50"/>
        <v>878</v>
      </c>
      <c r="Y64" s="126">
        <f t="shared" si="51"/>
        <v>3073</v>
      </c>
      <c r="Z64" s="126">
        <f t="shared" si="52"/>
        <v>916</v>
      </c>
      <c r="AA64" s="126">
        <f t="shared" si="53"/>
        <v>3206</v>
      </c>
      <c r="AB64" s="126"/>
      <c r="AC64" s="128"/>
    </row>
    <row r="65" spans="1:29" s="129" customFormat="1" ht="10.5" customHeight="1">
      <c r="A65" s="125">
        <v>26</v>
      </c>
      <c r="B65" s="126">
        <f t="shared" si="28"/>
        <v>549</v>
      </c>
      <c r="C65" s="126">
        <f t="shared" si="29"/>
        <v>1922</v>
      </c>
      <c r="D65" s="126">
        <f t="shared" si="30"/>
        <v>574</v>
      </c>
      <c r="E65" s="126">
        <f t="shared" si="31"/>
        <v>2009</v>
      </c>
      <c r="F65" s="126">
        <f t="shared" si="32"/>
        <v>599</v>
      </c>
      <c r="G65" s="126">
        <f t="shared" si="33"/>
        <v>2097</v>
      </c>
      <c r="H65" s="126">
        <f t="shared" si="34"/>
        <v>631</v>
      </c>
      <c r="I65" s="126">
        <f t="shared" si="35"/>
        <v>2206</v>
      </c>
      <c r="J65" s="126">
        <f t="shared" si="36"/>
        <v>661</v>
      </c>
      <c r="K65" s="126">
        <f t="shared" si="37"/>
        <v>2315</v>
      </c>
      <c r="L65" s="126">
        <f t="shared" si="38"/>
        <v>693</v>
      </c>
      <c r="M65" s="126">
        <f t="shared" si="39"/>
        <v>2424</v>
      </c>
      <c r="N65" s="126">
        <f t="shared" si="40"/>
        <v>724</v>
      </c>
      <c r="O65" s="126">
        <f t="shared" si="41"/>
        <v>2533</v>
      </c>
      <c r="P65" s="126">
        <f t="shared" si="42"/>
        <v>755</v>
      </c>
      <c r="Q65" s="126">
        <f t="shared" si="43"/>
        <v>2642</v>
      </c>
      <c r="R65" s="126">
        <f t="shared" si="44"/>
        <v>794</v>
      </c>
      <c r="S65" s="126">
        <f t="shared" si="45"/>
        <v>2781</v>
      </c>
      <c r="T65" s="126">
        <f t="shared" si="46"/>
        <v>835</v>
      </c>
      <c r="U65" s="126">
        <f t="shared" si="47"/>
        <v>2919</v>
      </c>
      <c r="V65" s="126">
        <f t="shared" si="48"/>
        <v>874</v>
      </c>
      <c r="W65" s="126">
        <f t="shared" si="49"/>
        <v>3058</v>
      </c>
      <c r="X65" s="126">
        <f t="shared" si="50"/>
        <v>913</v>
      </c>
      <c r="Y65" s="126">
        <f t="shared" si="51"/>
        <v>3196</v>
      </c>
      <c r="Z65" s="126">
        <f t="shared" si="52"/>
        <v>952</v>
      </c>
      <c r="AA65" s="126">
        <f t="shared" si="53"/>
        <v>3334</v>
      </c>
      <c r="AB65" s="126"/>
      <c r="AC65" s="128"/>
    </row>
    <row r="66" spans="1:29" s="129" customFormat="1" ht="10.5" customHeight="1">
      <c r="A66" s="125">
        <v>27</v>
      </c>
      <c r="B66" s="126">
        <f t="shared" si="28"/>
        <v>571</v>
      </c>
      <c r="C66" s="126">
        <f t="shared" si="29"/>
        <v>1996</v>
      </c>
      <c r="D66" s="126">
        <f t="shared" si="30"/>
        <v>596</v>
      </c>
      <c r="E66" s="126">
        <f t="shared" si="31"/>
        <v>2087</v>
      </c>
      <c r="F66" s="126">
        <f t="shared" si="32"/>
        <v>622</v>
      </c>
      <c r="G66" s="126">
        <f t="shared" si="33"/>
        <v>2177</v>
      </c>
      <c r="H66" s="126">
        <f t="shared" si="34"/>
        <v>655</v>
      </c>
      <c r="I66" s="126">
        <f t="shared" si="35"/>
        <v>2291</v>
      </c>
      <c r="J66" s="126">
        <f t="shared" si="36"/>
        <v>687</v>
      </c>
      <c r="K66" s="126">
        <f t="shared" si="37"/>
        <v>2404</v>
      </c>
      <c r="L66" s="126">
        <f t="shared" si="38"/>
        <v>719</v>
      </c>
      <c r="M66" s="126">
        <f t="shared" si="39"/>
        <v>2518</v>
      </c>
      <c r="N66" s="126">
        <f t="shared" si="40"/>
        <v>752</v>
      </c>
      <c r="O66" s="126">
        <f t="shared" si="41"/>
        <v>2631</v>
      </c>
      <c r="P66" s="126">
        <f t="shared" si="42"/>
        <v>784</v>
      </c>
      <c r="Q66" s="126">
        <f t="shared" si="43"/>
        <v>2745</v>
      </c>
      <c r="R66" s="126">
        <f t="shared" si="44"/>
        <v>825</v>
      </c>
      <c r="S66" s="126">
        <f t="shared" si="45"/>
        <v>2888</v>
      </c>
      <c r="T66" s="126">
        <f t="shared" si="46"/>
        <v>866</v>
      </c>
      <c r="U66" s="126">
        <f t="shared" si="47"/>
        <v>3032</v>
      </c>
      <c r="V66" s="126">
        <f t="shared" si="48"/>
        <v>908</v>
      </c>
      <c r="W66" s="126">
        <f t="shared" si="49"/>
        <v>3176</v>
      </c>
      <c r="X66" s="126">
        <f t="shared" si="50"/>
        <v>948</v>
      </c>
      <c r="Y66" s="126">
        <f t="shared" si="51"/>
        <v>3319</v>
      </c>
      <c r="Z66" s="126">
        <f t="shared" si="52"/>
        <v>989</v>
      </c>
      <c r="AA66" s="126">
        <f t="shared" si="53"/>
        <v>3463</v>
      </c>
      <c r="AB66" s="126"/>
      <c r="AC66" s="128"/>
    </row>
    <row r="67" spans="1:29" s="129" customFormat="1" ht="10.5" customHeight="1">
      <c r="A67" s="125">
        <v>28</v>
      </c>
      <c r="B67" s="126">
        <f t="shared" si="28"/>
        <v>591</v>
      </c>
      <c r="C67" s="126">
        <f t="shared" si="29"/>
        <v>2069</v>
      </c>
      <c r="D67" s="126">
        <f t="shared" si="30"/>
        <v>619</v>
      </c>
      <c r="E67" s="126">
        <f t="shared" si="31"/>
        <v>2164</v>
      </c>
      <c r="F67" s="126">
        <f t="shared" si="32"/>
        <v>645</v>
      </c>
      <c r="G67" s="126">
        <f t="shared" si="33"/>
        <v>2258</v>
      </c>
      <c r="H67" s="126">
        <f t="shared" si="34"/>
        <v>679</v>
      </c>
      <c r="I67" s="126">
        <f t="shared" si="35"/>
        <v>2376</v>
      </c>
      <c r="J67" s="126">
        <f t="shared" si="36"/>
        <v>712</v>
      </c>
      <c r="K67" s="126">
        <f t="shared" si="37"/>
        <v>2493</v>
      </c>
      <c r="L67" s="126">
        <f t="shared" si="38"/>
        <v>746</v>
      </c>
      <c r="M67" s="126">
        <f t="shared" si="39"/>
        <v>2611</v>
      </c>
      <c r="N67" s="126">
        <f t="shared" si="40"/>
        <v>780</v>
      </c>
      <c r="O67" s="126">
        <f t="shared" si="41"/>
        <v>2728</v>
      </c>
      <c r="P67" s="126">
        <f t="shared" si="42"/>
        <v>813</v>
      </c>
      <c r="Q67" s="126">
        <f t="shared" si="43"/>
        <v>2846</v>
      </c>
      <c r="R67" s="126">
        <f t="shared" si="44"/>
        <v>855</v>
      </c>
      <c r="S67" s="126">
        <f t="shared" si="45"/>
        <v>2995</v>
      </c>
      <c r="T67" s="126">
        <f t="shared" si="46"/>
        <v>898</v>
      </c>
      <c r="U67" s="126">
        <f t="shared" si="47"/>
        <v>3144</v>
      </c>
      <c r="V67" s="126">
        <f t="shared" si="48"/>
        <v>940</v>
      </c>
      <c r="W67" s="126">
        <f t="shared" si="49"/>
        <v>3292</v>
      </c>
      <c r="X67" s="126">
        <f t="shared" si="50"/>
        <v>983</v>
      </c>
      <c r="Y67" s="126">
        <f t="shared" si="51"/>
        <v>3442</v>
      </c>
      <c r="Z67" s="126">
        <f t="shared" si="52"/>
        <v>1025</v>
      </c>
      <c r="AA67" s="126">
        <f t="shared" si="53"/>
        <v>3590</v>
      </c>
      <c r="AB67" s="126"/>
      <c r="AC67" s="128"/>
    </row>
    <row r="68" spans="1:29" s="129" customFormat="1" ht="10.5" customHeight="1">
      <c r="A68" s="125">
        <v>29</v>
      </c>
      <c r="B68" s="126">
        <f t="shared" si="28"/>
        <v>612</v>
      </c>
      <c r="C68" s="126">
        <f t="shared" si="29"/>
        <v>2144</v>
      </c>
      <c r="D68" s="126">
        <f t="shared" si="30"/>
        <v>640</v>
      </c>
      <c r="E68" s="126">
        <f t="shared" si="31"/>
        <v>2241</v>
      </c>
      <c r="F68" s="126">
        <f t="shared" si="32"/>
        <v>668</v>
      </c>
      <c r="G68" s="126">
        <f t="shared" si="33"/>
        <v>2339</v>
      </c>
      <c r="H68" s="126">
        <f t="shared" si="34"/>
        <v>703</v>
      </c>
      <c r="I68" s="126">
        <f t="shared" si="35"/>
        <v>2460</v>
      </c>
      <c r="J68" s="126">
        <f t="shared" si="36"/>
        <v>737</v>
      </c>
      <c r="K68" s="126">
        <f t="shared" si="37"/>
        <v>2582</v>
      </c>
      <c r="L68" s="126">
        <f t="shared" si="38"/>
        <v>772</v>
      </c>
      <c r="M68" s="126">
        <f t="shared" si="39"/>
        <v>2704</v>
      </c>
      <c r="N68" s="126">
        <f t="shared" si="40"/>
        <v>807</v>
      </c>
      <c r="O68" s="126">
        <f t="shared" si="41"/>
        <v>2825</v>
      </c>
      <c r="P68" s="126">
        <f t="shared" si="42"/>
        <v>842</v>
      </c>
      <c r="Q68" s="126">
        <f t="shared" si="43"/>
        <v>2948</v>
      </c>
      <c r="R68" s="126">
        <f t="shared" si="44"/>
        <v>886</v>
      </c>
      <c r="S68" s="126">
        <f t="shared" si="45"/>
        <v>3101</v>
      </c>
      <c r="T68" s="126">
        <f t="shared" si="46"/>
        <v>931</v>
      </c>
      <c r="U68" s="126">
        <f t="shared" si="47"/>
        <v>3256</v>
      </c>
      <c r="V68" s="126">
        <f t="shared" si="48"/>
        <v>974</v>
      </c>
      <c r="W68" s="126">
        <f t="shared" si="49"/>
        <v>3410</v>
      </c>
      <c r="X68" s="126">
        <f t="shared" si="50"/>
        <v>1019</v>
      </c>
      <c r="Y68" s="126">
        <f t="shared" si="51"/>
        <v>3565</v>
      </c>
      <c r="Z68" s="126">
        <f t="shared" si="52"/>
        <v>1063</v>
      </c>
      <c r="AA68" s="126">
        <f t="shared" si="53"/>
        <v>3719</v>
      </c>
      <c r="AB68" s="126"/>
      <c r="AC68" s="128"/>
    </row>
    <row r="69" spans="1:29" s="129" customFormat="1" ht="10.5" customHeight="1" thickBot="1">
      <c r="A69" s="135">
        <v>30</v>
      </c>
      <c r="B69" s="126">
        <f t="shared" si="28"/>
        <v>634</v>
      </c>
      <c r="C69" s="126">
        <f t="shared" si="29"/>
        <v>2218</v>
      </c>
      <c r="D69" s="126">
        <f t="shared" si="30"/>
        <v>662</v>
      </c>
      <c r="E69" s="126">
        <f t="shared" si="31"/>
        <v>2318</v>
      </c>
      <c r="F69" s="126">
        <f t="shared" si="32"/>
        <v>692</v>
      </c>
      <c r="G69" s="126">
        <f t="shared" si="33"/>
        <v>2420</v>
      </c>
      <c r="H69" s="126">
        <f t="shared" si="34"/>
        <v>728</v>
      </c>
      <c r="I69" s="126">
        <f t="shared" si="35"/>
        <v>2545</v>
      </c>
      <c r="J69" s="126">
        <f t="shared" si="36"/>
        <v>764</v>
      </c>
      <c r="K69" s="126">
        <f t="shared" si="37"/>
        <v>2672</v>
      </c>
      <c r="L69" s="126">
        <f t="shared" si="38"/>
        <v>800</v>
      </c>
      <c r="M69" s="126">
        <f t="shared" si="39"/>
        <v>2797</v>
      </c>
      <c r="N69" s="126">
        <f t="shared" si="40"/>
        <v>836</v>
      </c>
      <c r="O69" s="126">
        <f t="shared" si="41"/>
        <v>2924</v>
      </c>
      <c r="P69" s="126">
        <f t="shared" si="42"/>
        <v>872</v>
      </c>
      <c r="Q69" s="126">
        <f t="shared" si="43"/>
        <v>3049</v>
      </c>
      <c r="R69" s="126">
        <f t="shared" si="44"/>
        <v>916</v>
      </c>
      <c r="S69" s="126">
        <f t="shared" si="45"/>
        <v>3208</v>
      </c>
      <c r="T69" s="126">
        <f t="shared" si="46"/>
        <v>962</v>
      </c>
      <c r="U69" s="126">
        <f t="shared" si="47"/>
        <v>3369</v>
      </c>
      <c r="V69" s="126">
        <f t="shared" si="48"/>
        <v>1008</v>
      </c>
      <c r="W69" s="126">
        <f t="shared" si="49"/>
        <v>3528</v>
      </c>
      <c r="X69" s="126">
        <f t="shared" si="50"/>
        <v>1054</v>
      </c>
      <c r="Y69" s="126">
        <f t="shared" si="51"/>
        <v>3687</v>
      </c>
      <c r="Z69" s="131">
        <f t="shared" si="52"/>
        <v>1100</v>
      </c>
      <c r="AA69" s="131">
        <f t="shared" si="53"/>
        <v>3848</v>
      </c>
      <c r="AB69" s="131"/>
      <c r="AC69" s="128"/>
    </row>
    <row r="70" spans="1:29" ht="12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C70" s="136"/>
    </row>
    <row r="71" spans="1:29" ht="12" customHeight="1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138" t="s">
        <v>284</v>
      </c>
      <c r="AC71" s="139"/>
    </row>
    <row r="72" spans="1:29" ht="12" customHeight="1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C72" s="138"/>
    </row>
    <row r="73" spans="1:29" ht="12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</row>
    <row r="74" spans="1:27" ht="12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140"/>
      <c r="X74" s="140"/>
      <c r="Y74" s="140"/>
      <c r="Z74" s="140"/>
      <c r="AA74" s="139" t="s">
        <v>87</v>
      </c>
    </row>
  </sheetData>
  <sheetProtection/>
  <mergeCells count="50">
    <mergeCell ref="B3:AC3"/>
    <mergeCell ref="Z38:AA38"/>
    <mergeCell ref="AB38:AC38"/>
    <mergeCell ref="A71:AA71"/>
    <mergeCell ref="A74:V74"/>
    <mergeCell ref="N38:O38"/>
    <mergeCell ref="P38:Q38"/>
    <mergeCell ref="R38:S38"/>
    <mergeCell ref="T38:U38"/>
    <mergeCell ref="V38:W38"/>
    <mergeCell ref="X38:Y38"/>
    <mergeCell ref="V37:W37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J37:K37"/>
    <mergeCell ref="L37:M37"/>
    <mergeCell ref="N37:O37"/>
    <mergeCell ref="P37:Q37"/>
    <mergeCell ref="R37:S37"/>
    <mergeCell ref="T37:U37"/>
    <mergeCell ref="V4:W4"/>
    <mergeCell ref="X4:Y4"/>
    <mergeCell ref="Z4:AA4"/>
    <mergeCell ref="AB4:AC4"/>
    <mergeCell ref="A36:AA36"/>
    <mergeCell ref="A37:A39"/>
    <mergeCell ref="B37:C37"/>
    <mergeCell ref="D37:E37"/>
    <mergeCell ref="F37:G37"/>
    <mergeCell ref="H37:I37"/>
    <mergeCell ref="J4:K4"/>
    <mergeCell ref="L4:M4"/>
    <mergeCell ref="N4:O4"/>
    <mergeCell ref="P4:Q4"/>
    <mergeCell ref="R4:S4"/>
    <mergeCell ref="T4:U4"/>
    <mergeCell ref="A1:AC1"/>
    <mergeCell ref="A2:AC2"/>
    <mergeCell ref="A3:A5"/>
    <mergeCell ref="B4:C4"/>
    <mergeCell ref="D4:E4"/>
    <mergeCell ref="F4:G4"/>
    <mergeCell ref="H4:I4"/>
  </mergeCells>
  <printOptions horizontalCentered="1"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"/>
    </sheetView>
  </sheetViews>
  <sheetFormatPr defaultColWidth="9.00390625" defaultRowHeight="16.5"/>
  <cols>
    <col min="3" max="3" width="26.375" style="0" customWidth="1"/>
    <col min="4" max="4" width="12.625" style="0" customWidth="1"/>
    <col min="7" max="7" width="27.00390625" style="0" customWidth="1"/>
    <col min="8" max="8" width="12.625" style="0" customWidth="1"/>
  </cols>
  <sheetData>
    <row r="1" ht="27">
      <c r="A1" s="143" t="s">
        <v>88</v>
      </c>
    </row>
    <row r="2" ht="17.25" thickBot="1">
      <c r="A2" s="144" t="s">
        <v>269</v>
      </c>
    </row>
    <row r="3" spans="1:8" ht="51" thickBot="1">
      <c r="A3" s="186" t="s">
        <v>89</v>
      </c>
      <c r="B3" s="187" t="s">
        <v>270</v>
      </c>
      <c r="C3" s="187" t="s">
        <v>91</v>
      </c>
      <c r="D3" s="188" t="s">
        <v>92</v>
      </c>
      <c r="E3" s="187" t="s">
        <v>89</v>
      </c>
      <c r="F3" s="187" t="s">
        <v>90</v>
      </c>
      <c r="G3" s="187" t="s">
        <v>91</v>
      </c>
      <c r="H3" s="187" t="s">
        <v>92</v>
      </c>
    </row>
    <row r="4" spans="1:8" ht="17.25" thickBot="1">
      <c r="A4" s="189" t="s">
        <v>93</v>
      </c>
      <c r="B4" s="141">
        <v>1</v>
      </c>
      <c r="C4" s="141" t="s">
        <v>94</v>
      </c>
      <c r="D4" s="190" t="s">
        <v>95</v>
      </c>
      <c r="E4" s="141" t="s">
        <v>96</v>
      </c>
      <c r="F4" s="141">
        <v>35</v>
      </c>
      <c r="G4" s="141" t="s">
        <v>97</v>
      </c>
      <c r="H4" s="141" t="s">
        <v>98</v>
      </c>
    </row>
    <row r="5" spans="1:8" ht="17.25" thickBot="1">
      <c r="A5" s="189"/>
      <c r="B5" s="141">
        <v>2</v>
      </c>
      <c r="C5" s="141" t="s">
        <v>99</v>
      </c>
      <c r="D5" s="190" t="s">
        <v>100</v>
      </c>
      <c r="E5" s="141"/>
      <c r="F5" s="141">
        <v>36</v>
      </c>
      <c r="G5" s="141" t="s">
        <v>101</v>
      </c>
      <c r="H5" s="141" t="s">
        <v>102</v>
      </c>
    </row>
    <row r="6" spans="1:8" ht="17.25" thickBot="1">
      <c r="A6" s="189"/>
      <c r="B6" s="141">
        <v>3</v>
      </c>
      <c r="C6" s="141" t="s">
        <v>103</v>
      </c>
      <c r="D6" s="190" t="s">
        <v>104</v>
      </c>
      <c r="E6" s="141"/>
      <c r="F6" s="141">
        <v>37</v>
      </c>
      <c r="G6" s="141" t="s">
        <v>105</v>
      </c>
      <c r="H6" s="141" t="s">
        <v>106</v>
      </c>
    </row>
    <row r="7" spans="1:8" ht="17.25" thickBot="1">
      <c r="A7" s="189"/>
      <c r="B7" s="141">
        <v>4</v>
      </c>
      <c r="C7" s="141" t="s">
        <v>107</v>
      </c>
      <c r="D7" s="190" t="s">
        <v>108</v>
      </c>
      <c r="E7" s="141"/>
      <c r="F7" s="141">
        <v>38</v>
      </c>
      <c r="G7" s="141" t="s">
        <v>109</v>
      </c>
      <c r="H7" s="141" t="s">
        <v>110</v>
      </c>
    </row>
    <row r="8" spans="1:8" ht="17.25" thickBot="1">
      <c r="A8" s="189"/>
      <c r="B8" s="141">
        <v>5</v>
      </c>
      <c r="C8" s="141" t="s">
        <v>111</v>
      </c>
      <c r="D8" s="190" t="s">
        <v>112</v>
      </c>
      <c r="E8" s="141"/>
      <c r="F8" s="141">
        <v>39</v>
      </c>
      <c r="G8" s="141" t="s">
        <v>113</v>
      </c>
      <c r="H8" s="141" t="s">
        <v>114</v>
      </c>
    </row>
    <row r="9" spans="1:8" ht="17.25" thickBot="1">
      <c r="A9" s="189" t="s">
        <v>115</v>
      </c>
      <c r="B9" s="141">
        <v>6</v>
      </c>
      <c r="C9" s="141" t="s">
        <v>116</v>
      </c>
      <c r="D9" s="190" t="s">
        <v>117</v>
      </c>
      <c r="E9" s="141" t="s">
        <v>118</v>
      </c>
      <c r="F9" s="141">
        <v>40</v>
      </c>
      <c r="G9" s="141" t="s">
        <v>119</v>
      </c>
      <c r="H9" s="141" t="s">
        <v>120</v>
      </c>
    </row>
    <row r="10" spans="1:8" ht="17.25" thickBot="1">
      <c r="A10" s="189"/>
      <c r="B10" s="141">
        <v>7</v>
      </c>
      <c r="C10" s="141" t="s">
        <v>121</v>
      </c>
      <c r="D10" s="190" t="s">
        <v>122</v>
      </c>
      <c r="E10" s="141"/>
      <c r="F10" s="141">
        <v>41</v>
      </c>
      <c r="G10" s="141" t="s">
        <v>123</v>
      </c>
      <c r="H10" s="141" t="s">
        <v>124</v>
      </c>
    </row>
    <row r="11" spans="1:8" ht="17.25" thickBot="1">
      <c r="A11" s="189"/>
      <c r="B11" s="141">
        <v>8</v>
      </c>
      <c r="C11" s="141" t="s">
        <v>125</v>
      </c>
      <c r="D11" s="190" t="s">
        <v>126</v>
      </c>
      <c r="E11" s="141"/>
      <c r="F11" s="141">
        <v>42</v>
      </c>
      <c r="G11" s="141" t="s">
        <v>127</v>
      </c>
      <c r="H11" s="141" t="s">
        <v>128</v>
      </c>
    </row>
    <row r="12" spans="1:8" ht="17.25" thickBot="1">
      <c r="A12" s="189"/>
      <c r="B12" s="141">
        <v>9</v>
      </c>
      <c r="C12" s="141" t="s">
        <v>129</v>
      </c>
      <c r="D12" s="190" t="s">
        <v>130</v>
      </c>
      <c r="E12" s="141"/>
      <c r="F12" s="141">
        <v>43</v>
      </c>
      <c r="G12" s="141" t="s">
        <v>131</v>
      </c>
      <c r="H12" s="141" t="s">
        <v>132</v>
      </c>
    </row>
    <row r="13" spans="1:8" ht="17.25" thickBot="1">
      <c r="A13" s="189"/>
      <c r="B13" s="141">
        <v>10</v>
      </c>
      <c r="C13" s="141" t="s">
        <v>133</v>
      </c>
      <c r="D13" s="190" t="s">
        <v>134</v>
      </c>
      <c r="E13" s="141"/>
      <c r="F13" s="141">
        <v>44</v>
      </c>
      <c r="G13" s="141" t="s">
        <v>135</v>
      </c>
      <c r="H13" s="141" t="s">
        <v>136</v>
      </c>
    </row>
    <row r="14" spans="1:8" ht="17.25" thickBot="1">
      <c r="A14" s="189" t="s">
        <v>137</v>
      </c>
      <c r="B14" s="141">
        <v>11</v>
      </c>
      <c r="C14" s="141" t="s">
        <v>138</v>
      </c>
      <c r="D14" s="190" t="s">
        <v>139</v>
      </c>
      <c r="E14" s="141" t="s">
        <v>140</v>
      </c>
      <c r="F14" s="141">
        <v>45</v>
      </c>
      <c r="G14" s="141" t="s">
        <v>141</v>
      </c>
      <c r="H14" s="141" t="s">
        <v>142</v>
      </c>
    </row>
    <row r="15" spans="1:8" ht="17.25" thickBot="1">
      <c r="A15" s="189"/>
      <c r="B15" s="141">
        <v>12</v>
      </c>
      <c r="C15" s="141" t="s">
        <v>143</v>
      </c>
      <c r="D15" s="190" t="s">
        <v>144</v>
      </c>
      <c r="E15" s="141"/>
      <c r="F15" s="141">
        <v>46</v>
      </c>
      <c r="G15" s="141" t="s">
        <v>145</v>
      </c>
      <c r="H15" s="141" t="s">
        <v>146</v>
      </c>
    </row>
    <row r="16" spans="1:8" ht="17.25" thickBot="1">
      <c r="A16" s="189"/>
      <c r="B16" s="141">
        <v>13</v>
      </c>
      <c r="C16" s="141" t="s">
        <v>147</v>
      </c>
      <c r="D16" s="190" t="s">
        <v>148</v>
      </c>
      <c r="E16" s="141"/>
      <c r="F16" s="141">
        <v>47</v>
      </c>
      <c r="G16" s="141" t="s">
        <v>149</v>
      </c>
      <c r="H16" s="141" t="s">
        <v>150</v>
      </c>
    </row>
    <row r="17" spans="1:8" ht="17.25" thickBot="1">
      <c r="A17" s="189"/>
      <c r="B17" s="141">
        <v>14</v>
      </c>
      <c r="C17" s="141" t="s">
        <v>151</v>
      </c>
      <c r="D17" s="190" t="s">
        <v>152</v>
      </c>
      <c r="E17" s="141"/>
      <c r="F17" s="141">
        <v>48</v>
      </c>
      <c r="G17" s="141" t="s">
        <v>153</v>
      </c>
      <c r="H17" s="141" t="s">
        <v>154</v>
      </c>
    </row>
    <row r="18" spans="1:8" ht="17.25" thickBot="1">
      <c r="A18" s="189"/>
      <c r="B18" s="141">
        <v>15</v>
      </c>
      <c r="C18" s="141" t="s">
        <v>155</v>
      </c>
      <c r="D18" s="190" t="s">
        <v>156</v>
      </c>
      <c r="E18" s="141" t="s">
        <v>157</v>
      </c>
      <c r="F18" s="141">
        <v>49</v>
      </c>
      <c r="G18" s="141" t="s">
        <v>158</v>
      </c>
      <c r="H18" s="141" t="s">
        <v>159</v>
      </c>
    </row>
    <row r="19" spans="1:8" ht="17.25" thickBot="1">
      <c r="A19" s="189"/>
      <c r="B19" s="141">
        <v>16</v>
      </c>
      <c r="C19" s="141" t="s">
        <v>160</v>
      </c>
      <c r="D19" s="190" t="s">
        <v>161</v>
      </c>
      <c r="E19" s="192"/>
      <c r="F19" s="141">
        <v>50</v>
      </c>
      <c r="G19" s="141" t="s">
        <v>162</v>
      </c>
      <c r="H19" s="141" t="s">
        <v>163</v>
      </c>
    </row>
    <row r="20" spans="1:8" ht="17.25" thickBot="1">
      <c r="A20" s="189"/>
      <c r="B20" s="141">
        <v>17</v>
      </c>
      <c r="C20" s="141" t="s">
        <v>164</v>
      </c>
      <c r="D20" s="190" t="s">
        <v>165</v>
      </c>
      <c r="E20" s="141"/>
      <c r="F20" s="141">
        <v>51</v>
      </c>
      <c r="G20" s="141" t="s">
        <v>166</v>
      </c>
      <c r="H20" s="141" t="s">
        <v>167</v>
      </c>
    </row>
    <row r="21" spans="1:8" ht="17.25" thickBot="1">
      <c r="A21" s="189"/>
      <c r="B21" s="141">
        <v>18</v>
      </c>
      <c r="C21" s="141" t="s">
        <v>168</v>
      </c>
      <c r="D21" s="190" t="s">
        <v>169</v>
      </c>
      <c r="E21" s="141"/>
      <c r="F21" s="141">
        <v>52</v>
      </c>
      <c r="G21" s="141" t="s">
        <v>170</v>
      </c>
      <c r="H21" s="141" t="s">
        <v>171</v>
      </c>
    </row>
    <row r="22" spans="1:8" ht="17.25" thickBot="1">
      <c r="A22" s="189"/>
      <c r="B22" s="141">
        <v>19</v>
      </c>
      <c r="C22" s="141" t="s">
        <v>172</v>
      </c>
      <c r="D22" s="190" t="s">
        <v>173</v>
      </c>
      <c r="E22" s="141"/>
      <c r="F22" s="141">
        <v>53</v>
      </c>
      <c r="G22" s="141" t="s">
        <v>174</v>
      </c>
      <c r="H22" s="141" t="s">
        <v>175</v>
      </c>
    </row>
    <row r="23" spans="1:8" ht="17.25" thickBot="1">
      <c r="A23" s="189" t="s">
        <v>176</v>
      </c>
      <c r="B23" s="141">
        <v>20</v>
      </c>
      <c r="C23" s="141" t="s">
        <v>177</v>
      </c>
      <c r="D23" s="190" t="s">
        <v>178</v>
      </c>
      <c r="E23" s="141" t="s">
        <v>179</v>
      </c>
      <c r="F23" s="141">
        <v>54</v>
      </c>
      <c r="G23" s="141" t="s">
        <v>180</v>
      </c>
      <c r="H23" s="141" t="s">
        <v>181</v>
      </c>
    </row>
    <row r="24" spans="1:8" ht="17.25" thickBot="1">
      <c r="A24" s="189"/>
      <c r="B24" s="141">
        <v>21</v>
      </c>
      <c r="C24" s="141" t="s">
        <v>271</v>
      </c>
      <c r="D24" s="190" t="s">
        <v>272</v>
      </c>
      <c r="E24" s="141"/>
      <c r="F24" s="141">
        <v>55</v>
      </c>
      <c r="G24" s="141" t="s">
        <v>182</v>
      </c>
      <c r="H24" s="141" t="s">
        <v>183</v>
      </c>
    </row>
    <row r="25" spans="1:8" ht="17.25" thickBot="1">
      <c r="A25" s="189"/>
      <c r="B25" s="141">
        <v>22</v>
      </c>
      <c r="C25" s="141" t="s">
        <v>273</v>
      </c>
      <c r="D25" s="190" t="s">
        <v>184</v>
      </c>
      <c r="E25" s="141"/>
      <c r="F25" s="141">
        <v>56</v>
      </c>
      <c r="G25" s="141" t="s">
        <v>185</v>
      </c>
      <c r="H25" s="141" t="s">
        <v>186</v>
      </c>
    </row>
    <row r="26" spans="1:8" ht="17.25" thickBot="1">
      <c r="A26" s="189"/>
      <c r="B26" s="141">
        <v>23</v>
      </c>
      <c r="C26" s="141" t="s">
        <v>187</v>
      </c>
      <c r="D26" s="190" t="s">
        <v>188</v>
      </c>
      <c r="E26" s="141"/>
      <c r="F26" s="141">
        <v>57</v>
      </c>
      <c r="G26" s="141" t="s">
        <v>189</v>
      </c>
      <c r="H26" s="141" t="s">
        <v>190</v>
      </c>
    </row>
    <row r="27" spans="1:8" ht="17.25" thickBot="1">
      <c r="A27" s="189"/>
      <c r="B27" s="141">
        <v>24</v>
      </c>
      <c r="C27" s="141" t="s">
        <v>191</v>
      </c>
      <c r="D27" s="190" t="s">
        <v>192</v>
      </c>
      <c r="E27" s="141"/>
      <c r="F27" s="141">
        <v>58</v>
      </c>
      <c r="G27" s="141" t="s">
        <v>193</v>
      </c>
      <c r="H27" s="141" t="s">
        <v>194</v>
      </c>
    </row>
    <row r="28" spans="1:8" ht="17.25" thickBot="1">
      <c r="A28" s="189" t="s">
        <v>195</v>
      </c>
      <c r="B28" s="141">
        <v>25</v>
      </c>
      <c r="C28" s="141" t="s">
        <v>196</v>
      </c>
      <c r="D28" s="190" t="s">
        <v>197</v>
      </c>
      <c r="E28" s="141"/>
      <c r="F28" s="141">
        <v>59</v>
      </c>
      <c r="G28" s="141" t="s">
        <v>198</v>
      </c>
      <c r="H28" s="141" t="s">
        <v>199</v>
      </c>
    </row>
    <row r="29" spans="1:8" ht="17.25" thickBot="1">
      <c r="A29" s="189"/>
      <c r="B29" s="141">
        <v>26</v>
      </c>
      <c r="C29" s="141" t="s">
        <v>200</v>
      </c>
      <c r="D29" s="190" t="s">
        <v>201</v>
      </c>
      <c r="E29" s="141"/>
      <c r="F29" s="141">
        <v>60</v>
      </c>
      <c r="G29" s="141" t="s">
        <v>202</v>
      </c>
      <c r="H29" s="141" t="s">
        <v>203</v>
      </c>
    </row>
    <row r="30" spans="1:8" ht="17.25" thickBot="1">
      <c r="A30" s="189"/>
      <c r="B30" s="141">
        <v>27</v>
      </c>
      <c r="C30" s="141" t="s">
        <v>204</v>
      </c>
      <c r="D30" s="190" t="s">
        <v>205</v>
      </c>
      <c r="E30" s="141"/>
      <c r="F30" s="141">
        <v>61</v>
      </c>
      <c r="G30" s="141" t="s">
        <v>206</v>
      </c>
      <c r="H30" s="141" t="s">
        <v>207</v>
      </c>
    </row>
    <row r="31" spans="1:8" ht="17.25" thickBot="1">
      <c r="A31" s="186"/>
      <c r="B31" s="187">
        <v>28</v>
      </c>
      <c r="C31" s="187" t="s">
        <v>208</v>
      </c>
      <c r="D31" s="187" t="s">
        <v>209</v>
      </c>
      <c r="E31" s="232" t="s">
        <v>210</v>
      </c>
      <c r="F31" s="233"/>
      <c r="G31" s="233"/>
      <c r="H31" s="234"/>
    </row>
    <row r="32" spans="1:8" ht="17.25" thickBot="1">
      <c r="A32" s="191"/>
      <c r="B32" s="141">
        <v>29</v>
      </c>
      <c r="C32" s="141" t="s">
        <v>212</v>
      </c>
      <c r="D32" s="141" t="s">
        <v>213</v>
      </c>
      <c r="E32" s="235" t="s">
        <v>211</v>
      </c>
      <c r="F32" s="236"/>
      <c r="G32" s="236"/>
      <c r="H32" s="237"/>
    </row>
    <row r="33" spans="1:8" ht="17.25" thickBot="1">
      <c r="A33" s="189" t="s">
        <v>214</v>
      </c>
      <c r="B33" s="141">
        <v>30</v>
      </c>
      <c r="C33" s="141" t="s">
        <v>215</v>
      </c>
      <c r="D33" s="141" t="s">
        <v>216</v>
      </c>
      <c r="E33" s="235" t="s">
        <v>274</v>
      </c>
      <c r="F33" s="236"/>
      <c r="G33" s="236"/>
      <c r="H33" s="237"/>
    </row>
    <row r="34" spans="1:8" ht="17.25" thickBot="1">
      <c r="A34" s="189"/>
      <c r="B34" s="141">
        <v>31</v>
      </c>
      <c r="C34" s="141" t="s">
        <v>217</v>
      </c>
      <c r="D34" s="141" t="s">
        <v>218</v>
      </c>
      <c r="E34" s="238" t="s">
        <v>275</v>
      </c>
      <c r="F34" s="239"/>
      <c r="G34" s="239"/>
      <c r="H34" s="240"/>
    </row>
    <row r="35" spans="1:8" ht="17.25" thickBot="1">
      <c r="A35" s="189"/>
      <c r="B35" s="141">
        <v>32</v>
      </c>
      <c r="C35" s="141" t="s">
        <v>219</v>
      </c>
      <c r="D35" s="141" t="s">
        <v>220</v>
      </c>
      <c r="E35" s="145"/>
      <c r="F35" s="146"/>
      <c r="G35" s="146"/>
      <c r="H35" s="147"/>
    </row>
    <row r="36" spans="1:8" ht="17.25" thickBot="1">
      <c r="A36" s="189"/>
      <c r="B36" s="141">
        <v>33</v>
      </c>
      <c r="C36" s="141" t="s">
        <v>221</v>
      </c>
      <c r="D36" s="141" t="s">
        <v>222</v>
      </c>
      <c r="E36" s="145"/>
      <c r="F36" s="146"/>
      <c r="G36" s="146"/>
      <c r="H36" s="147"/>
    </row>
    <row r="37" spans="1:8" ht="17.25" thickBot="1">
      <c r="A37" s="189"/>
      <c r="B37" s="141">
        <v>34</v>
      </c>
      <c r="C37" s="141" t="s">
        <v>223</v>
      </c>
      <c r="D37" s="141" t="s">
        <v>224</v>
      </c>
      <c r="E37" s="148"/>
      <c r="F37" s="149"/>
      <c r="G37" s="149"/>
      <c r="H37" s="150"/>
    </row>
    <row r="38" ht="16.5">
      <c r="A38" s="142"/>
    </row>
  </sheetData>
  <sheetProtection/>
  <mergeCells count="4">
    <mergeCell ref="E31:H31"/>
    <mergeCell ref="E32:H32"/>
    <mergeCell ref="E33:H33"/>
    <mergeCell ref="E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PageLayoutView="0" workbookViewId="0" topLeftCell="A1">
      <selection activeCell="B11" sqref="B11"/>
    </sheetView>
  </sheetViews>
  <sheetFormatPr defaultColWidth="9.00390625" defaultRowHeight="16.5"/>
  <cols>
    <col min="1" max="1" width="10.875" style="2" customWidth="1"/>
    <col min="2" max="2" width="62.125" style="2" bestFit="1" customWidth="1"/>
    <col min="3" max="3" width="19.375" style="2" bestFit="1" customWidth="1"/>
    <col min="4" max="16384" width="9.00390625" style="2" customWidth="1"/>
  </cols>
  <sheetData>
    <row r="1" spans="1:2" ht="16.5">
      <c r="A1" s="2" t="s">
        <v>225</v>
      </c>
      <c r="B1" s="2" t="s">
        <v>226</v>
      </c>
    </row>
    <row r="2" spans="1:2" ht="16.5">
      <c r="A2" s="3" t="s">
        <v>13</v>
      </c>
      <c r="B2" s="3" t="s">
        <v>12</v>
      </c>
    </row>
    <row r="3" spans="1:2" ht="16.5">
      <c r="A3" s="3" t="s">
        <v>227</v>
      </c>
      <c r="B3" s="3" t="s">
        <v>228</v>
      </c>
    </row>
    <row r="4" spans="1:2" ht="16.5">
      <c r="A4" s="3" t="s">
        <v>14</v>
      </c>
      <c r="B4" s="3" t="s">
        <v>15</v>
      </c>
    </row>
    <row r="5" spans="1:2" ht="16.5">
      <c r="A5" s="3" t="s">
        <v>16</v>
      </c>
      <c r="B5" s="3" t="s">
        <v>17</v>
      </c>
    </row>
    <row r="6" spans="1:2" ht="16.5">
      <c r="A6" s="3" t="s">
        <v>18</v>
      </c>
      <c r="B6" s="3" t="s">
        <v>19</v>
      </c>
    </row>
    <row r="7" spans="1:2" ht="16.5">
      <c r="A7" s="3" t="s">
        <v>20</v>
      </c>
      <c r="B7" s="3" t="s">
        <v>21</v>
      </c>
    </row>
    <row r="8" spans="1:2" ht="16.5">
      <c r="A8" s="1" t="s">
        <v>22</v>
      </c>
      <c r="B8" s="1" t="s">
        <v>23</v>
      </c>
    </row>
    <row r="9" spans="1:2" ht="16.5">
      <c r="A9" s="1" t="s">
        <v>24</v>
      </c>
      <c r="B9" s="1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"/>
  <sheetViews>
    <sheetView showGridLines="0" zoomScale="85" zoomScaleNormal="85" workbookViewId="0" topLeftCell="A1">
      <selection activeCell="A7" sqref="A7"/>
    </sheetView>
  </sheetViews>
  <sheetFormatPr defaultColWidth="9.00390625" defaultRowHeight="16.5"/>
  <cols>
    <col min="1" max="1" width="9.00390625" style="5" customWidth="1"/>
    <col min="2" max="3" width="9.00390625" style="4" customWidth="1"/>
    <col min="4" max="16384" width="9.00390625" style="5" customWidth="1"/>
  </cols>
  <sheetData>
    <row r="1" ht="18">
      <c r="A1" s="183" t="s">
        <v>258</v>
      </c>
    </row>
    <row r="3" ht="16.5">
      <c r="A3" s="5" t="s">
        <v>260</v>
      </c>
    </row>
    <row r="4" ht="18">
      <c r="A4" s="183" t="s">
        <v>259</v>
      </c>
    </row>
    <row r="5" ht="16.5">
      <c r="A5" s="5" t="s">
        <v>268</v>
      </c>
    </row>
  </sheetData>
  <sheetProtection/>
  <printOptions horizontalCentered="1"/>
  <pageMargins left="0.1968503937007874" right="0.1968503937007874" top="1.3779527559055118" bottom="0.7874015748031497" header="0.7874015748031497" footer="0.7874015748031497"/>
  <pageSetup fitToHeight="1" fitToWidth="1" horizontalDpi="600" verticalDpi="600" orientation="landscape" paperSize="8" r:id="rId2"/>
  <headerFooter alignWithMargins="0">
    <oddHeader>&amp;C&amp;16&amp;A
薪資表</oddHead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捷瑞會計師事務所</dc:creator>
  <cp:keywords/>
  <dc:description/>
  <cp:lastModifiedBy>Vincent</cp:lastModifiedBy>
  <cp:lastPrinted>2021-06-29T03:30:29Z</cp:lastPrinted>
  <dcterms:created xsi:type="dcterms:W3CDTF">1997-01-14T01:50:29Z</dcterms:created>
  <dcterms:modified xsi:type="dcterms:W3CDTF">2023-01-31T04:39:58Z</dcterms:modified>
  <cp:category/>
  <cp:version/>
  <cp:contentType/>
  <cp:contentStatus/>
</cp:coreProperties>
</file>